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externalLinks/externalLink3.xml" ContentType="application/vnd.openxmlformats-officedocument.spreadsheetml.externalLink+xml"/>
  <Override PartName="/xl/externalLinks/externalLink4.xml" ContentType="application/vnd.openxmlformats-officedocument.spreadsheetml.externalLink+xml"/>
  <Override PartName="/xl/externalLinks/externalLink5.xml" ContentType="application/vnd.openxmlformats-officedocument.spreadsheetml.externalLink+xml"/>
  <Override PartName="/xl/externalLinks/externalLink6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omments1.xml" ContentType="application/vnd.openxmlformats-officedocument.spreadsheetml.comments+xml"/>
  <Override PartName="/xl/threadedComments/threadedComment1.xml" ContentType="application/vnd.ms-excel.threadedcomments+xml"/>
  <Override PartName="/xl/drawings/drawing2.xml" ContentType="application/vnd.openxmlformats-officedocument.drawing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charts/chart5.xml" ContentType="application/vnd.openxmlformats-officedocument.drawingml.chart+xml"/>
  <Override PartName="/xl/charts/style5.xml" ContentType="application/vnd.ms-office.chartstyle+xml"/>
  <Override PartName="/xl/charts/colors5.xml" ContentType="application/vnd.ms-office.chartcolorstyle+xml"/>
  <Override PartName="/xl/persons/person.xml" ContentType="application/vnd.ms-excel.person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30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unsw-my.sharepoint.com/personal/z5311935_ad_unsw_edu_au/Documents/ACTL4001/"/>
    </mc:Choice>
  </mc:AlternateContent>
  <xr:revisionPtr revIDLastSave="2183" documentId="8_{7CE4E671-19A1-4EBA-88B3-3068FC71FCE9}" xr6:coauthVersionLast="47" xr6:coauthVersionMax="47" xr10:uidLastSave="{58E4DB2A-0363-4C39-A4CE-43BB470E4424}"/>
  <bookViews>
    <workbookView xWindow="828" yWindow="-108" windowWidth="22320" windowHeight="13176" tabRatio="761" firstSheet="11" activeTab="4" xr2:uid="{987414D7-76C0-4C98-9FA3-9E03254D75A8}"/>
  </bookViews>
  <sheets>
    <sheet name="Risk Rating of Region" sheetId="4" r:id="rId1"/>
    <sheet name="Likelihood of Relocating" sheetId="3" r:id="rId2"/>
    <sheet name="Population w Relocation" sheetId="2" r:id="rId3"/>
    <sheet name="No. People Relocated" sheetId="5" r:id="rId4"/>
    <sheet name="Voluntary Relocation Component" sheetId="6" r:id="rId5"/>
    <sheet name="Emergency Relocation Component" sheetId="7" r:id="rId6"/>
    <sheet name="With and Without Program" sheetId="10" r:id="rId7"/>
    <sheet name="% of GDP" sheetId="13" r:id="rId8"/>
    <sheet name="Graphs" sheetId="11" r:id="rId9"/>
    <sheet name="Relocation Components" sheetId="8" r:id="rId10"/>
    <sheet name="Tables" sheetId="12" r:id="rId11"/>
    <sheet name="Lump sum recovery " sheetId="14" r:id="rId12"/>
  </sheets>
  <externalReferences>
    <externalReference r:id="rId13"/>
    <externalReference r:id="rId14"/>
    <externalReference r:id="rId15"/>
    <externalReference r:id="rId16"/>
    <externalReference r:id="rId17"/>
    <externalReference r:id="rId18"/>
  </externalReference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E14" i="3" l="1"/>
  <c r="F14" i="3"/>
  <c r="G14" i="3"/>
  <c r="D14" i="3"/>
  <c r="E12" i="3"/>
  <c r="F12" i="3"/>
  <c r="G12" i="3"/>
  <c r="D12" i="3"/>
  <c r="C11" i="7" l="1"/>
  <c r="C10" i="7"/>
  <c r="D17" i="3"/>
  <c r="G5" i="6"/>
  <c r="F5" i="6"/>
  <c r="E5" i="6"/>
  <c r="D5" i="6"/>
  <c r="F17" i="3"/>
  <c r="E17" i="3"/>
  <c r="J121" i="14"/>
  <c r="J120" i="14"/>
  <c r="J119" i="14"/>
  <c r="J118" i="14"/>
  <c r="J117" i="14"/>
  <c r="J116" i="14"/>
  <c r="J115" i="14"/>
  <c r="J114" i="14"/>
  <c r="J113" i="14"/>
  <c r="J112" i="14"/>
  <c r="J111" i="14"/>
  <c r="J110" i="14"/>
  <c r="J109" i="14"/>
  <c r="J108" i="14"/>
  <c r="J107" i="14"/>
  <c r="J106" i="14"/>
  <c r="J105" i="14"/>
  <c r="J104" i="14"/>
  <c r="J103" i="14"/>
  <c r="J102" i="14"/>
  <c r="J101" i="14"/>
  <c r="J100" i="14"/>
  <c r="J99" i="14"/>
  <c r="J98" i="14"/>
  <c r="J97" i="14"/>
  <c r="J96" i="14"/>
  <c r="J95" i="14"/>
  <c r="J94" i="14"/>
  <c r="J93" i="14"/>
  <c r="J92" i="14"/>
  <c r="J91" i="14"/>
  <c r="J90" i="14"/>
  <c r="J89" i="14"/>
  <c r="J88" i="14"/>
  <c r="J87" i="14"/>
  <c r="J86" i="14"/>
  <c r="J85" i="14"/>
  <c r="J84" i="14"/>
  <c r="J83" i="14"/>
  <c r="J82" i="14"/>
  <c r="J81" i="14"/>
  <c r="J80" i="14"/>
  <c r="J79" i="14"/>
  <c r="J78" i="14"/>
  <c r="J77" i="14"/>
  <c r="J76" i="14"/>
  <c r="J75" i="14"/>
  <c r="J74" i="14"/>
  <c r="J73" i="14"/>
  <c r="J72" i="14"/>
  <c r="J71" i="14"/>
  <c r="J70" i="14"/>
  <c r="J69" i="14"/>
  <c r="J68" i="14"/>
  <c r="J67" i="14"/>
  <c r="J66" i="14"/>
  <c r="J65" i="14"/>
  <c r="J64" i="14"/>
  <c r="J63" i="14"/>
  <c r="J62" i="14"/>
  <c r="J61" i="14"/>
  <c r="J60" i="14"/>
  <c r="J59" i="14"/>
  <c r="J58" i="14"/>
  <c r="J57" i="14"/>
  <c r="J56" i="14"/>
  <c r="J55" i="14"/>
  <c r="J54" i="14"/>
  <c r="J53" i="14"/>
  <c r="J52" i="14"/>
  <c r="J51" i="14"/>
  <c r="J50" i="14"/>
  <c r="J49" i="14"/>
  <c r="J48" i="14"/>
  <c r="J47" i="14"/>
  <c r="J46" i="14"/>
  <c r="J45" i="14"/>
  <c r="J44" i="14"/>
  <c r="J43" i="14"/>
  <c r="J42" i="14"/>
  <c r="J41" i="14"/>
  <c r="J40" i="14"/>
  <c r="J39" i="14"/>
  <c r="J38" i="14"/>
  <c r="J37" i="14"/>
  <c r="J36" i="14"/>
  <c r="J35" i="14"/>
  <c r="J34" i="14"/>
  <c r="J33" i="14"/>
  <c r="J32" i="14"/>
  <c r="J31" i="14"/>
  <c r="J30" i="14"/>
  <c r="J29" i="14"/>
  <c r="J28" i="14"/>
  <c r="J27" i="14"/>
  <c r="J26" i="14"/>
  <c r="J25" i="14"/>
  <c r="J24" i="14"/>
  <c r="J23" i="14"/>
  <c r="J22" i="14"/>
  <c r="J21" i="14"/>
  <c r="J20" i="14"/>
  <c r="J19" i="14"/>
  <c r="J18" i="14"/>
  <c r="J17" i="14"/>
  <c r="J16" i="14"/>
  <c r="J15" i="14"/>
  <c r="J14" i="14"/>
  <c r="J13" i="14"/>
  <c r="J12" i="14"/>
  <c r="J11" i="14"/>
  <c r="D3" i="14"/>
  <c r="B11" i="14"/>
  <c r="B12" i="14" s="1"/>
  <c r="B13" i="14" s="1"/>
  <c r="B11" i="13"/>
  <c r="B12" i="13" s="1"/>
  <c r="B13" i="13" s="1"/>
  <c r="B14" i="13" s="1"/>
  <c r="B15" i="13" s="1"/>
  <c r="B16" i="13" s="1"/>
  <c r="B17" i="13" s="1"/>
  <c r="B18" i="13" s="1"/>
  <c r="B19" i="13" s="1"/>
  <c r="B20" i="13" s="1"/>
  <c r="B21" i="13" s="1"/>
  <c r="B22" i="13" s="1"/>
  <c r="B23" i="13" s="1"/>
  <c r="B24" i="13" s="1"/>
  <c r="B25" i="13" s="1"/>
  <c r="B26" i="13" s="1"/>
  <c r="B27" i="13" s="1"/>
  <c r="B28" i="13" s="1"/>
  <c r="B29" i="13" s="1"/>
  <c r="B30" i="13" s="1"/>
  <c r="B31" i="13" s="1"/>
  <c r="B32" i="13" s="1"/>
  <c r="B33" i="13" s="1"/>
  <c r="B34" i="13" s="1"/>
  <c r="B35" i="13" s="1"/>
  <c r="B36" i="13" s="1"/>
  <c r="B37" i="13" s="1"/>
  <c r="B38" i="13" s="1"/>
  <c r="B39" i="13" s="1"/>
  <c r="B40" i="13" s="1"/>
  <c r="B41" i="13" s="1"/>
  <c r="B42" i="13" s="1"/>
  <c r="B43" i="13" s="1"/>
  <c r="B44" i="13" s="1"/>
  <c r="B45" i="13" s="1"/>
  <c r="B46" i="13" s="1"/>
  <c r="B47" i="13" s="1"/>
  <c r="B48" i="13" s="1"/>
  <c r="B49" i="13" s="1"/>
  <c r="B50" i="13" s="1"/>
  <c r="B51" i="13" s="1"/>
  <c r="B52" i="13" s="1"/>
  <c r="B53" i="13" s="1"/>
  <c r="B54" i="13" s="1"/>
  <c r="B55" i="13" s="1"/>
  <c r="B56" i="13" s="1"/>
  <c r="B57" i="13" s="1"/>
  <c r="B58" i="13" s="1"/>
  <c r="B59" i="13" s="1"/>
  <c r="B60" i="13" s="1"/>
  <c r="B61" i="13" s="1"/>
  <c r="B62" i="13" s="1"/>
  <c r="B63" i="13" s="1"/>
  <c r="B64" i="13" s="1"/>
  <c r="B65" i="13" s="1"/>
  <c r="B66" i="13" s="1"/>
  <c r="B67" i="13" s="1"/>
  <c r="B68" i="13" s="1"/>
  <c r="B69" i="13" s="1"/>
  <c r="B70" i="13" s="1"/>
  <c r="B71" i="13" s="1"/>
  <c r="B72" i="13" s="1"/>
  <c r="B73" i="13" s="1"/>
  <c r="B74" i="13" s="1"/>
  <c r="B75" i="13" s="1"/>
  <c r="B76" i="13" s="1"/>
  <c r="B77" i="13" s="1"/>
  <c r="B78" i="13" s="1"/>
  <c r="B79" i="13" s="1"/>
  <c r="B80" i="13" s="1"/>
  <c r="B81" i="13" s="1"/>
  <c r="B82" i="13" s="1"/>
  <c r="B83" i="13" s="1"/>
  <c r="B84" i="13" s="1"/>
  <c r="B85" i="13" s="1"/>
  <c r="B86" i="13" s="1"/>
  <c r="B87" i="13" s="1"/>
  <c r="B88" i="13" s="1"/>
  <c r="B89" i="13" s="1"/>
  <c r="B90" i="13" s="1"/>
  <c r="B91" i="13" s="1"/>
  <c r="B92" i="13" s="1"/>
  <c r="B93" i="13" s="1"/>
  <c r="B94" i="13" s="1"/>
  <c r="B95" i="13" s="1"/>
  <c r="B96" i="13" s="1"/>
  <c r="B97" i="13" s="1"/>
  <c r="B98" i="13" s="1"/>
  <c r="B99" i="13" s="1"/>
  <c r="B100" i="13" s="1"/>
  <c r="B101" i="13" s="1"/>
  <c r="B102" i="13" s="1"/>
  <c r="B103" i="13" s="1"/>
  <c r="B104" i="13" s="1"/>
  <c r="B105" i="13" s="1"/>
  <c r="B106" i="13" s="1"/>
  <c r="B107" i="13" s="1"/>
  <c r="B108" i="13" s="1"/>
  <c r="B109" i="13" s="1"/>
  <c r="B110" i="13" s="1"/>
  <c r="B111" i="13" s="1"/>
  <c r="B112" i="13" s="1"/>
  <c r="B113" i="13" s="1"/>
  <c r="B114" i="13" s="1"/>
  <c r="B115" i="13" s="1"/>
  <c r="B116" i="13" s="1"/>
  <c r="B117" i="13" s="1"/>
  <c r="B118" i="13" s="1"/>
  <c r="B119" i="13" s="1"/>
  <c r="B120" i="13" s="1"/>
  <c r="B121" i="13" s="1"/>
  <c r="G17" i="3" l="1"/>
  <c r="B14" i="14"/>
  <c r="B15" i="14" l="1"/>
  <c r="B16" i="14" l="1"/>
  <c r="B17" i="14" l="1"/>
  <c r="B18" i="14" l="1"/>
  <c r="B19" i="14" l="1"/>
  <c r="B20" i="14" l="1"/>
  <c r="B21" i="14" l="1"/>
  <c r="H5" i="12"/>
  <c r="G5" i="12"/>
  <c r="F5" i="12"/>
  <c r="E5" i="12"/>
  <c r="D5" i="12"/>
  <c r="C5" i="12"/>
  <c r="H7" i="12"/>
  <c r="G7" i="12"/>
  <c r="F7" i="12"/>
  <c r="E7" i="12"/>
  <c r="D7" i="12"/>
  <c r="C7" i="12"/>
  <c r="H6" i="12"/>
  <c r="G6" i="12"/>
  <c r="F6" i="12"/>
  <c r="E6" i="12"/>
  <c r="D6" i="12"/>
  <c r="C6" i="12"/>
  <c r="H4" i="12"/>
  <c r="G4" i="12"/>
  <c r="F4" i="12"/>
  <c r="E4" i="12"/>
  <c r="D4" i="12"/>
  <c r="C4" i="12"/>
  <c r="L5" i="11"/>
  <c r="K5" i="11"/>
  <c r="J5" i="11"/>
  <c r="B22" i="14" l="1"/>
  <c r="B23" i="14" l="1"/>
  <c r="B24" i="14" l="1"/>
  <c r="B25" i="14" l="1"/>
  <c r="B26" i="14" l="1"/>
  <c r="B27" i="14" l="1"/>
  <c r="B28" i="14" l="1"/>
  <c r="B29" i="14" l="1"/>
  <c r="B30" i="14" l="1"/>
  <c r="B31" i="14" l="1"/>
  <c r="B32" i="14" l="1"/>
  <c r="B33" i="14" l="1"/>
  <c r="B34" i="14" l="1"/>
  <c r="I116" i="11"/>
  <c r="I115" i="11"/>
  <c r="I114" i="11"/>
  <c r="I113" i="11"/>
  <c r="I112" i="11"/>
  <c r="I111" i="11"/>
  <c r="I110" i="11"/>
  <c r="I109" i="11"/>
  <c r="I108" i="11"/>
  <c r="I107" i="11"/>
  <c r="I106" i="11"/>
  <c r="I105" i="11"/>
  <c r="I104" i="11"/>
  <c r="I103" i="11"/>
  <c r="I102" i="11"/>
  <c r="I101" i="11"/>
  <c r="I100" i="11"/>
  <c r="I99" i="11"/>
  <c r="I98" i="11"/>
  <c r="I97" i="11"/>
  <c r="I96" i="11"/>
  <c r="I95" i="11"/>
  <c r="I94" i="11"/>
  <c r="I93" i="11"/>
  <c r="I92" i="11"/>
  <c r="I91" i="11"/>
  <c r="I90" i="11"/>
  <c r="I89" i="11"/>
  <c r="I88" i="11"/>
  <c r="I87" i="11"/>
  <c r="I86" i="11"/>
  <c r="I85" i="11"/>
  <c r="I84" i="11"/>
  <c r="I83" i="11"/>
  <c r="I82" i="11"/>
  <c r="I81" i="11"/>
  <c r="I80" i="11"/>
  <c r="I79" i="11"/>
  <c r="I78" i="11"/>
  <c r="I77" i="11"/>
  <c r="I76" i="11"/>
  <c r="I75" i="11"/>
  <c r="I74" i="11"/>
  <c r="I73" i="11"/>
  <c r="I72" i="11"/>
  <c r="I71" i="11"/>
  <c r="I70" i="11"/>
  <c r="I69" i="11"/>
  <c r="I68" i="11"/>
  <c r="I67" i="11"/>
  <c r="I66" i="11"/>
  <c r="I65" i="11"/>
  <c r="I64" i="11"/>
  <c r="I63" i="11"/>
  <c r="I62" i="11"/>
  <c r="I61" i="11"/>
  <c r="I60" i="11"/>
  <c r="I59" i="11"/>
  <c r="I58" i="11"/>
  <c r="I57" i="11"/>
  <c r="I56" i="11"/>
  <c r="I55" i="11"/>
  <c r="I54" i="11"/>
  <c r="I53" i="11"/>
  <c r="I52" i="11"/>
  <c r="I51" i="11"/>
  <c r="I50" i="11"/>
  <c r="I49" i="11"/>
  <c r="I48" i="11"/>
  <c r="I47" i="11"/>
  <c r="I46" i="11"/>
  <c r="I45" i="11"/>
  <c r="I44" i="11"/>
  <c r="I43" i="11"/>
  <c r="I42" i="11"/>
  <c r="I41" i="11"/>
  <c r="I40" i="11"/>
  <c r="I39" i="11"/>
  <c r="I38" i="11"/>
  <c r="I37" i="11"/>
  <c r="I36" i="11"/>
  <c r="I35" i="11"/>
  <c r="I34" i="11"/>
  <c r="I33" i="11"/>
  <c r="I32" i="11"/>
  <c r="I31" i="11"/>
  <c r="I30" i="11"/>
  <c r="I29" i="11"/>
  <c r="I28" i="11"/>
  <c r="I27" i="11"/>
  <c r="I26" i="11"/>
  <c r="I25" i="11"/>
  <c r="I24" i="11"/>
  <c r="I23" i="11"/>
  <c r="I22" i="11"/>
  <c r="I21" i="11"/>
  <c r="I20" i="11"/>
  <c r="I19" i="11"/>
  <c r="I18" i="11"/>
  <c r="I17" i="11"/>
  <c r="I16" i="11"/>
  <c r="I15" i="11"/>
  <c r="I14" i="11"/>
  <c r="I13" i="11"/>
  <c r="I12" i="11"/>
  <c r="I11" i="11"/>
  <c r="I10" i="11"/>
  <c r="I9" i="11"/>
  <c r="I8" i="11"/>
  <c r="I7" i="11"/>
  <c r="I6" i="11"/>
  <c r="H6" i="11"/>
  <c r="N116" i="11"/>
  <c r="G116" i="11"/>
  <c r="B116" i="11"/>
  <c r="N115" i="11"/>
  <c r="B115" i="11"/>
  <c r="G115" i="11" s="1"/>
  <c r="N114" i="11"/>
  <c r="G114" i="11"/>
  <c r="B114" i="11"/>
  <c r="N113" i="11"/>
  <c r="B113" i="11"/>
  <c r="G113" i="11" s="1"/>
  <c r="N112" i="11"/>
  <c r="B112" i="11"/>
  <c r="G112" i="11" s="1"/>
  <c r="N111" i="11"/>
  <c r="B111" i="11"/>
  <c r="G111" i="11" s="1"/>
  <c r="N110" i="11"/>
  <c r="B110" i="11"/>
  <c r="G110" i="11" s="1"/>
  <c r="N109" i="11"/>
  <c r="B109" i="11"/>
  <c r="G109" i="11" s="1"/>
  <c r="N108" i="11"/>
  <c r="B108" i="11"/>
  <c r="G108" i="11" s="1"/>
  <c r="N107" i="11"/>
  <c r="B107" i="11"/>
  <c r="G107" i="11" s="1"/>
  <c r="N106" i="11"/>
  <c r="B106" i="11"/>
  <c r="G106" i="11" s="1"/>
  <c r="N105" i="11"/>
  <c r="B105" i="11"/>
  <c r="G105" i="11" s="1"/>
  <c r="N104" i="11"/>
  <c r="B104" i="11"/>
  <c r="G104" i="11" s="1"/>
  <c r="N103" i="11"/>
  <c r="B103" i="11"/>
  <c r="G103" i="11" s="1"/>
  <c r="N102" i="11"/>
  <c r="B102" i="11"/>
  <c r="G102" i="11" s="1"/>
  <c r="N101" i="11"/>
  <c r="B101" i="11"/>
  <c r="G101" i="11" s="1"/>
  <c r="N100" i="11"/>
  <c r="B100" i="11"/>
  <c r="G100" i="11" s="1"/>
  <c r="N99" i="11"/>
  <c r="B99" i="11"/>
  <c r="G99" i="11" s="1"/>
  <c r="N98" i="11"/>
  <c r="B98" i="11"/>
  <c r="G98" i="11" s="1"/>
  <c r="N97" i="11"/>
  <c r="B97" i="11"/>
  <c r="G97" i="11" s="1"/>
  <c r="N96" i="11"/>
  <c r="B96" i="11"/>
  <c r="G96" i="11" s="1"/>
  <c r="N95" i="11"/>
  <c r="B95" i="11"/>
  <c r="G95" i="11" s="1"/>
  <c r="N94" i="11"/>
  <c r="B94" i="11"/>
  <c r="G94" i="11" s="1"/>
  <c r="N93" i="11"/>
  <c r="B93" i="11"/>
  <c r="G93" i="11" s="1"/>
  <c r="N92" i="11"/>
  <c r="B92" i="11"/>
  <c r="G92" i="11" s="1"/>
  <c r="N91" i="11"/>
  <c r="B91" i="11"/>
  <c r="G91" i="11" s="1"/>
  <c r="N90" i="11"/>
  <c r="B90" i="11"/>
  <c r="G90" i="11" s="1"/>
  <c r="N89" i="11"/>
  <c r="B89" i="11"/>
  <c r="G89" i="11" s="1"/>
  <c r="N88" i="11"/>
  <c r="B88" i="11"/>
  <c r="G88" i="11" s="1"/>
  <c r="N87" i="11"/>
  <c r="B87" i="11"/>
  <c r="G87" i="11" s="1"/>
  <c r="N86" i="11"/>
  <c r="B86" i="11"/>
  <c r="G86" i="11" s="1"/>
  <c r="N85" i="11"/>
  <c r="B85" i="11"/>
  <c r="G85" i="11" s="1"/>
  <c r="N84" i="11"/>
  <c r="B84" i="11"/>
  <c r="G84" i="11" s="1"/>
  <c r="N83" i="11"/>
  <c r="B83" i="11"/>
  <c r="G83" i="11" s="1"/>
  <c r="N82" i="11"/>
  <c r="B82" i="11"/>
  <c r="G82" i="11" s="1"/>
  <c r="N81" i="11"/>
  <c r="B81" i="11"/>
  <c r="G81" i="11" s="1"/>
  <c r="N80" i="11"/>
  <c r="B80" i="11"/>
  <c r="G80" i="11" s="1"/>
  <c r="N79" i="11"/>
  <c r="B79" i="11"/>
  <c r="G79" i="11" s="1"/>
  <c r="N78" i="11"/>
  <c r="B78" i="11"/>
  <c r="G78" i="11" s="1"/>
  <c r="N77" i="11"/>
  <c r="B77" i="11"/>
  <c r="G77" i="11" s="1"/>
  <c r="N76" i="11"/>
  <c r="B76" i="11"/>
  <c r="G76" i="11" s="1"/>
  <c r="N75" i="11"/>
  <c r="B75" i="11"/>
  <c r="G75" i="11" s="1"/>
  <c r="N74" i="11"/>
  <c r="B74" i="11"/>
  <c r="G74" i="11" s="1"/>
  <c r="N73" i="11"/>
  <c r="B73" i="11"/>
  <c r="G73" i="11" s="1"/>
  <c r="N72" i="11"/>
  <c r="B72" i="11"/>
  <c r="G72" i="11" s="1"/>
  <c r="N71" i="11"/>
  <c r="B71" i="11"/>
  <c r="G71" i="11" s="1"/>
  <c r="N70" i="11"/>
  <c r="B70" i="11"/>
  <c r="G70" i="11" s="1"/>
  <c r="N69" i="11"/>
  <c r="B69" i="11"/>
  <c r="G69" i="11" s="1"/>
  <c r="N68" i="11"/>
  <c r="B68" i="11"/>
  <c r="G68" i="11" s="1"/>
  <c r="N67" i="11"/>
  <c r="B67" i="11"/>
  <c r="G67" i="11" s="1"/>
  <c r="N66" i="11"/>
  <c r="B66" i="11"/>
  <c r="G66" i="11" s="1"/>
  <c r="N65" i="11"/>
  <c r="B65" i="11"/>
  <c r="G65" i="11" s="1"/>
  <c r="N64" i="11"/>
  <c r="B64" i="11"/>
  <c r="G64" i="11" s="1"/>
  <c r="N63" i="11"/>
  <c r="B63" i="11"/>
  <c r="G63" i="11" s="1"/>
  <c r="N62" i="11"/>
  <c r="B62" i="11"/>
  <c r="G62" i="11" s="1"/>
  <c r="N61" i="11"/>
  <c r="B61" i="11"/>
  <c r="G61" i="11" s="1"/>
  <c r="N60" i="11"/>
  <c r="B60" i="11"/>
  <c r="G60" i="11" s="1"/>
  <c r="N59" i="11"/>
  <c r="B59" i="11"/>
  <c r="G59" i="11" s="1"/>
  <c r="N58" i="11"/>
  <c r="B58" i="11"/>
  <c r="G58" i="11" s="1"/>
  <c r="N57" i="11"/>
  <c r="B57" i="11"/>
  <c r="G57" i="11" s="1"/>
  <c r="N56" i="11"/>
  <c r="B56" i="11"/>
  <c r="G56" i="11" s="1"/>
  <c r="N55" i="11"/>
  <c r="B55" i="11"/>
  <c r="G55" i="11" s="1"/>
  <c r="N54" i="11"/>
  <c r="B54" i="11"/>
  <c r="G54" i="11" s="1"/>
  <c r="N53" i="11"/>
  <c r="B53" i="11"/>
  <c r="G53" i="11" s="1"/>
  <c r="N52" i="11"/>
  <c r="B52" i="11"/>
  <c r="G52" i="11" s="1"/>
  <c r="N51" i="11"/>
  <c r="B51" i="11"/>
  <c r="G51" i="11" s="1"/>
  <c r="N50" i="11"/>
  <c r="B50" i="11"/>
  <c r="G50" i="11" s="1"/>
  <c r="N49" i="11"/>
  <c r="B49" i="11"/>
  <c r="G49" i="11" s="1"/>
  <c r="N48" i="11"/>
  <c r="B48" i="11"/>
  <c r="G48" i="11" s="1"/>
  <c r="N47" i="11"/>
  <c r="B47" i="11"/>
  <c r="G47" i="11" s="1"/>
  <c r="N46" i="11"/>
  <c r="B46" i="11"/>
  <c r="G46" i="11" s="1"/>
  <c r="N45" i="11"/>
  <c r="B45" i="11"/>
  <c r="G45" i="11" s="1"/>
  <c r="N44" i="11"/>
  <c r="B44" i="11"/>
  <c r="G44" i="11" s="1"/>
  <c r="N43" i="11"/>
  <c r="B43" i="11"/>
  <c r="G43" i="11" s="1"/>
  <c r="N42" i="11"/>
  <c r="B42" i="11"/>
  <c r="G42" i="11" s="1"/>
  <c r="N41" i="11"/>
  <c r="B41" i="11"/>
  <c r="G41" i="11" s="1"/>
  <c r="N40" i="11"/>
  <c r="B40" i="11"/>
  <c r="G40" i="11" s="1"/>
  <c r="N39" i="11"/>
  <c r="B39" i="11"/>
  <c r="G39" i="11" s="1"/>
  <c r="N38" i="11"/>
  <c r="B38" i="11"/>
  <c r="G38" i="11" s="1"/>
  <c r="N37" i="11"/>
  <c r="B37" i="11"/>
  <c r="G37" i="11" s="1"/>
  <c r="N36" i="11"/>
  <c r="B36" i="11"/>
  <c r="G36" i="11" s="1"/>
  <c r="N35" i="11"/>
  <c r="B35" i="11"/>
  <c r="G35" i="11" s="1"/>
  <c r="N34" i="11"/>
  <c r="B34" i="11"/>
  <c r="G34" i="11" s="1"/>
  <c r="N33" i="11"/>
  <c r="B33" i="11"/>
  <c r="G33" i="11" s="1"/>
  <c r="N32" i="11"/>
  <c r="B32" i="11"/>
  <c r="G32" i="11" s="1"/>
  <c r="N31" i="11"/>
  <c r="B31" i="11"/>
  <c r="G31" i="11" s="1"/>
  <c r="G19" i="11"/>
  <c r="N30" i="11"/>
  <c r="B30" i="11"/>
  <c r="G30" i="11" s="1"/>
  <c r="N29" i="11"/>
  <c r="B29" i="11"/>
  <c r="G29" i="11" s="1"/>
  <c r="N28" i="11"/>
  <c r="B28" i="11"/>
  <c r="G28" i="11" s="1"/>
  <c r="N27" i="11"/>
  <c r="B27" i="11"/>
  <c r="G27" i="11" s="1"/>
  <c r="N26" i="11"/>
  <c r="B26" i="11"/>
  <c r="G26" i="11" s="1"/>
  <c r="N25" i="11"/>
  <c r="B25" i="11"/>
  <c r="G25" i="11" s="1"/>
  <c r="N24" i="11"/>
  <c r="B24" i="11"/>
  <c r="G24" i="11" s="1"/>
  <c r="N23" i="11"/>
  <c r="B23" i="11"/>
  <c r="G23" i="11" s="1"/>
  <c r="N22" i="11"/>
  <c r="B22" i="11"/>
  <c r="G22" i="11" s="1"/>
  <c r="N21" i="11"/>
  <c r="B21" i="11"/>
  <c r="G21" i="11" s="1"/>
  <c r="N20" i="11"/>
  <c r="B20" i="11"/>
  <c r="G20" i="11" s="1"/>
  <c r="N19" i="11"/>
  <c r="B19" i="11"/>
  <c r="N18" i="11"/>
  <c r="B18" i="11"/>
  <c r="G18" i="11" s="1"/>
  <c r="N17" i="11"/>
  <c r="B17" i="11"/>
  <c r="G17" i="11" s="1"/>
  <c r="N16" i="11"/>
  <c r="B16" i="11"/>
  <c r="G16" i="11" s="1"/>
  <c r="N15" i="11"/>
  <c r="B15" i="11"/>
  <c r="G15" i="11" s="1"/>
  <c r="N14" i="11"/>
  <c r="B14" i="11"/>
  <c r="G14" i="11" s="1"/>
  <c r="N13" i="11"/>
  <c r="B13" i="11"/>
  <c r="G13" i="11" s="1"/>
  <c r="N12" i="11"/>
  <c r="B12" i="11"/>
  <c r="G12" i="11" s="1"/>
  <c r="N11" i="11"/>
  <c r="B11" i="11"/>
  <c r="G11" i="11" s="1"/>
  <c r="N10" i="11"/>
  <c r="B10" i="11"/>
  <c r="G10" i="11" s="1"/>
  <c r="N9" i="11"/>
  <c r="B9" i="11"/>
  <c r="G9" i="11" s="1"/>
  <c r="N8" i="11"/>
  <c r="B8" i="11"/>
  <c r="G8" i="11" s="1"/>
  <c r="N7" i="11"/>
  <c r="B7" i="11"/>
  <c r="G7" i="11" s="1"/>
  <c r="N6" i="11"/>
  <c r="B6" i="11"/>
  <c r="G6" i="11" s="1"/>
  <c r="O5" i="11"/>
  <c r="M5" i="11"/>
  <c r="I5" i="11"/>
  <c r="H5" i="11"/>
  <c r="F5" i="11"/>
  <c r="E5" i="11"/>
  <c r="C5" i="11"/>
  <c r="D5" i="11"/>
  <c r="B35" i="14" l="1"/>
  <c r="B36" i="14" l="1"/>
  <c r="B37" i="14" l="1"/>
  <c r="B38" i="14" l="1"/>
  <c r="B39" i="14" l="1"/>
  <c r="B40" i="14" l="1"/>
  <c r="B41" i="14" l="1"/>
  <c r="B42" i="14" l="1"/>
  <c r="B43" i="14" l="1"/>
  <c r="B44" i="14" l="1"/>
  <c r="B45" i="14" l="1"/>
  <c r="B46" i="14" l="1"/>
  <c r="B47" i="14" l="1"/>
  <c r="B48" i="14" l="1"/>
  <c r="B49" i="14" l="1"/>
  <c r="B50" i="14" l="1"/>
  <c r="B51" i="14" l="1"/>
  <c r="B52" i="14" l="1"/>
  <c r="B53" i="14" l="1"/>
  <c r="B54" i="14" l="1"/>
  <c r="B55" i="14" l="1"/>
  <c r="B56" i="14" l="1"/>
  <c r="B57" i="14" l="1"/>
  <c r="B58" i="14" l="1"/>
  <c r="B59" i="14" l="1"/>
  <c r="B60" i="14" l="1"/>
  <c r="B61" i="14" l="1"/>
  <c r="B62" i="14" l="1"/>
  <c r="B63" i="14" l="1"/>
  <c r="B64" i="14" l="1"/>
  <c r="B65" i="14" l="1"/>
  <c r="B66" i="14" l="1"/>
  <c r="B67" i="14" l="1"/>
  <c r="B68" i="14" l="1"/>
  <c r="B69" i="14" l="1"/>
  <c r="B70" i="14" l="1"/>
  <c r="B71" i="14" l="1"/>
  <c r="B72" i="14" l="1"/>
  <c r="B73" i="14" l="1"/>
  <c r="B74" i="14" l="1"/>
  <c r="B75" i="14" l="1"/>
  <c r="B76" i="14" l="1"/>
  <c r="B77" i="14" l="1"/>
  <c r="B78" i="14" l="1"/>
  <c r="B79" i="14" l="1"/>
  <c r="B80" i="14" l="1"/>
  <c r="B81" i="14" l="1"/>
  <c r="B82" i="14" l="1"/>
  <c r="B83" i="14" l="1"/>
  <c r="B84" i="14" l="1"/>
  <c r="B85" i="14" l="1"/>
  <c r="B86" i="14" l="1"/>
  <c r="B87" i="14" l="1"/>
  <c r="B88" i="14" l="1"/>
  <c r="B89" i="14" l="1"/>
  <c r="B90" i="14" l="1"/>
  <c r="B91" i="14" l="1"/>
  <c r="B92" i="14" l="1"/>
  <c r="B93" i="14" l="1"/>
  <c r="B94" i="14" l="1"/>
  <c r="B95" i="14" l="1"/>
  <c r="B96" i="14" l="1"/>
  <c r="B97" i="14" l="1"/>
  <c r="B98" i="14" l="1"/>
  <c r="B99" i="14" l="1"/>
  <c r="B100" i="14" l="1"/>
  <c r="B101" i="14" l="1"/>
  <c r="B102" i="14" l="1"/>
  <c r="B103" i="14" l="1"/>
  <c r="B104" i="14" l="1"/>
  <c r="B105" i="14" l="1"/>
  <c r="B106" i="14" l="1"/>
  <c r="B107" i="14" l="1"/>
  <c r="B108" i="14" l="1"/>
  <c r="B109" i="14" l="1"/>
  <c r="B110" i="14" l="1"/>
  <c r="B111" i="14" l="1"/>
  <c r="B112" i="14" l="1"/>
  <c r="B113" i="14" l="1"/>
  <c r="B114" i="14" l="1"/>
  <c r="B115" i="14" l="1"/>
  <c r="B116" i="14" l="1"/>
  <c r="B117" i="14" l="1"/>
  <c r="B118" i="14" l="1"/>
  <c r="B119" i="14" l="1"/>
  <c r="B120" i="14" l="1"/>
  <c r="B121" i="14" l="1"/>
  <c r="H11" i="3" l="1"/>
  <c r="G11" i="3"/>
  <c r="F11" i="3"/>
  <c r="E11" i="3"/>
  <c r="D11" i="3"/>
  <c r="C11" i="3"/>
  <c r="D4" i="3"/>
  <c r="E4" i="3"/>
  <c r="F4" i="3"/>
  <c r="G4" i="3"/>
  <c r="D6" i="3"/>
  <c r="E6" i="3"/>
  <c r="F6" i="3"/>
  <c r="G6" i="3"/>
  <c r="D8" i="3"/>
  <c r="E8" i="3"/>
  <c r="F8" i="3"/>
  <c r="G8" i="3"/>
  <c r="D10" i="3"/>
  <c r="E10" i="3"/>
  <c r="F10" i="3"/>
  <c r="G10" i="3"/>
  <c r="D21" i="3"/>
  <c r="E21" i="3"/>
  <c r="F21" i="3"/>
  <c r="G21" i="3"/>
  <c r="I24" i="3"/>
  <c r="I29" i="3"/>
  <c r="M12" i="10"/>
  <c r="M13" i="10" s="1"/>
  <c r="M14" i="10" s="1"/>
  <c r="M15" i="10" s="1"/>
  <c r="M16" i="10" s="1"/>
  <c r="M17" i="10" s="1"/>
  <c r="M18" i="10" s="1"/>
  <c r="M19" i="10" s="1"/>
  <c r="M20" i="10" s="1"/>
  <c r="M21" i="10" s="1"/>
  <c r="M22" i="10" s="1"/>
  <c r="M23" i="10" s="1"/>
  <c r="M24" i="10" s="1"/>
  <c r="M25" i="10" s="1"/>
  <c r="M26" i="10" s="1"/>
  <c r="M27" i="10" s="1"/>
  <c r="M28" i="10" s="1"/>
  <c r="M29" i="10" s="1"/>
  <c r="M30" i="10" s="1"/>
  <c r="M31" i="10" s="1"/>
  <c r="M32" i="10" s="1"/>
  <c r="M33" i="10" s="1"/>
  <c r="M34" i="10" s="1"/>
  <c r="M35" i="10" s="1"/>
  <c r="M36" i="10" s="1"/>
  <c r="M37" i="10" s="1"/>
  <c r="M38" i="10" s="1"/>
  <c r="M39" i="10" s="1"/>
  <c r="M40" i="10" s="1"/>
  <c r="M41" i="10" s="1"/>
  <c r="M42" i="10" s="1"/>
  <c r="M43" i="10" s="1"/>
  <c r="M44" i="10" s="1"/>
  <c r="M45" i="10" s="1"/>
  <c r="M46" i="10" s="1"/>
  <c r="M47" i="10" s="1"/>
  <c r="M48" i="10" s="1"/>
  <c r="M49" i="10" s="1"/>
  <c r="M50" i="10" s="1"/>
  <c r="M51" i="10" s="1"/>
  <c r="M52" i="10" s="1"/>
  <c r="M53" i="10" s="1"/>
  <c r="M54" i="10" s="1"/>
  <c r="M55" i="10" s="1"/>
  <c r="M56" i="10" s="1"/>
  <c r="M57" i="10" s="1"/>
  <c r="M58" i="10" s="1"/>
  <c r="M59" i="10" s="1"/>
  <c r="M60" i="10" s="1"/>
  <c r="M61" i="10" s="1"/>
  <c r="M62" i="10" s="1"/>
  <c r="M63" i="10" s="1"/>
  <c r="M64" i="10" s="1"/>
  <c r="M65" i="10" s="1"/>
  <c r="M66" i="10" s="1"/>
  <c r="M67" i="10" s="1"/>
  <c r="M68" i="10" s="1"/>
  <c r="M69" i="10" s="1"/>
  <c r="M70" i="10" s="1"/>
  <c r="M71" i="10" s="1"/>
  <c r="M72" i="10" s="1"/>
  <c r="M73" i="10" s="1"/>
  <c r="M74" i="10" s="1"/>
  <c r="M75" i="10" s="1"/>
  <c r="M76" i="10" s="1"/>
  <c r="M77" i="10" s="1"/>
  <c r="M78" i="10" s="1"/>
  <c r="M79" i="10" s="1"/>
  <c r="M80" i="10" s="1"/>
  <c r="M81" i="10" s="1"/>
  <c r="M82" i="10" s="1"/>
  <c r="M83" i="10" s="1"/>
  <c r="M84" i="10" s="1"/>
  <c r="M85" i="10" s="1"/>
  <c r="M86" i="10" s="1"/>
  <c r="M87" i="10" s="1"/>
  <c r="M88" i="10" s="1"/>
  <c r="M89" i="10" s="1"/>
  <c r="M90" i="10" s="1"/>
  <c r="M91" i="10" s="1"/>
  <c r="M92" i="10" s="1"/>
  <c r="M93" i="10" s="1"/>
  <c r="M94" i="10" s="1"/>
  <c r="M95" i="10" s="1"/>
  <c r="M96" i="10" s="1"/>
  <c r="M97" i="10" s="1"/>
  <c r="M98" i="10" s="1"/>
  <c r="M99" i="10" s="1"/>
  <c r="M100" i="10" s="1"/>
  <c r="M101" i="10" s="1"/>
  <c r="M102" i="10" s="1"/>
  <c r="M103" i="10" s="1"/>
  <c r="M104" i="10" s="1"/>
  <c r="M105" i="10" s="1"/>
  <c r="M106" i="10" s="1"/>
  <c r="M107" i="10" s="1"/>
  <c r="M108" i="10" s="1"/>
  <c r="M109" i="10" s="1"/>
  <c r="M110" i="10" s="1"/>
  <c r="M111" i="10" s="1"/>
  <c r="M112" i="10" s="1"/>
  <c r="M113" i="10" s="1"/>
  <c r="M114" i="10" s="1"/>
  <c r="M115" i="10" s="1"/>
  <c r="M116" i="10" s="1"/>
  <c r="M117" i="10" s="1"/>
  <c r="M118" i="10" s="1"/>
  <c r="M119" i="10" s="1"/>
  <c r="M120" i="10" s="1"/>
  <c r="M121" i="10" s="1"/>
  <c r="M11" i="10"/>
  <c r="E124" i="10"/>
  <c r="E125" i="10" s="1"/>
  <c r="E126" i="10" s="1"/>
  <c r="E127" i="10" s="1"/>
  <c r="E128" i="10" s="1"/>
  <c r="E129" i="10" s="1"/>
  <c r="E130" i="10" s="1"/>
  <c r="E131" i="10" s="1"/>
  <c r="E132" i="10" s="1"/>
  <c r="E133" i="10" s="1"/>
  <c r="E134" i="10" s="1"/>
  <c r="E135" i="10" s="1"/>
  <c r="E136" i="10" s="1"/>
  <c r="E137" i="10" s="1"/>
  <c r="E138" i="10" s="1"/>
  <c r="E139" i="10" s="1"/>
  <c r="E140" i="10" s="1"/>
  <c r="E141" i="10" s="1"/>
  <c r="E142" i="10" s="1"/>
  <c r="E143" i="10" s="1"/>
  <c r="E144" i="10" s="1"/>
  <c r="E145" i="10" s="1"/>
  <c r="E146" i="10" s="1"/>
  <c r="E147" i="10" s="1"/>
  <c r="E148" i="10" s="1"/>
  <c r="E149" i="10" s="1"/>
  <c r="E150" i="10" s="1"/>
  <c r="E151" i="10" s="1"/>
  <c r="E152" i="10" s="1"/>
  <c r="E153" i="10" s="1"/>
  <c r="E154" i="10" s="1"/>
  <c r="E155" i="10" s="1"/>
  <c r="E156" i="10" s="1"/>
  <c r="E157" i="10" s="1"/>
  <c r="E158" i="10" s="1"/>
  <c r="E159" i="10" s="1"/>
  <c r="E160" i="10" s="1"/>
  <c r="E161" i="10" s="1"/>
  <c r="E162" i="10" s="1"/>
  <c r="E163" i="10" s="1"/>
  <c r="E164" i="10" s="1"/>
  <c r="E165" i="10" s="1"/>
  <c r="E166" i="10" s="1"/>
  <c r="E167" i="10" s="1"/>
  <c r="E168" i="10" s="1"/>
  <c r="E169" i="10" s="1"/>
  <c r="E170" i="10" s="1"/>
  <c r="E171" i="10" s="1"/>
  <c r="E172" i="10" s="1"/>
  <c r="E173" i="10" s="1"/>
  <c r="E174" i="10" s="1"/>
  <c r="E175" i="10" s="1"/>
  <c r="E176" i="10" s="1"/>
  <c r="E177" i="10" s="1"/>
  <c r="E178" i="10" s="1"/>
  <c r="E179" i="10" s="1"/>
  <c r="E180" i="10" s="1"/>
  <c r="E181" i="10" s="1"/>
  <c r="E182" i="10" s="1"/>
  <c r="E183" i="10" s="1"/>
  <c r="E184" i="10" s="1"/>
  <c r="E185" i="10" s="1"/>
  <c r="E186" i="10" s="1"/>
  <c r="E187" i="10" s="1"/>
  <c r="E188" i="10" s="1"/>
  <c r="E189" i="10" s="1"/>
  <c r="E190" i="10" s="1"/>
  <c r="E191" i="10" s="1"/>
  <c r="E192" i="10" s="1"/>
  <c r="E193" i="10" s="1"/>
  <c r="E194" i="10" s="1"/>
  <c r="E195" i="10" s="1"/>
  <c r="E196" i="10" s="1"/>
  <c r="E197" i="10" s="1"/>
  <c r="E198" i="10" s="1"/>
  <c r="E199" i="10" s="1"/>
  <c r="E200" i="10" s="1"/>
  <c r="E201" i="10" s="1"/>
  <c r="E202" i="10" s="1"/>
  <c r="E203" i="10" s="1"/>
  <c r="E204" i="10" s="1"/>
  <c r="E205" i="10" s="1"/>
  <c r="E206" i="10" s="1"/>
  <c r="E207" i="10" s="1"/>
  <c r="E208" i="10" s="1"/>
  <c r="E209" i="10" s="1"/>
  <c r="E210" i="10" s="1"/>
  <c r="E211" i="10" s="1"/>
  <c r="E212" i="10" s="1"/>
  <c r="E213" i="10" s="1"/>
  <c r="E214" i="10" s="1"/>
  <c r="E215" i="10" s="1"/>
  <c r="E216" i="10" s="1"/>
  <c r="E217" i="10" s="1"/>
  <c r="E218" i="10" s="1"/>
  <c r="E219" i="10" s="1"/>
  <c r="E220" i="10" s="1"/>
  <c r="E221" i="10" s="1"/>
  <c r="E222" i="10" s="1"/>
  <c r="E223" i="10" s="1"/>
  <c r="E224" i="10" s="1"/>
  <c r="E225" i="10" s="1"/>
  <c r="E226" i="10" s="1"/>
  <c r="E227" i="10" s="1"/>
  <c r="E228" i="10" s="1"/>
  <c r="E229" i="10" s="1"/>
  <c r="E230" i="10" s="1"/>
  <c r="E231" i="10" s="1"/>
  <c r="E232" i="10" s="1"/>
  <c r="E233" i="10" s="1"/>
  <c r="E234" i="10" s="1"/>
  <c r="C56" i="4"/>
  <c r="D56" i="4"/>
  <c r="D57" i="4" s="1"/>
  <c r="E56" i="4"/>
  <c r="F56" i="4"/>
  <c r="G56" i="4"/>
  <c r="H56" i="4"/>
  <c r="C57" i="4" s="1"/>
  <c r="F57" i="4"/>
  <c r="D11" i="7"/>
  <c r="E11" i="7" s="1"/>
  <c r="F11" i="7" s="1"/>
  <c r="D10" i="7"/>
  <c r="E10" i="7" s="1"/>
  <c r="F10" i="7" s="1"/>
  <c r="D16" i="3" l="1"/>
  <c r="D18" i="3" s="1"/>
  <c r="D5" i="7" s="1"/>
  <c r="H57" i="4"/>
  <c r="G57" i="4"/>
  <c r="E57" i="4"/>
  <c r="C12" i="10"/>
  <c r="C13" i="10"/>
  <c r="C14" i="10"/>
  <c r="C15" i="10"/>
  <c r="C16" i="10"/>
  <c r="C17" i="10"/>
  <c r="C18" i="10"/>
  <c r="C19" i="10"/>
  <c r="C20" i="10"/>
  <c r="C21" i="10"/>
  <c r="C22" i="10"/>
  <c r="C23" i="10"/>
  <c r="C24" i="10"/>
  <c r="C25" i="10"/>
  <c r="C26" i="10"/>
  <c r="C27" i="10"/>
  <c r="C28" i="10"/>
  <c r="C29" i="10"/>
  <c r="C30" i="10"/>
  <c r="C31" i="10"/>
  <c r="C32" i="10"/>
  <c r="C33" i="10"/>
  <c r="C34" i="10"/>
  <c r="C35" i="10"/>
  <c r="C36" i="10"/>
  <c r="C37" i="10"/>
  <c r="C38" i="10"/>
  <c r="C39" i="10"/>
  <c r="C40" i="10"/>
  <c r="C41" i="10"/>
  <c r="C42" i="10"/>
  <c r="C43" i="10"/>
  <c r="C44" i="10"/>
  <c r="C45" i="10"/>
  <c r="C46" i="10"/>
  <c r="C47" i="10"/>
  <c r="C48" i="10"/>
  <c r="C49" i="10"/>
  <c r="C50" i="10"/>
  <c r="C51" i="10"/>
  <c r="C52" i="10"/>
  <c r="C53" i="10"/>
  <c r="C54" i="10"/>
  <c r="C55" i="10"/>
  <c r="C56" i="10"/>
  <c r="C57" i="10"/>
  <c r="C58" i="10"/>
  <c r="C59" i="10"/>
  <c r="C60" i="10"/>
  <c r="C61" i="10"/>
  <c r="C62" i="10"/>
  <c r="C63" i="10"/>
  <c r="C64" i="10"/>
  <c r="C65" i="10"/>
  <c r="C66" i="10"/>
  <c r="C67" i="10"/>
  <c r="C68" i="10"/>
  <c r="C69" i="10"/>
  <c r="C70" i="10"/>
  <c r="C71" i="10"/>
  <c r="C72" i="10"/>
  <c r="C73" i="10"/>
  <c r="C74" i="10"/>
  <c r="C75" i="10"/>
  <c r="C76" i="10"/>
  <c r="C77" i="10"/>
  <c r="C78" i="10"/>
  <c r="C79" i="10"/>
  <c r="C80" i="10"/>
  <c r="C81" i="10"/>
  <c r="C82" i="10"/>
  <c r="C83" i="10"/>
  <c r="C84" i="10"/>
  <c r="C85" i="10"/>
  <c r="C86" i="10"/>
  <c r="C87" i="10"/>
  <c r="C88" i="10"/>
  <c r="C89" i="10"/>
  <c r="C90" i="10"/>
  <c r="C91" i="10"/>
  <c r="C92" i="10"/>
  <c r="C93" i="10"/>
  <c r="C94" i="10"/>
  <c r="C95" i="10"/>
  <c r="C96" i="10"/>
  <c r="C97" i="10"/>
  <c r="C98" i="10"/>
  <c r="C99" i="10"/>
  <c r="C100" i="10"/>
  <c r="C101" i="10"/>
  <c r="C102" i="10"/>
  <c r="C103" i="10"/>
  <c r="C104" i="10"/>
  <c r="C105" i="10"/>
  <c r="C106" i="10"/>
  <c r="C107" i="10"/>
  <c r="C108" i="10"/>
  <c r="C109" i="10"/>
  <c r="C110" i="10"/>
  <c r="C111" i="10"/>
  <c r="C112" i="10"/>
  <c r="C113" i="10"/>
  <c r="C114" i="10"/>
  <c r="C115" i="10"/>
  <c r="C116" i="10"/>
  <c r="C117" i="10"/>
  <c r="C118" i="10"/>
  <c r="C119" i="10"/>
  <c r="C120" i="10"/>
  <c r="C121" i="10"/>
  <c r="H133" i="6"/>
  <c r="C133" i="6"/>
  <c r="D114" i="11" l="1"/>
  <c r="E119" i="10"/>
  <c r="D110" i="11"/>
  <c r="E115" i="10"/>
  <c r="D106" i="11"/>
  <c r="E111" i="10"/>
  <c r="D102" i="11"/>
  <c r="E107" i="10"/>
  <c r="D98" i="11"/>
  <c r="E103" i="10"/>
  <c r="D94" i="11"/>
  <c r="E99" i="10"/>
  <c r="D90" i="11"/>
  <c r="E95" i="10"/>
  <c r="D86" i="11"/>
  <c r="E91" i="10"/>
  <c r="D82" i="11"/>
  <c r="E87" i="10"/>
  <c r="D78" i="11"/>
  <c r="E83" i="10"/>
  <c r="D74" i="11"/>
  <c r="E79" i="10"/>
  <c r="D70" i="11"/>
  <c r="E75" i="10"/>
  <c r="D66" i="11"/>
  <c r="E71" i="10"/>
  <c r="D62" i="11"/>
  <c r="E67" i="10"/>
  <c r="D58" i="11"/>
  <c r="E63" i="10"/>
  <c r="D54" i="11"/>
  <c r="E59" i="10"/>
  <c r="D50" i="11"/>
  <c r="E55" i="10"/>
  <c r="D46" i="11"/>
  <c r="E51" i="10"/>
  <c r="D42" i="11"/>
  <c r="E47" i="10"/>
  <c r="D38" i="11"/>
  <c r="E43" i="10"/>
  <c r="D34" i="11"/>
  <c r="E39" i="10"/>
  <c r="D30" i="11"/>
  <c r="E35" i="10"/>
  <c r="D26" i="11"/>
  <c r="E31" i="10"/>
  <c r="D22" i="11"/>
  <c r="E27" i="10"/>
  <c r="D18" i="11"/>
  <c r="E23" i="10"/>
  <c r="D14" i="11"/>
  <c r="E19" i="10"/>
  <c r="D10" i="11"/>
  <c r="E15" i="10"/>
  <c r="D113" i="11"/>
  <c r="E118" i="10"/>
  <c r="D109" i="11"/>
  <c r="E114" i="10"/>
  <c r="D105" i="11"/>
  <c r="E110" i="10"/>
  <c r="D101" i="11"/>
  <c r="E106" i="10"/>
  <c r="D97" i="11"/>
  <c r="E102" i="10"/>
  <c r="D93" i="11"/>
  <c r="E98" i="10"/>
  <c r="D89" i="11"/>
  <c r="E94" i="10"/>
  <c r="D85" i="11"/>
  <c r="E90" i="10"/>
  <c r="D81" i="11"/>
  <c r="E86" i="10"/>
  <c r="D77" i="11"/>
  <c r="E82" i="10"/>
  <c r="D73" i="11"/>
  <c r="E78" i="10"/>
  <c r="D69" i="11"/>
  <c r="E74" i="10"/>
  <c r="D65" i="11"/>
  <c r="E70" i="10"/>
  <c r="D61" i="11"/>
  <c r="E66" i="10"/>
  <c r="D57" i="11"/>
  <c r="E62" i="10"/>
  <c r="D53" i="11"/>
  <c r="E58" i="10"/>
  <c r="D49" i="11"/>
  <c r="E54" i="10"/>
  <c r="D45" i="11"/>
  <c r="E50" i="10"/>
  <c r="D41" i="11"/>
  <c r="E46" i="10"/>
  <c r="D37" i="11"/>
  <c r="E42" i="10"/>
  <c r="D33" i="11"/>
  <c r="E38" i="10"/>
  <c r="D29" i="11"/>
  <c r="E34" i="10"/>
  <c r="D25" i="11"/>
  <c r="E30" i="10"/>
  <c r="D21" i="11"/>
  <c r="E26" i="10"/>
  <c r="D17" i="11"/>
  <c r="E22" i="10"/>
  <c r="D13" i="11"/>
  <c r="E18" i="10"/>
  <c r="D9" i="11"/>
  <c r="E14" i="10"/>
  <c r="D116" i="11"/>
  <c r="E121" i="10"/>
  <c r="D112" i="11"/>
  <c r="E117" i="10"/>
  <c r="D108" i="11"/>
  <c r="E113" i="10"/>
  <c r="D104" i="11"/>
  <c r="E109" i="10"/>
  <c r="D100" i="11"/>
  <c r="E105" i="10"/>
  <c r="D96" i="11"/>
  <c r="E101" i="10"/>
  <c r="D92" i="11"/>
  <c r="E97" i="10"/>
  <c r="D88" i="11"/>
  <c r="E93" i="10"/>
  <c r="D84" i="11"/>
  <c r="E89" i="10"/>
  <c r="D80" i="11"/>
  <c r="E85" i="10"/>
  <c r="D76" i="11"/>
  <c r="E81" i="10"/>
  <c r="D72" i="11"/>
  <c r="E77" i="10"/>
  <c r="D68" i="11"/>
  <c r="E73" i="10"/>
  <c r="D64" i="11"/>
  <c r="E69" i="10"/>
  <c r="D60" i="11"/>
  <c r="E65" i="10"/>
  <c r="D56" i="11"/>
  <c r="E61" i="10"/>
  <c r="D52" i="11"/>
  <c r="E57" i="10"/>
  <c r="D48" i="11"/>
  <c r="E53" i="10"/>
  <c r="D44" i="11"/>
  <c r="E49" i="10"/>
  <c r="D40" i="11"/>
  <c r="E45" i="10"/>
  <c r="D36" i="11"/>
  <c r="E41" i="10"/>
  <c r="D32" i="11"/>
  <c r="E37" i="10"/>
  <c r="D28" i="11"/>
  <c r="E33" i="10"/>
  <c r="D24" i="11"/>
  <c r="E29" i="10"/>
  <c r="D20" i="11"/>
  <c r="E25" i="10"/>
  <c r="D16" i="11"/>
  <c r="E21" i="10"/>
  <c r="D12" i="11"/>
  <c r="E17" i="10"/>
  <c r="D8" i="11"/>
  <c r="E13" i="10"/>
  <c r="D115" i="11"/>
  <c r="E120" i="10"/>
  <c r="D111" i="11"/>
  <c r="E116" i="10"/>
  <c r="D107" i="11"/>
  <c r="E112" i="10"/>
  <c r="D103" i="11"/>
  <c r="E108" i="10"/>
  <c r="D99" i="11"/>
  <c r="E104" i="10"/>
  <c r="D95" i="11"/>
  <c r="E100" i="10"/>
  <c r="D91" i="11"/>
  <c r="E96" i="10"/>
  <c r="D87" i="11"/>
  <c r="E92" i="10"/>
  <c r="D83" i="11"/>
  <c r="E88" i="10"/>
  <c r="D79" i="11"/>
  <c r="E84" i="10"/>
  <c r="D75" i="11"/>
  <c r="E80" i="10"/>
  <c r="D71" i="11"/>
  <c r="E76" i="10"/>
  <c r="D67" i="11"/>
  <c r="E72" i="10"/>
  <c r="D63" i="11"/>
  <c r="E68" i="10"/>
  <c r="D59" i="11"/>
  <c r="E64" i="10"/>
  <c r="D55" i="11"/>
  <c r="E60" i="10"/>
  <c r="D51" i="11"/>
  <c r="E56" i="10"/>
  <c r="D47" i="11"/>
  <c r="E52" i="10"/>
  <c r="D43" i="11"/>
  <c r="E48" i="10"/>
  <c r="D39" i="11"/>
  <c r="E44" i="10"/>
  <c r="D35" i="11"/>
  <c r="E40" i="10"/>
  <c r="D31" i="11"/>
  <c r="E36" i="10"/>
  <c r="D27" i="11"/>
  <c r="E32" i="10"/>
  <c r="D23" i="11"/>
  <c r="E28" i="10"/>
  <c r="D19" i="11"/>
  <c r="E24" i="10"/>
  <c r="D15" i="11"/>
  <c r="E20" i="10"/>
  <c r="D11" i="11"/>
  <c r="E16" i="10"/>
  <c r="D7" i="11"/>
  <c r="E12" i="10"/>
  <c r="G16" i="3"/>
  <c r="G18" i="3" s="1"/>
  <c r="C28" i="3" s="1"/>
  <c r="E16" i="3"/>
  <c r="E18" i="3" s="1"/>
  <c r="F16" i="3"/>
  <c r="F18" i="3" s="1"/>
  <c r="H27" i="3" s="1"/>
  <c r="C25" i="3"/>
  <c r="H25" i="3"/>
  <c r="I133" i="6"/>
  <c r="H11" i="10" s="1"/>
  <c r="C11" i="10"/>
  <c r="L2" i="10"/>
  <c r="K2" i="10"/>
  <c r="L4" i="10"/>
  <c r="J4" i="10"/>
  <c r="J3" i="10"/>
  <c r="C25" i="4"/>
  <c r="C28" i="4"/>
  <c r="B124" i="10"/>
  <c r="B125" i="10"/>
  <c r="B126" i="10" s="1"/>
  <c r="B127" i="10" s="1"/>
  <c r="B128" i="10" s="1"/>
  <c r="B129" i="10" s="1"/>
  <c r="B130" i="10" s="1"/>
  <c r="B131" i="10" s="1"/>
  <c r="B132" i="10" s="1"/>
  <c r="B133" i="10" s="1"/>
  <c r="B134" i="10" s="1"/>
  <c r="B135" i="10" s="1"/>
  <c r="B136" i="10" s="1"/>
  <c r="B137" i="10" s="1"/>
  <c r="B138" i="10" s="1"/>
  <c r="B139" i="10" s="1"/>
  <c r="B140" i="10" s="1"/>
  <c r="B141" i="10" s="1"/>
  <c r="B142" i="10" s="1"/>
  <c r="B143" i="10" s="1"/>
  <c r="B144" i="10" s="1"/>
  <c r="B145" i="10" s="1"/>
  <c r="B146" i="10" s="1"/>
  <c r="B147" i="10" s="1"/>
  <c r="B148" i="10" s="1"/>
  <c r="B149" i="10" s="1"/>
  <c r="B150" i="10" s="1"/>
  <c r="B151" i="10" s="1"/>
  <c r="B152" i="10" s="1"/>
  <c r="B153" i="10" s="1"/>
  <c r="B154" i="10" s="1"/>
  <c r="B155" i="10" s="1"/>
  <c r="B156" i="10" s="1"/>
  <c r="B157" i="10" s="1"/>
  <c r="B158" i="10" s="1"/>
  <c r="B159" i="10" s="1"/>
  <c r="B160" i="10" s="1"/>
  <c r="B161" i="10" s="1"/>
  <c r="B162" i="10" s="1"/>
  <c r="B163" i="10" s="1"/>
  <c r="B164" i="10" s="1"/>
  <c r="B165" i="10" s="1"/>
  <c r="B166" i="10" s="1"/>
  <c r="B167" i="10" s="1"/>
  <c r="B168" i="10" s="1"/>
  <c r="B169" i="10" s="1"/>
  <c r="B170" i="10" s="1"/>
  <c r="B171" i="10" s="1"/>
  <c r="B172" i="10" s="1"/>
  <c r="B173" i="10" s="1"/>
  <c r="B174" i="10" s="1"/>
  <c r="B175" i="10" s="1"/>
  <c r="B176" i="10" s="1"/>
  <c r="B177" i="10" s="1"/>
  <c r="B178" i="10" s="1"/>
  <c r="B179" i="10" s="1"/>
  <c r="B180" i="10" s="1"/>
  <c r="B181" i="10" s="1"/>
  <c r="B182" i="10" s="1"/>
  <c r="B183" i="10" s="1"/>
  <c r="B184" i="10" s="1"/>
  <c r="B185" i="10" s="1"/>
  <c r="B186" i="10" s="1"/>
  <c r="B187" i="10" s="1"/>
  <c r="B188" i="10" s="1"/>
  <c r="B189" i="10" s="1"/>
  <c r="B190" i="10" s="1"/>
  <c r="B191" i="10" s="1"/>
  <c r="B192" i="10" s="1"/>
  <c r="B193" i="10" s="1"/>
  <c r="B194" i="10" s="1"/>
  <c r="B195" i="10" s="1"/>
  <c r="B196" i="10" s="1"/>
  <c r="B197" i="10" s="1"/>
  <c r="B198" i="10" s="1"/>
  <c r="B199" i="10" s="1"/>
  <c r="B200" i="10" s="1"/>
  <c r="B201" i="10" s="1"/>
  <c r="B202" i="10" s="1"/>
  <c r="B203" i="10" s="1"/>
  <c r="B204" i="10" s="1"/>
  <c r="B205" i="10" s="1"/>
  <c r="B206" i="10" s="1"/>
  <c r="B207" i="10" s="1"/>
  <c r="B208" i="10" s="1"/>
  <c r="B209" i="10" s="1"/>
  <c r="B210" i="10" s="1"/>
  <c r="B211" i="10" s="1"/>
  <c r="B212" i="10" s="1"/>
  <c r="B213" i="10" s="1"/>
  <c r="B214" i="10" s="1"/>
  <c r="B215" i="10" s="1"/>
  <c r="B216" i="10" s="1"/>
  <c r="B217" i="10" s="1"/>
  <c r="B218" i="10" s="1"/>
  <c r="B219" i="10" s="1"/>
  <c r="B220" i="10" s="1"/>
  <c r="B221" i="10" s="1"/>
  <c r="B222" i="10" s="1"/>
  <c r="B223" i="10" s="1"/>
  <c r="B224" i="10" s="1"/>
  <c r="B225" i="10" s="1"/>
  <c r="B226" i="10" s="1"/>
  <c r="B227" i="10" s="1"/>
  <c r="B228" i="10" s="1"/>
  <c r="B229" i="10" s="1"/>
  <c r="B230" i="10" s="1"/>
  <c r="B231" i="10" s="1"/>
  <c r="B232" i="10" s="1"/>
  <c r="B233" i="10" s="1"/>
  <c r="B234" i="10" s="1"/>
  <c r="A1" i="10"/>
  <c r="B11" i="10"/>
  <c r="B12" i="10" s="1"/>
  <c r="B13" i="10" s="1"/>
  <c r="B14" i="10" s="1"/>
  <c r="B15" i="10" s="1"/>
  <c r="B16" i="10" s="1"/>
  <c r="B17" i="10" s="1"/>
  <c r="B18" i="10" s="1"/>
  <c r="B19" i="10" s="1"/>
  <c r="B20" i="10" s="1"/>
  <c r="B21" i="10" s="1"/>
  <c r="B22" i="10" s="1"/>
  <c r="B23" i="10" s="1"/>
  <c r="B24" i="10" s="1"/>
  <c r="B25" i="10" s="1"/>
  <c r="B26" i="10" s="1"/>
  <c r="B27" i="10" s="1"/>
  <c r="B28" i="10" s="1"/>
  <c r="B29" i="10" s="1"/>
  <c r="B30" i="10" s="1"/>
  <c r="B31" i="10" s="1"/>
  <c r="B32" i="10" s="1"/>
  <c r="B33" i="10" s="1"/>
  <c r="B34" i="10" s="1"/>
  <c r="B35" i="10" s="1"/>
  <c r="B36" i="10" s="1"/>
  <c r="B37" i="10" s="1"/>
  <c r="B38" i="10" s="1"/>
  <c r="B39" i="10" s="1"/>
  <c r="B40" i="10" s="1"/>
  <c r="B41" i="10" s="1"/>
  <c r="B42" i="10" s="1"/>
  <c r="B43" i="10" s="1"/>
  <c r="B44" i="10" s="1"/>
  <c r="B45" i="10" s="1"/>
  <c r="B46" i="10" s="1"/>
  <c r="B47" i="10" s="1"/>
  <c r="B48" i="10" s="1"/>
  <c r="B49" i="10" s="1"/>
  <c r="B50" i="10" s="1"/>
  <c r="B51" i="10" s="1"/>
  <c r="B52" i="10" s="1"/>
  <c r="B53" i="10" s="1"/>
  <c r="B54" i="10" s="1"/>
  <c r="B55" i="10" s="1"/>
  <c r="B56" i="10" s="1"/>
  <c r="B57" i="10" s="1"/>
  <c r="B58" i="10" s="1"/>
  <c r="B59" i="10" s="1"/>
  <c r="B60" i="10" s="1"/>
  <c r="B61" i="10" s="1"/>
  <c r="B62" i="10" s="1"/>
  <c r="B63" i="10" s="1"/>
  <c r="B64" i="10" s="1"/>
  <c r="B65" i="10" s="1"/>
  <c r="B66" i="10" s="1"/>
  <c r="B67" i="10" s="1"/>
  <c r="B68" i="10" s="1"/>
  <c r="B69" i="10" s="1"/>
  <c r="B70" i="10" s="1"/>
  <c r="B71" i="10" s="1"/>
  <c r="B72" i="10" s="1"/>
  <c r="B73" i="10" s="1"/>
  <c r="B74" i="10" s="1"/>
  <c r="B75" i="10" s="1"/>
  <c r="B76" i="10" s="1"/>
  <c r="B77" i="10" s="1"/>
  <c r="B78" i="10" s="1"/>
  <c r="B79" i="10" s="1"/>
  <c r="B80" i="10" s="1"/>
  <c r="B81" i="10" s="1"/>
  <c r="B82" i="10" s="1"/>
  <c r="B83" i="10" s="1"/>
  <c r="B84" i="10" s="1"/>
  <c r="B85" i="10" s="1"/>
  <c r="B86" i="10" s="1"/>
  <c r="B87" i="10" s="1"/>
  <c r="B88" i="10" s="1"/>
  <c r="B89" i="10" s="1"/>
  <c r="B90" i="10" s="1"/>
  <c r="B91" i="10" s="1"/>
  <c r="B92" i="10" s="1"/>
  <c r="B93" i="10" s="1"/>
  <c r="B94" i="10" s="1"/>
  <c r="B95" i="10" s="1"/>
  <c r="B96" i="10" s="1"/>
  <c r="B97" i="10" s="1"/>
  <c r="B98" i="10" s="1"/>
  <c r="B99" i="10" s="1"/>
  <c r="B100" i="10" s="1"/>
  <c r="B101" i="10" s="1"/>
  <c r="B102" i="10" s="1"/>
  <c r="B103" i="10" s="1"/>
  <c r="B104" i="10" s="1"/>
  <c r="B105" i="10" s="1"/>
  <c r="B106" i="10" s="1"/>
  <c r="B107" i="10" s="1"/>
  <c r="B108" i="10" s="1"/>
  <c r="B109" i="10" s="1"/>
  <c r="B110" i="10" s="1"/>
  <c r="B111" i="10" s="1"/>
  <c r="B112" i="10" s="1"/>
  <c r="B113" i="10" s="1"/>
  <c r="B114" i="10" s="1"/>
  <c r="B115" i="10" s="1"/>
  <c r="B116" i="10" s="1"/>
  <c r="B117" i="10" s="1"/>
  <c r="B118" i="10" s="1"/>
  <c r="B119" i="10" s="1"/>
  <c r="B120" i="10" s="1"/>
  <c r="B121" i="10" s="1"/>
  <c r="Z14" i="7"/>
  <c r="AC14" i="7"/>
  <c r="AD14" i="7" s="1"/>
  <c r="AF14" i="7"/>
  <c r="AI14" i="7"/>
  <c r="AJ14" i="7" s="1"/>
  <c r="AL14" i="7"/>
  <c r="G14" i="7"/>
  <c r="J14" i="7"/>
  <c r="M14" i="7"/>
  <c r="P14" i="7"/>
  <c r="S14" i="7"/>
  <c r="D8" i="6"/>
  <c r="E8" i="6"/>
  <c r="F8" i="6"/>
  <c r="G8" i="6"/>
  <c r="H8" i="6"/>
  <c r="C8" i="6"/>
  <c r="D4" i="5"/>
  <c r="E4" i="5"/>
  <c r="F4" i="5"/>
  <c r="G4" i="5"/>
  <c r="H4" i="5"/>
  <c r="C4" i="5"/>
  <c r="X2" i="8"/>
  <c r="D43" i="4"/>
  <c r="A1" i="8"/>
  <c r="A116" i="8"/>
  <c r="A115" i="8"/>
  <c r="A114" i="8"/>
  <c r="A113" i="8"/>
  <c r="A112" i="8"/>
  <c r="A111" i="8"/>
  <c r="A110" i="8"/>
  <c r="A109" i="8"/>
  <c r="A108" i="8"/>
  <c r="A107" i="8"/>
  <c r="A106" i="8"/>
  <c r="A105" i="8"/>
  <c r="A104" i="8"/>
  <c r="A103" i="8"/>
  <c r="A102" i="8"/>
  <c r="A101" i="8"/>
  <c r="A100" i="8"/>
  <c r="A99" i="8"/>
  <c r="A98" i="8"/>
  <c r="A97" i="8"/>
  <c r="A96" i="8"/>
  <c r="A95" i="8"/>
  <c r="A94" i="8"/>
  <c r="A93" i="8"/>
  <c r="A92" i="8"/>
  <c r="A91" i="8"/>
  <c r="A90" i="8"/>
  <c r="A89" i="8"/>
  <c r="A88" i="8"/>
  <c r="A87" i="8"/>
  <c r="A86" i="8"/>
  <c r="A85" i="8"/>
  <c r="A84" i="8"/>
  <c r="A83" i="8"/>
  <c r="A82" i="8"/>
  <c r="A81" i="8"/>
  <c r="A80" i="8"/>
  <c r="A79" i="8"/>
  <c r="A78" i="8"/>
  <c r="A77" i="8"/>
  <c r="A76" i="8"/>
  <c r="A75" i="8"/>
  <c r="A74" i="8"/>
  <c r="A73" i="8"/>
  <c r="A72" i="8"/>
  <c r="A71" i="8"/>
  <c r="A70" i="8"/>
  <c r="A69" i="8"/>
  <c r="A68" i="8"/>
  <c r="A67" i="8"/>
  <c r="A66" i="8"/>
  <c r="A65" i="8"/>
  <c r="A64" i="8"/>
  <c r="A63" i="8"/>
  <c r="A62" i="8"/>
  <c r="A61" i="8"/>
  <c r="A60" i="8"/>
  <c r="A59" i="8"/>
  <c r="A58" i="8"/>
  <c r="A57" i="8"/>
  <c r="A56" i="8"/>
  <c r="A55" i="8"/>
  <c r="A54" i="8"/>
  <c r="A53" i="8"/>
  <c r="A52" i="8"/>
  <c r="A51" i="8"/>
  <c r="A50" i="8"/>
  <c r="A49" i="8"/>
  <c r="A48" i="8"/>
  <c r="A47" i="8"/>
  <c r="A46" i="8"/>
  <c r="A45" i="8"/>
  <c r="A44" i="8"/>
  <c r="A43" i="8"/>
  <c r="A42" i="8"/>
  <c r="A41" i="8"/>
  <c r="A40" i="8"/>
  <c r="A39" i="8"/>
  <c r="A38" i="8"/>
  <c r="A37" i="8"/>
  <c r="A36" i="8"/>
  <c r="A35" i="8"/>
  <c r="A34" i="8"/>
  <c r="A33" i="8"/>
  <c r="A32" i="8"/>
  <c r="A31" i="8"/>
  <c r="A30" i="8"/>
  <c r="A29" i="8"/>
  <c r="A28" i="8"/>
  <c r="A27" i="8"/>
  <c r="A26" i="8"/>
  <c r="A25" i="8"/>
  <c r="A24" i="8"/>
  <c r="A23" i="8"/>
  <c r="A22" i="8"/>
  <c r="A21" i="8"/>
  <c r="A20" i="8"/>
  <c r="A19" i="8"/>
  <c r="A18" i="8"/>
  <c r="A17" i="8"/>
  <c r="A16" i="8"/>
  <c r="A15" i="8"/>
  <c r="A14" i="8"/>
  <c r="A13" i="8"/>
  <c r="A12" i="8"/>
  <c r="A7" i="8"/>
  <c r="A8" i="8" s="1"/>
  <c r="A9" i="8" s="1"/>
  <c r="A10" i="8" s="1"/>
  <c r="A11" i="8" s="1"/>
  <c r="P6" i="8"/>
  <c r="H6" i="8"/>
  <c r="B6" i="8"/>
  <c r="AN4" i="8"/>
  <c r="AO4" i="8" s="1"/>
  <c r="AK4" i="8"/>
  <c r="AL4" i="8" s="1"/>
  <c r="AH4" i="8"/>
  <c r="AI4" i="8" s="1"/>
  <c r="AE4" i="8"/>
  <c r="AF4" i="8" s="1"/>
  <c r="AB4" i="8"/>
  <c r="AC4" i="8" s="1"/>
  <c r="X4" i="8"/>
  <c r="Z4" i="8" s="1"/>
  <c r="AC2" i="8"/>
  <c r="AB2" i="8"/>
  <c r="AA2" i="8"/>
  <c r="Z2" i="8"/>
  <c r="Y2" i="8"/>
  <c r="O8" i="4"/>
  <c r="O26" i="4" s="1"/>
  <c r="P8" i="4"/>
  <c r="P26" i="4" s="1"/>
  <c r="Q8" i="4"/>
  <c r="Q26" i="4" s="1"/>
  <c r="R8" i="4"/>
  <c r="R26" i="4" s="1"/>
  <c r="S8" i="4"/>
  <c r="S26" i="4" s="1"/>
  <c r="T8" i="4"/>
  <c r="T26" i="4" s="1"/>
  <c r="O9" i="4"/>
  <c r="O27" i="4" s="1"/>
  <c r="P9" i="4"/>
  <c r="P27" i="4" s="1"/>
  <c r="Q9" i="4"/>
  <c r="Q27" i="4" s="1"/>
  <c r="R9" i="4"/>
  <c r="R27" i="4" s="1"/>
  <c r="S9" i="4"/>
  <c r="S27" i="4" s="1"/>
  <c r="T9" i="4"/>
  <c r="T27" i="4" s="1"/>
  <c r="O10" i="4"/>
  <c r="O28" i="4" s="1"/>
  <c r="P10" i="4"/>
  <c r="P28" i="4" s="1"/>
  <c r="Q10" i="4"/>
  <c r="Q28" i="4" s="1"/>
  <c r="R10" i="4"/>
  <c r="R28" i="4" s="1"/>
  <c r="S10" i="4"/>
  <c r="S28" i="4" s="1"/>
  <c r="T10" i="4"/>
  <c r="T28" i="4" s="1"/>
  <c r="O11" i="4"/>
  <c r="O29" i="4" s="1"/>
  <c r="P11" i="4"/>
  <c r="P29" i="4" s="1"/>
  <c r="Q11" i="4"/>
  <c r="Q29" i="4" s="1"/>
  <c r="R11" i="4"/>
  <c r="R29" i="4" s="1"/>
  <c r="S11" i="4"/>
  <c r="S29" i="4" s="1"/>
  <c r="T11" i="4"/>
  <c r="T29" i="4" s="1"/>
  <c r="O12" i="4"/>
  <c r="O30" i="4" s="1"/>
  <c r="P12" i="4"/>
  <c r="P30" i="4" s="1"/>
  <c r="Q12" i="4"/>
  <c r="Q30" i="4" s="1"/>
  <c r="R12" i="4"/>
  <c r="R30" i="4" s="1"/>
  <c r="S12" i="4"/>
  <c r="S30" i="4" s="1"/>
  <c r="T12" i="4"/>
  <c r="T30" i="4" s="1"/>
  <c r="O13" i="4"/>
  <c r="O31" i="4" s="1"/>
  <c r="P13" i="4"/>
  <c r="P31" i="4" s="1"/>
  <c r="Q13" i="4"/>
  <c r="Q31" i="4" s="1"/>
  <c r="R13" i="4"/>
  <c r="R31" i="4" s="1"/>
  <c r="S13" i="4"/>
  <c r="S31" i="4" s="1"/>
  <c r="T13" i="4"/>
  <c r="T31" i="4" s="1"/>
  <c r="O14" i="4"/>
  <c r="O32" i="4" s="1"/>
  <c r="P14" i="4"/>
  <c r="P32" i="4" s="1"/>
  <c r="Q14" i="4"/>
  <c r="Q32" i="4" s="1"/>
  <c r="R14" i="4"/>
  <c r="R32" i="4" s="1"/>
  <c r="S14" i="4"/>
  <c r="S32" i="4" s="1"/>
  <c r="T14" i="4"/>
  <c r="T32" i="4" s="1"/>
  <c r="O15" i="4"/>
  <c r="O33" i="4" s="1"/>
  <c r="P15" i="4"/>
  <c r="P33" i="4" s="1"/>
  <c r="Q15" i="4"/>
  <c r="Q33" i="4" s="1"/>
  <c r="R15" i="4"/>
  <c r="R33" i="4" s="1"/>
  <c r="S15" i="4"/>
  <c r="S33" i="4" s="1"/>
  <c r="T15" i="4"/>
  <c r="T33" i="4" s="1"/>
  <c r="O16" i="4"/>
  <c r="O34" i="4" s="1"/>
  <c r="P16" i="4"/>
  <c r="P34" i="4" s="1"/>
  <c r="Q16" i="4"/>
  <c r="Q34" i="4" s="1"/>
  <c r="R16" i="4"/>
  <c r="R34" i="4" s="1"/>
  <c r="S16" i="4"/>
  <c r="S34" i="4" s="1"/>
  <c r="T16" i="4"/>
  <c r="T34" i="4" s="1"/>
  <c r="O17" i="4"/>
  <c r="O35" i="4" s="1"/>
  <c r="P17" i="4"/>
  <c r="P35" i="4" s="1"/>
  <c r="Q17" i="4"/>
  <c r="Q35" i="4" s="1"/>
  <c r="R17" i="4"/>
  <c r="R35" i="4" s="1"/>
  <c r="S17" i="4"/>
  <c r="S35" i="4" s="1"/>
  <c r="T17" i="4"/>
  <c r="T35" i="4" s="1"/>
  <c r="O18" i="4"/>
  <c r="O36" i="4" s="1"/>
  <c r="P18" i="4"/>
  <c r="P36" i="4" s="1"/>
  <c r="Q18" i="4"/>
  <c r="Q36" i="4" s="1"/>
  <c r="R18" i="4"/>
  <c r="R36" i="4" s="1"/>
  <c r="S18" i="4"/>
  <c r="S36" i="4" s="1"/>
  <c r="T18" i="4"/>
  <c r="T36" i="4" s="1"/>
  <c r="O19" i="4"/>
  <c r="O37" i="4" s="1"/>
  <c r="P19" i="4"/>
  <c r="P37" i="4" s="1"/>
  <c r="Q19" i="4"/>
  <c r="Q37" i="4" s="1"/>
  <c r="R19" i="4"/>
  <c r="R37" i="4" s="1"/>
  <c r="S19" i="4"/>
  <c r="S37" i="4" s="1"/>
  <c r="T19" i="4"/>
  <c r="T37" i="4" s="1"/>
  <c r="O20" i="4"/>
  <c r="O38" i="4" s="1"/>
  <c r="P20" i="4"/>
  <c r="P38" i="4" s="1"/>
  <c r="Q20" i="4"/>
  <c r="Q38" i="4" s="1"/>
  <c r="R20" i="4"/>
  <c r="R38" i="4" s="1"/>
  <c r="S20" i="4"/>
  <c r="S38" i="4" s="1"/>
  <c r="T20" i="4"/>
  <c r="T38" i="4" s="1"/>
  <c r="T7" i="4"/>
  <c r="T25" i="4" s="1"/>
  <c r="S7" i="4"/>
  <c r="S25" i="4" s="1"/>
  <c r="R7" i="4"/>
  <c r="Q7" i="4"/>
  <c r="Q25" i="4" s="1"/>
  <c r="P7" i="4"/>
  <c r="O7" i="4"/>
  <c r="O25" i="4" s="1"/>
  <c r="I8" i="4"/>
  <c r="I26" i="4" s="1"/>
  <c r="J8" i="4"/>
  <c r="J26" i="4" s="1"/>
  <c r="K8" i="4"/>
  <c r="K26" i="4" s="1"/>
  <c r="L8" i="4"/>
  <c r="L26" i="4" s="1"/>
  <c r="M8" i="4"/>
  <c r="M26" i="4" s="1"/>
  <c r="N8" i="4"/>
  <c r="N26" i="4" s="1"/>
  <c r="I9" i="4"/>
  <c r="I27" i="4" s="1"/>
  <c r="J9" i="4"/>
  <c r="J27" i="4" s="1"/>
  <c r="K9" i="4"/>
  <c r="K27" i="4" s="1"/>
  <c r="L9" i="4"/>
  <c r="L27" i="4" s="1"/>
  <c r="M9" i="4"/>
  <c r="M27" i="4" s="1"/>
  <c r="N9" i="4"/>
  <c r="N27" i="4" s="1"/>
  <c r="I10" i="4"/>
  <c r="I28" i="4" s="1"/>
  <c r="J10" i="4"/>
  <c r="J28" i="4" s="1"/>
  <c r="K10" i="4"/>
  <c r="K28" i="4" s="1"/>
  <c r="L10" i="4"/>
  <c r="L28" i="4" s="1"/>
  <c r="M10" i="4"/>
  <c r="M28" i="4" s="1"/>
  <c r="N10" i="4"/>
  <c r="N28" i="4" s="1"/>
  <c r="I11" i="4"/>
  <c r="I29" i="4" s="1"/>
  <c r="J11" i="4"/>
  <c r="J29" i="4" s="1"/>
  <c r="K11" i="4"/>
  <c r="K29" i="4" s="1"/>
  <c r="L11" i="4"/>
  <c r="L29" i="4" s="1"/>
  <c r="M11" i="4"/>
  <c r="M29" i="4" s="1"/>
  <c r="N11" i="4"/>
  <c r="N29" i="4" s="1"/>
  <c r="I12" i="4"/>
  <c r="I30" i="4" s="1"/>
  <c r="J12" i="4"/>
  <c r="J30" i="4" s="1"/>
  <c r="K12" i="4"/>
  <c r="K30" i="4" s="1"/>
  <c r="L12" i="4"/>
  <c r="L30" i="4" s="1"/>
  <c r="M12" i="4"/>
  <c r="M30" i="4" s="1"/>
  <c r="N12" i="4"/>
  <c r="N30" i="4" s="1"/>
  <c r="I13" i="4"/>
  <c r="I31" i="4" s="1"/>
  <c r="J13" i="4"/>
  <c r="J31" i="4" s="1"/>
  <c r="K13" i="4"/>
  <c r="K31" i="4" s="1"/>
  <c r="L13" i="4"/>
  <c r="L31" i="4" s="1"/>
  <c r="M13" i="4"/>
  <c r="M31" i="4" s="1"/>
  <c r="N13" i="4"/>
  <c r="N31" i="4" s="1"/>
  <c r="I14" i="4"/>
  <c r="I32" i="4" s="1"/>
  <c r="J14" i="4"/>
  <c r="J32" i="4" s="1"/>
  <c r="K14" i="4"/>
  <c r="K32" i="4" s="1"/>
  <c r="L14" i="4"/>
  <c r="L32" i="4" s="1"/>
  <c r="M14" i="4"/>
  <c r="M32" i="4" s="1"/>
  <c r="N14" i="4"/>
  <c r="N32" i="4" s="1"/>
  <c r="I15" i="4"/>
  <c r="I33" i="4" s="1"/>
  <c r="J15" i="4"/>
  <c r="J33" i="4" s="1"/>
  <c r="K15" i="4"/>
  <c r="K33" i="4" s="1"/>
  <c r="L15" i="4"/>
  <c r="L33" i="4" s="1"/>
  <c r="M15" i="4"/>
  <c r="M33" i="4" s="1"/>
  <c r="N15" i="4"/>
  <c r="N33" i="4" s="1"/>
  <c r="I16" i="4"/>
  <c r="I34" i="4" s="1"/>
  <c r="J16" i="4"/>
  <c r="J34" i="4" s="1"/>
  <c r="K16" i="4"/>
  <c r="K34" i="4" s="1"/>
  <c r="L16" i="4"/>
  <c r="L34" i="4" s="1"/>
  <c r="M16" i="4"/>
  <c r="M34" i="4" s="1"/>
  <c r="N16" i="4"/>
  <c r="N34" i="4" s="1"/>
  <c r="I17" i="4"/>
  <c r="I35" i="4" s="1"/>
  <c r="J17" i="4"/>
  <c r="J35" i="4" s="1"/>
  <c r="K17" i="4"/>
  <c r="K35" i="4" s="1"/>
  <c r="L17" i="4"/>
  <c r="L35" i="4" s="1"/>
  <c r="M17" i="4"/>
  <c r="M35" i="4" s="1"/>
  <c r="N17" i="4"/>
  <c r="N35" i="4" s="1"/>
  <c r="I18" i="4"/>
  <c r="I36" i="4" s="1"/>
  <c r="J18" i="4"/>
  <c r="J36" i="4" s="1"/>
  <c r="K18" i="4"/>
  <c r="K36" i="4" s="1"/>
  <c r="L18" i="4"/>
  <c r="L36" i="4" s="1"/>
  <c r="M18" i="4"/>
  <c r="M36" i="4" s="1"/>
  <c r="N18" i="4"/>
  <c r="N36" i="4" s="1"/>
  <c r="I19" i="4"/>
  <c r="I37" i="4" s="1"/>
  <c r="J19" i="4"/>
  <c r="J37" i="4" s="1"/>
  <c r="K19" i="4"/>
  <c r="K37" i="4" s="1"/>
  <c r="L19" i="4"/>
  <c r="L37" i="4" s="1"/>
  <c r="M19" i="4"/>
  <c r="M37" i="4" s="1"/>
  <c r="N19" i="4"/>
  <c r="N37" i="4" s="1"/>
  <c r="I20" i="4"/>
  <c r="I38" i="4" s="1"/>
  <c r="J20" i="4"/>
  <c r="J38" i="4" s="1"/>
  <c r="K20" i="4"/>
  <c r="K38" i="4" s="1"/>
  <c r="L20" i="4"/>
  <c r="L38" i="4" s="1"/>
  <c r="M20" i="4"/>
  <c r="M38" i="4" s="1"/>
  <c r="N20" i="4"/>
  <c r="N38" i="4" s="1"/>
  <c r="N7" i="4"/>
  <c r="M7" i="4"/>
  <c r="M25" i="4" s="1"/>
  <c r="L7" i="4"/>
  <c r="K7" i="4"/>
  <c r="K25" i="4" s="1"/>
  <c r="J7" i="4"/>
  <c r="I7" i="4"/>
  <c r="I25" i="4" s="1"/>
  <c r="C8" i="4"/>
  <c r="C26" i="4" s="1"/>
  <c r="D8" i="4"/>
  <c r="D26" i="4" s="1"/>
  <c r="E8" i="4"/>
  <c r="E26" i="4" s="1"/>
  <c r="F8" i="4"/>
  <c r="F26" i="4" s="1"/>
  <c r="G8" i="4"/>
  <c r="G26" i="4" s="1"/>
  <c r="H8" i="4"/>
  <c r="H26" i="4" s="1"/>
  <c r="C9" i="4"/>
  <c r="C27" i="4" s="1"/>
  <c r="D9" i="4"/>
  <c r="D27" i="4" s="1"/>
  <c r="E9" i="4"/>
  <c r="E27" i="4" s="1"/>
  <c r="F9" i="4"/>
  <c r="F27" i="4" s="1"/>
  <c r="G9" i="4"/>
  <c r="G27" i="4" s="1"/>
  <c r="H9" i="4"/>
  <c r="H27" i="4" s="1"/>
  <c r="C10" i="4"/>
  <c r="D10" i="4"/>
  <c r="D28" i="4" s="1"/>
  <c r="E10" i="4"/>
  <c r="E28" i="4" s="1"/>
  <c r="F10" i="4"/>
  <c r="F28" i="4" s="1"/>
  <c r="G10" i="4"/>
  <c r="G28" i="4" s="1"/>
  <c r="H10" i="4"/>
  <c r="H28" i="4" s="1"/>
  <c r="C11" i="4"/>
  <c r="C29" i="4" s="1"/>
  <c r="D11" i="4"/>
  <c r="D29" i="4" s="1"/>
  <c r="E11" i="4"/>
  <c r="E29" i="4" s="1"/>
  <c r="F11" i="4"/>
  <c r="F29" i="4" s="1"/>
  <c r="G11" i="4"/>
  <c r="G29" i="4" s="1"/>
  <c r="H11" i="4"/>
  <c r="H29" i="4" s="1"/>
  <c r="C12" i="4"/>
  <c r="C30" i="4" s="1"/>
  <c r="D12" i="4"/>
  <c r="D30" i="4" s="1"/>
  <c r="E12" i="4"/>
  <c r="E30" i="4" s="1"/>
  <c r="F12" i="4"/>
  <c r="F30" i="4" s="1"/>
  <c r="G12" i="4"/>
  <c r="G30" i="4" s="1"/>
  <c r="H12" i="4"/>
  <c r="H30" i="4" s="1"/>
  <c r="C13" i="4"/>
  <c r="C31" i="4" s="1"/>
  <c r="D13" i="4"/>
  <c r="D31" i="4" s="1"/>
  <c r="E13" i="4"/>
  <c r="E31" i="4" s="1"/>
  <c r="F13" i="4"/>
  <c r="F31" i="4" s="1"/>
  <c r="G13" i="4"/>
  <c r="G31" i="4" s="1"/>
  <c r="H13" i="4"/>
  <c r="H31" i="4" s="1"/>
  <c r="C14" i="4"/>
  <c r="C32" i="4" s="1"/>
  <c r="D14" i="4"/>
  <c r="D32" i="4" s="1"/>
  <c r="E14" i="4"/>
  <c r="E32" i="4" s="1"/>
  <c r="F14" i="4"/>
  <c r="F32" i="4" s="1"/>
  <c r="G14" i="4"/>
  <c r="G32" i="4" s="1"/>
  <c r="H14" i="4"/>
  <c r="H32" i="4" s="1"/>
  <c r="C15" i="4"/>
  <c r="C33" i="4" s="1"/>
  <c r="D15" i="4"/>
  <c r="D33" i="4" s="1"/>
  <c r="E15" i="4"/>
  <c r="E33" i="4" s="1"/>
  <c r="F15" i="4"/>
  <c r="F33" i="4" s="1"/>
  <c r="G15" i="4"/>
  <c r="G33" i="4" s="1"/>
  <c r="H15" i="4"/>
  <c r="H33" i="4" s="1"/>
  <c r="C16" i="4"/>
  <c r="C34" i="4" s="1"/>
  <c r="D16" i="4"/>
  <c r="D34" i="4" s="1"/>
  <c r="E16" i="4"/>
  <c r="E34" i="4" s="1"/>
  <c r="F16" i="4"/>
  <c r="F34" i="4" s="1"/>
  <c r="G16" i="4"/>
  <c r="G34" i="4" s="1"/>
  <c r="H16" i="4"/>
  <c r="H34" i="4" s="1"/>
  <c r="C17" i="4"/>
  <c r="C35" i="4" s="1"/>
  <c r="D17" i="4"/>
  <c r="D35" i="4" s="1"/>
  <c r="E17" i="4"/>
  <c r="E35" i="4" s="1"/>
  <c r="F17" i="4"/>
  <c r="F35" i="4" s="1"/>
  <c r="G17" i="4"/>
  <c r="G35" i="4" s="1"/>
  <c r="H17" i="4"/>
  <c r="H35" i="4" s="1"/>
  <c r="C18" i="4"/>
  <c r="C36" i="4" s="1"/>
  <c r="D18" i="4"/>
  <c r="D36" i="4" s="1"/>
  <c r="E18" i="4"/>
  <c r="E36" i="4" s="1"/>
  <c r="F18" i="4"/>
  <c r="F36" i="4" s="1"/>
  <c r="G18" i="4"/>
  <c r="G36" i="4" s="1"/>
  <c r="H18" i="4"/>
  <c r="H36" i="4" s="1"/>
  <c r="C19" i="4"/>
  <c r="C37" i="4" s="1"/>
  <c r="D19" i="4"/>
  <c r="D37" i="4" s="1"/>
  <c r="E19" i="4"/>
  <c r="E37" i="4" s="1"/>
  <c r="F19" i="4"/>
  <c r="F37" i="4" s="1"/>
  <c r="G19" i="4"/>
  <c r="G37" i="4" s="1"/>
  <c r="H19" i="4"/>
  <c r="H37" i="4" s="1"/>
  <c r="C20" i="4"/>
  <c r="C38" i="4" s="1"/>
  <c r="D20" i="4"/>
  <c r="D38" i="4" s="1"/>
  <c r="E20" i="4"/>
  <c r="E38" i="4" s="1"/>
  <c r="F20" i="4"/>
  <c r="F38" i="4" s="1"/>
  <c r="G20" i="4"/>
  <c r="G38" i="4" s="1"/>
  <c r="H20" i="4"/>
  <c r="H38" i="4" s="1"/>
  <c r="H7" i="4"/>
  <c r="G7" i="4"/>
  <c r="G25" i="4" s="1"/>
  <c r="F7" i="4"/>
  <c r="F25" i="4" s="1"/>
  <c r="E7" i="4"/>
  <c r="E25" i="4" s="1"/>
  <c r="D7" i="4"/>
  <c r="C7" i="4"/>
  <c r="C7" i="5"/>
  <c r="D7" i="5"/>
  <c r="E7" i="5"/>
  <c r="F7" i="5"/>
  <c r="G7" i="5"/>
  <c r="H7" i="5"/>
  <c r="Q17" i="5" s="1"/>
  <c r="E8" i="5"/>
  <c r="F8" i="5"/>
  <c r="G8" i="5"/>
  <c r="D9" i="5"/>
  <c r="F9" i="5"/>
  <c r="G9" i="5"/>
  <c r="D10" i="5"/>
  <c r="E10" i="5"/>
  <c r="G10" i="5"/>
  <c r="D11" i="5"/>
  <c r="E11" i="5"/>
  <c r="F11" i="5"/>
  <c r="C12" i="5"/>
  <c r="D12" i="5"/>
  <c r="E12" i="5"/>
  <c r="F12" i="5"/>
  <c r="G12" i="5"/>
  <c r="H12" i="5"/>
  <c r="V17" i="5" s="1"/>
  <c r="V136" i="5" s="1"/>
  <c r="C7" i="2"/>
  <c r="D7" i="2"/>
  <c r="E7" i="2"/>
  <c r="F7" i="2"/>
  <c r="G7" i="2"/>
  <c r="H7" i="2"/>
  <c r="E8" i="2"/>
  <c r="F8" i="2"/>
  <c r="G8" i="2"/>
  <c r="D9" i="2"/>
  <c r="F9" i="2"/>
  <c r="G9" i="2"/>
  <c r="D10" i="2"/>
  <c r="E10" i="2"/>
  <c r="G10" i="2"/>
  <c r="D11" i="2"/>
  <c r="E11" i="2"/>
  <c r="F11" i="2"/>
  <c r="C12" i="2"/>
  <c r="D12" i="2"/>
  <c r="E12" i="2"/>
  <c r="F12" i="2"/>
  <c r="G12" i="2"/>
  <c r="H12" i="2"/>
  <c r="R135" i="5"/>
  <c r="S135" i="5"/>
  <c r="T135" i="5"/>
  <c r="U135" i="5"/>
  <c r="V135" i="5"/>
  <c r="Q135" i="5"/>
  <c r="W16" i="5"/>
  <c r="P16" i="5"/>
  <c r="P135" i="5"/>
  <c r="I135" i="5"/>
  <c r="I16" i="5"/>
  <c r="L16" i="2"/>
  <c r="K17" i="2"/>
  <c r="K18" i="2"/>
  <c r="K19" i="2"/>
  <c r="K20" i="2"/>
  <c r="K21" i="2"/>
  <c r="K22" i="2"/>
  <c r="K23" i="2"/>
  <c r="K24" i="2"/>
  <c r="K25" i="2"/>
  <c r="K26" i="2"/>
  <c r="K27" i="2"/>
  <c r="K28" i="2"/>
  <c r="K29" i="2"/>
  <c r="K30" i="2"/>
  <c r="K31" i="2"/>
  <c r="K32" i="2"/>
  <c r="K33" i="2"/>
  <c r="K34" i="2"/>
  <c r="K35" i="2"/>
  <c r="K36" i="2"/>
  <c r="K37" i="2"/>
  <c r="K38" i="2"/>
  <c r="K39" i="2"/>
  <c r="K40" i="2"/>
  <c r="K41" i="2"/>
  <c r="K42" i="2"/>
  <c r="K43" i="2"/>
  <c r="K44" i="2"/>
  <c r="K45" i="2"/>
  <c r="K46" i="2"/>
  <c r="K47" i="2"/>
  <c r="K48" i="2"/>
  <c r="K49" i="2"/>
  <c r="K50" i="2"/>
  <c r="K51" i="2"/>
  <c r="K52" i="2"/>
  <c r="K53" i="2"/>
  <c r="K54" i="2"/>
  <c r="K55" i="2"/>
  <c r="K56" i="2"/>
  <c r="K57" i="2"/>
  <c r="K58" i="2"/>
  <c r="K59" i="2"/>
  <c r="K60" i="2"/>
  <c r="K61" i="2"/>
  <c r="K62" i="2"/>
  <c r="K63" i="2"/>
  <c r="K64" i="2"/>
  <c r="K65" i="2"/>
  <c r="K66" i="2"/>
  <c r="K67" i="2"/>
  <c r="K68" i="2"/>
  <c r="K69" i="2"/>
  <c r="K70" i="2"/>
  <c r="K71" i="2"/>
  <c r="K72" i="2"/>
  <c r="K73" i="2"/>
  <c r="K74" i="2"/>
  <c r="K75" i="2"/>
  <c r="K76" i="2"/>
  <c r="K77" i="2"/>
  <c r="K78" i="2"/>
  <c r="K79" i="2"/>
  <c r="K80" i="2"/>
  <c r="K81" i="2"/>
  <c r="K82" i="2"/>
  <c r="K83" i="2"/>
  <c r="K84" i="2"/>
  <c r="K85" i="2"/>
  <c r="K86" i="2"/>
  <c r="K87" i="2"/>
  <c r="K88" i="2"/>
  <c r="K89" i="2"/>
  <c r="K90" i="2"/>
  <c r="K91" i="2"/>
  <c r="K92" i="2"/>
  <c r="K93" i="2"/>
  <c r="K94" i="2"/>
  <c r="K95" i="2"/>
  <c r="K96" i="2"/>
  <c r="K97" i="2"/>
  <c r="K98" i="2"/>
  <c r="K99" i="2"/>
  <c r="K100" i="2"/>
  <c r="K101" i="2"/>
  <c r="K102" i="2"/>
  <c r="K103" i="2"/>
  <c r="K104" i="2"/>
  <c r="K105" i="2"/>
  <c r="K106" i="2"/>
  <c r="K107" i="2"/>
  <c r="K108" i="2"/>
  <c r="K109" i="2"/>
  <c r="K110" i="2"/>
  <c r="K111" i="2"/>
  <c r="K112" i="2"/>
  <c r="K113" i="2"/>
  <c r="K114" i="2"/>
  <c r="K115" i="2"/>
  <c r="K116" i="2"/>
  <c r="K117" i="2"/>
  <c r="K118" i="2"/>
  <c r="K119" i="2"/>
  <c r="K120" i="2"/>
  <c r="K121" i="2"/>
  <c r="K122" i="2"/>
  <c r="K123" i="2"/>
  <c r="K124" i="2"/>
  <c r="K125" i="2"/>
  <c r="K126" i="2"/>
  <c r="C27" i="3" l="1"/>
  <c r="F5" i="7"/>
  <c r="C26" i="3"/>
  <c r="C30" i="3" s="1"/>
  <c r="C5" i="7" s="1"/>
  <c r="V19" i="7" s="1"/>
  <c r="E5" i="7"/>
  <c r="H28" i="3"/>
  <c r="G5" i="7"/>
  <c r="A1" i="14"/>
  <c r="A1" i="13"/>
  <c r="D6" i="11"/>
  <c r="E11" i="10"/>
  <c r="H26" i="3"/>
  <c r="H30" i="3" s="1"/>
  <c r="H5" i="7" s="1"/>
  <c r="G28" i="3"/>
  <c r="I28" i="3" s="1"/>
  <c r="D25" i="3"/>
  <c r="I25" i="3" s="1"/>
  <c r="F27" i="3"/>
  <c r="I27" i="3" s="1"/>
  <c r="O17" i="5"/>
  <c r="K14" i="7"/>
  <c r="N14" i="7"/>
  <c r="H14" i="7"/>
  <c r="AG14" i="7"/>
  <c r="AA14" i="7"/>
  <c r="T14" i="7"/>
  <c r="Q14" i="7"/>
  <c r="AM14" i="7"/>
  <c r="J17" i="5"/>
  <c r="Q136" i="5" s="1"/>
  <c r="W135" i="5"/>
  <c r="X135" i="5" s="1"/>
  <c r="Y135" i="5" s="1"/>
  <c r="E40" i="4"/>
  <c r="Q40" i="4"/>
  <c r="S40" i="4"/>
  <c r="T40" i="4"/>
  <c r="K40" i="4"/>
  <c r="G40" i="4"/>
  <c r="C40" i="4"/>
  <c r="C47" i="4" s="1"/>
  <c r="M40" i="4"/>
  <c r="F40" i="4"/>
  <c r="I40" i="4"/>
  <c r="O40" i="4"/>
  <c r="R25" i="4"/>
  <c r="R40" i="4" s="1"/>
  <c r="P25" i="4"/>
  <c r="P40" i="4" s="1"/>
  <c r="J25" i="4"/>
  <c r="J40" i="4" s="1"/>
  <c r="H25" i="4"/>
  <c r="H40" i="4" s="1"/>
  <c r="N25" i="4"/>
  <c r="N40" i="4" s="1"/>
  <c r="L25" i="4"/>
  <c r="L40" i="4" s="1"/>
  <c r="D25" i="4"/>
  <c r="D40" i="4" s="1"/>
  <c r="I6" i="8"/>
  <c r="Q6" i="8"/>
  <c r="R6" i="8"/>
  <c r="B7" i="8"/>
  <c r="K6" i="8"/>
  <c r="S6" i="8"/>
  <c r="J6" i="8"/>
  <c r="L6" i="8"/>
  <c r="T6" i="8"/>
  <c r="M6" i="8"/>
  <c r="Y4" i="8"/>
  <c r="F6" i="8"/>
  <c r="N6" i="8"/>
  <c r="G6" i="8"/>
  <c r="O6" i="8"/>
  <c r="E26" i="3" l="1"/>
  <c r="I26" i="3" s="1"/>
  <c r="I30" i="3"/>
  <c r="C43" i="4"/>
  <c r="G43" i="4"/>
  <c r="H43" i="4"/>
  <c r="F43" i="4"/>
  <c r="E43" i="4"/>
  <c r="H47" i="4"/>
  <c r="H50" i="4" s="1"/>
  <c r="P47" i="4"/>
  <c r="D52" i="4" s="1"/>
  <c r="O47" i="4"/>
  <c r="C52" i="4" s="1"/>
  <c r="Q47" i="4"/>
  <c r="R47" i="4"/>
  <c r="F52" i="4" s="1"/>
  <c r="T47" i="4"/>
  <c r="H52" i="4" s="1"/>
  <c r="S47" i="4"/>
  <c r="G52" i="4" s="1"/>
  <c r="I47" i="4"/>
  <c r="C51" i="4" s="1"/>
  <c r="E47" i="4"/>
  <c r="E50" i="4" s="1"/>
  <c r="F47" i="4"/>
  <c r="F50" i="4" s="1"/>
  <c r="C50" i="4"/>
  <c r="J47" i="4"/>
  <c r="D51" i="4" s="1"/>
  <c r="G47" i="4"/>
  <c r="G50" i="4" s="1"/>
  <c r="D47" i="4"/>
  <c r="D50" i="4" s="1"/>
  <c r="K47" i="4"/>
  <c r="E51" i="4" s="1"/>
  <c r="L47" i="4"/>
  <c r="F51" i="4" s="1"/>
  <c r="M47" i="4"/>
  <c r="G51" i="4" s="1"/>
  <c r="N47" i="4"/>
  <c r="H51" i="4" s="1"/>
  <c r="E52" i="4"/>
  <c r="B8" i="8"/>
  <c r="K16" i="2"/>
  <c r="I16" i="2"/>
  <c r="G44" i="4" l="1"/>
  <c r="G4" i="6" s="1"/>
  <c r="H44" i="4"/>
  <c r="H4" i="6" s="1"/>
  <c r="C44" i="4"/>
  <c r="C4" i="6" s="1"/>
  <c r="D44" i="4"/>
  <c r="D4" i="6" s="1"/>
  <c r="E44" i="4"/>
  <c r="E4" i="6" s="1"/>
  <c r="F44" i="4"/>
  <c r="F4" i="6" s="1"/>
  <c r="F53" i="4"/>
  <c r="E53" i="4"/>
  <c r="C53" i="4"/>
  <c r="D53" i="4"/>
  <c r="H53" i="4"/>
  <c r="G53" i="4"/>
  <c r="B9" i="8"/>
  <c r="B10" i="8" l="1"/>
  <c r="P18" i="7" l="1"/>
  <c r="P20" i="7"/>
  <c r="P22" i="7"/>
  <c r="P24" i="7"/>
  <c r="P26" i="7"/>
  <c r="P28" i="7"/>
  <c r="P30" i="7"/>
  <c r="P32" i="7"/>
  <c r="P34" i="7"/>
  <c r="P36" i="7"/>
  <c r="P38" i="7"/>
  <c r="P40" i="7"/>
  <c r="P42" i="7"/>
  <c r="P44" i="7"/>
  <c r="P46" i="7"/>
  <c r="P48" i="7"/>
  <c r="P50" i="7"/>
  <c r="P52" i="7"/>
  <c r="P54" i="7"/>
  <c r="P56" i="7"/>
  <c r="P58" i="7"/>
  <c r="P60" i="7"/>
  <c r="P62" i="7"/>
  <c r="P64" i="7"/>
  <c r="P66" i="7"/>
  <c r="P68" i="7"/>
  <c r="P70" i="7"/>
  <c r="Q18" i="7"/>
  <c r="Q20" i="7"/>
  <c r="Q22" i="7"/>
  <c r="Q24" i="7"/>
  <c r="Q26" i="7"/>
  <c r="Q28" i="7"/>
  <c r="Q30" i="7"/>
  <c r="Q32" i="7"/>
  <c r="Q34" i="7"/>
  <c r="Q36" i="7"/>
  <c r="Q38" i="7"/>
  <c r="Q40" i="7"/>
  <c r="Q42" i="7"/>
  <c r="Q44" i="7"/>
  <c r="Q46" i="7"/>
  <c r="Q48" i="7"/>
  <c r="Q50" i="7"/>
  <c r="Q52" i="7"/>
  <c r="Q54" i="7"/>
  <c r="Q56" i="7"/>
  <c r="Q58" i="7"/>
  <c r="Q60" i="7"/>
  <c r="Q62" i="7"/>
  <c r="Q64" i="7"/>
  <c r="Q66" i="7"/>
  <c r="Q68" i="7"/>
  <c r="Q70" i="7"/>
  <c r="O17" i="7"/>
  <c r="O19" i="7"/>
  <c r="O21" i="7"/>
  <c r="O23" i="7"/>
  <c r="O25" i="7"/>
  <c r="O27" i="7"/>
  <c r="O29" i="7"/>
  <c r="O31" i="7"/>
  <c r="O33" i="7"/>
  <c r="O35" i="7"/>
  <c r="O37" i="7"/>
  <c r="O39" i="7"/>
  <c r="O41" i="7"/>
  <c r="O43" i="7"/>
  <c r="O45" i="7"/>
  <c r="O47" i="7"/>
  <c r="O49" i="7"/>
  <c r="O51" i="7"/>
  <c r="O53" i="7"/>
  <c r="O55" i="7"/>
  <c r="O57" i="7"/>
  <c r="O59" i="7"/>
  <c r="O61" i="7"/>
  <c r="O63" i="7"/>
  <c r="O65" i="7"/>
  <c r="O67" i="7"/>
  <c r="O69" i="7"/>
  <c r="O71" i="7"/>
  <c r="P17" i="7"/>
  <c r="P19" i="7"/>
  <c r="P21" i="7"/>
  <c r="P23" i="7"/>
  <c r="P25" i="7"/>
  <c r="P27" i="7"/>
  <c r="P29" i="7"/>
  <c r="P31" i="7"/>
  <c r="P33" i="7"/>
  <c r="P35" i="7"/>
  <c r="P37" i="7"/>
  <c r="P39" i="7"/>
  <c r="P41" i="7"/>
  <c r="P43" i="7"/>
  <c r="P45" i="7"/>
  <c r="P47" i="7"/>
  <c r="P49" i="7"/>
  <c r="P51" i="7"/>
  <c r="P53" i="7"/>
  <c r="P55" i="7"/>
  <c r="P57" i="7"/>
  <c r="P59" i="7"/>
  <c r="P61" i="7"/>
  <c r="P63" i="7"/>
  <c r="P65" i="7"/>
  <c r="P67" i="7"/>
  <c r="P69" i="7"/>
  <c r="P71" i="7"/>
  <c r="Q17" i="7"/>
  <c r="Q19" i="7"/>
  <c r="Q21" i="7"/>
  <c r="Q23" i="7"/>
  <c r="Q25" i="7"/>
  <c r="Q27" i="7"/>
  <c r="Q29" i="7"/>
  <c r="Q31" i="7"/>
  <c r="Q33" i="7"/>
  <c r="Q35" i="7"/>
  <c r="Q37" i="7"/>
  <c r="Q39" i="7"/>
  <c r="Q41" i="7"/>
  <c r="Q43" i="7"/>
  <c r="Q45" i="7"/>
  <c r="Q47" i="7"/>
  <c r="Q49" i="7"/>
  <c r="Q51" i="7"/>
  <c r="Q53" i="7"/>
  <c r="Q55" i="7"/>
  <c r="Q57" i="7"/>
  <c r="Q59" i="7"/>
  <c r="Q61" i="7"/>
  <c r="Q63" i="7"/>
  <c r="Q65" i="7"/>
  <c r="Q67" i="7"/>
  <c r="Q69" i="7"/>
  <c r="Q71" i="7"/>
  <c r="O18" i="7"/>
  <c r="O20" i="7"/>
  <c r="O22" i="7"/>
  <c r="O24" i="7"/>
  <c r="O26" i="7"/>
  <c r="O28" i="7"/>
  <c r="O30" i="7"/>
  <c r="O32" i="7"/>
  <c r="O34" i="7"/>
  <c r="O36" i="7"/>
  <c r="O38" i="7"/>
  <c r="O40" i="7"/>
  <c r="O42" i="7"/>
  <c r="O44" i="7"/>
  <c r="O46" i="7"/>
  <c r="O48" i="7"/>
  <c r="O50" i="7"/>
  <c r="O52" i="7"/>
  <c r="O54" i="7"/>
  <c r="O56" i="7"/>
  <c r="O58" i="7"/>
  <c r="O60" i="7"/>
  <c r="O62" i="7"/>
  <c r="O64" i="7"/>
  <c r="O66" i="7"/>
  <c r="O68" i="7"/>
  <c r="O70" i="7"/>
  <c r="P74" i="7"/>
  <c r="P76" i="7"/>
  <c r="P78" i="7"/>
  <c r="P80" i="7"/>
  <c r="P82" i="7"/>
  <c r="P84" i="7"/>
  <c r="P86" i="7"/>
  <c r="P88" i="7"/>
  <c r="P90" i="7"/>
  <c r="P92" i="7"/>
  <c r="P94" i="7"/>
  <c r="P96" i="7"/>
  <c r="P98" i="7"/>
  <c r="P100" i="7"/>
  <c r="P102" i="7"/>
  <c r="P104" i="7"/>
  <c r="P106" i="7"/>
  <c r="P108" i="7"/>
  <c r="P110" i="7"/>
  <c r="P112" i="7"/>
  <c r="P114" i="7"/>
  <c r="P116" i="7"/>
  <c r="P118" i="7"/>
  <c r="P120" i="7"/>
  <c r="P122" i="7"/>
  <c r="P124" i="7"/>
  <c r="P126" i="7"/>
  <c r="O72" i="7"/>
  <c r="Q74" i="7"/>
  <c r="Q76" i="7"/>
  <c r="Q78" i="7"/>
  <c r="Q80" i="7"/>
  <c r="Q82" i="7"/>
  <c r="Q84" i="7"/>
  <c r="Q86" i="7"/>
  <c r="Q88" i="7"/>
  <c r="Q90" i="7"/>
  <c r="Q92" i="7"/>
  <c r="Q94" i="7"/>
  <c r="Q96" i="7"/>
  <c r="Q98" i="7"/>
  <c r="Q100" i="7"/>
  <c r="Q102" i="7"/>
  <c r="Q104" i="7"/>
  <c r="Q106" i="7"/>
  <c r="Q108" i="7"/>
  <c r="Q110" i="7"/>
  <c r="Q112" i="7"/>
  <c r="Q114" i="7"/>
  <c r="Q116" i="7"/>
  <c r="Q118" i="7"/>
  <c r="Q120" i="7"/>
  <c r="Q122" i="7"/>
  <c r="Q124" i="7"/>
  <c r="Q126" i="7"/>
  <c r="P72" i="7"/>
  <c r="Q72" i="7"/>
  <c r="O73" i="7"/>
  <c r="O75" i="7"/>
  <c r="O77" i="7"/>
  <c r="O79" i="7"/>
  <c r="O81" i="7"/>
  <c r="O83" i="7"/>
  <c r="O85" i="7"/>
  <c r="O87" i="7"/>
  <c r="O89" i="7"/>
  <c r="O91" i="7"/>
  <c r="O93" i="7"/>
  <c r="O95" i="7"/>
  <c r="O97" i="7"/>
  <c r="O99" i="7"/>
  <c r="O101" i="7"/>
  <c r="O103" i="7"/>
  <c r="O105" i="7"/>
  <c r="O107" i="7"/>
  <c r="O109" i="7"/>
  <c r="O111" i="7"/>
  <c r="O113" i="7"/>
  <c r="O115" i="7"/>
  <c r="O117" i="7"/>
  <c r="O119" i="7"/>
  <c r="O121" i="7"/>
  <c r="P73" i="7"/>
  <c r="P75" i="7"/>
  <c r="P77" i="7"/>
  <c r="P79" i="7"/>
  <c r="P81" i="7"/>
  <c r="P83" i="7"/>
  <c r="P85" i="7"/>
  <c r="P87" i="7"/>
  <c r="P89" i="7"/>
  <c r="P91" i="7"/>
  <c r="P93" i="7"/>
  <c r="P95" i="7"/>
  <c r="P97" i="7"/>
  <c r="P99" i="7"/>
  <c r="P101" i="7"/>
  <c r="P103" i="7"/>
  <c r="P105" i="7"/>
  <c r="P107" i="7"/>
  <c r="P109" i="7"/>
  <c r="P111" i="7"/>
  <c r="P113" i="7"/>
  <c r="P115" i="7"/>
  <c r="P117" i="7"/>
  <c r="P119" i="7"/>
  <c r="P121" i="7"/>
  <c r="P123" i="7"/>
  <c r="P125" i="7"/>
  <c r="Q16" i="7"/>
  <c r="Q73" i="7"/>
  <c r="Q75" i="7"/>
  <c r="Q77" i="7"/>
  <c r="Q79" i="7"/>
  <c r="Q81" i="7"/>
  <c r="Q83" i="7"/>
  <c r="Q85" i="7"/>
  <c r="Q87" i="7"/>
  <c r="Q89" i="7"/>
  <c r="Q91" i="7"/>
  <c r="Q93" i="7"/>
  <c r="Q95" i="7"/>
  <c r="Q97" i="7"/>
  <c r="Q99" i="7"/>
  <c r="Q101" i="7"/>
  <c r="Q103" i="7"/>
  <c r="Q105" i="7"/>
  <c r="Q107" i="7"/>
  <c r="Q109" i="7"/>
  <c r="Q111" i="7"/>
  <c r="Q113" i="7"/>
  <c r="Q115" i="7"/>
  <c r="Q117" i="7"/>
  <c r="Q119" i="7"/>
  <c r="Q121" i="7"/>
  <c r="Q123" i="7"/>
  <c r="Q125" i="7"/>
  <c r="O74" i="7"/>
  <c r="O76" i="7"/>
  <c r="O78" i="7"/>
  <c r="O80" i="7"/>
  <c r="O82" i="7"/>
  <c r="O84" i="7"/>
  <c r="O86" i="7"/>
  <c r="O88" i="7"/>
  <c r="O90" i="7"/>
  <c r="O92" i="7"/>
  <c r="O94" i="7"/>
  <c r="O96" i="7"/>
  <c r="O98" i="7"/>
  <c r="O100" i="7"/>
  <c r="O102" i="7"/>
  <c r="O104" i="7"/>
  <c r="O106" i="7"/>
  <c r="O108" i="7"/>
  <c r="O110" i="7"/>
  <c r="O112" i="7"/>
  <c r="O114" i="7"/>
  <c r="O116" i="7"/>
  <c r="O118" i="7"/>
  <c r="O120" i="7"/>
  <c r="O122" i="7"/>
  <c r="O124" i="7"/>
  <c r="O126" i="7"/>
  <c r="O16" i="7"/>
  <c r="P16" i="7"/>
  <c r="O123" i="7"/>
  <c r="O125" i="7"/>
  <c r="L17" i="7"/>
  <c r="L19" i="7"/>
  <c r="L21" i="7"/>
  <c r="L23" i="7"/>
  <c r="L25" i="7"/>
  <c r="L27" i="7"/>
  <c r="L29" i="7"/>
  <c r="L31" i="7"/>
  <c r="L33" i="7"/>
  <c r="L35" i="7"/>
  <c r="L37" i="7"/>
  <c r="L39" i="7"/>
  <c r="L41" i="7"/>
  <c r="L43" i="7"/>
  <c r="L45" i="7"/>
  <c r="L47" i="7"/>
  <c r="L49" i="7"/>
  <c r="L51" i="7"/>
  <c r="L53" i="7"/>
  <c r="L55" i="7"/>
  <c r="L57" i="7"/>
  <c r="L59" i="7"/>
  <c r="L61" i="7"/>
  <c r="L63" i="7"/>
  <c r="L65" i="7"/>
  <c r="L67" i="7"/>
  <c r="L69" i="7"/>
  <c r="L71" i="7"/>
  <c r="M17" i="7"/>
  <c r="M19" i="7"/>
  <c r="M21" i="7"/>
  <c r="M23" i="7"/>
  <c r="M25" i="7"/>
  <c r="M27" i="7"/>
  <c r="M29" i="7"/>
  <c r="M31" i="7"/>
  <c r="M33" i="7"/>
  <c r="M35" i="7"/>
  <c r="M37" i="7"/>
  <c r="M39" i="7"/>
  <c r="M41" i="7"/>
  <c r="M43" i="7"/>
  <c r="M45" i="7"/>
  <c r="M47" i="7"/>
  <c r="M49" i="7"/>
  <c r="M51" i="7"/>
  <c r="M53" i="7"/>
  <c r="M55" i="7"/>
  <c r="M57" i="7"/>
  <c r="M59" i="7"/>
  <c r="M61" i="7"/>
  <c r="M63" i="7"/>
  <c r="M65" i="7"/>
  <c r="M67" i="7"/>
  <c r="M69" i="7"/>
  <c r="M71" i="7"/>
  <c r="N17" i="7"/>
  <c r="N19" i="7"/>
  <c r="N21" i="7"/>
  <c r="N23" i="7"/>
  <c r="N25" i="7"/>
  <c r="N27" i="7"/>
  <c r="N29" i="7"/>
  <c r="N31" i="7"/>
  <c r="N33" i="7"/>
  <c r="N35" i="7"/>
  <c r="N37" i="7"/>
  <c r="N39" i="7"/>
  <c r="N41" i="7"/>
  <c r="N43" i="7"/>
  <c r="N45" i="7"/>
  <c r="N47" i="7"/>
  <c r="N49" i="7"/>
  <c r="N51" i="7"/>
  <c r="N53" i="7"/>
  <c r="N55" i="7"/>
  <c r="N57" i="7"/>
  <c r="N59" i="7"/>
  <c r="N61" i="7"/>
  <c r="N63" i="7"/>
  <c r="N65" i="7"/>
  <c r="N67" i="7"/>
  <c r="L18" i="7"/>
  <c r="L20" i="7"/>
  <c r="L22" i="7"/>
  <c r="L24" i="7"/>
  <c r="L26" i="7"/>
  <c r="L28" i="7"/>
  <c r="L30" i="7"/>
  <c r="L32" i="7"/>
  <c r="L34" i="7"/>
  <c r="L36" i="7"/>
  <c r="L38" i="7"/>
  <c r="L40" i="7"/>
  <c r="L42" i="7"/>
  <c r="L44" i="7"/>
  <c r="L46" i="7"/>
  <c r="L48" i="7"/>
  <c r="L50" i="7"/>
  <c r="L52" i="7"/>
  <c r="L54" i="7"/>
  <c r="L56" i="7"/>
  <c r="L58" i="7"/>
  <c r="L60" i="7"/>
  <c r="L62" i="7"/>
  <c r="L64" i="7"/>
  <c r="L66" i="7"/>
  <c r="L68" i="7"/>
  <c r="L70" i="7"/>
  <c r="L72" i="7"/>
  <c r="M18" i="7"/>
  <c r="M20" i="7"/>
  <c r="M22" i="7"/>
  <c r="M24" i="7"/>
  <c r="M26" i="7"/>
  <c r="M28" i="7"/>
  <c r="M30" i="7"/>
  <c r="M32" i="7"/>
  <c r="M34" i="7"/>
  <c r="M36" i="7"/>
  <c r="M38" i="7"/>
  <c r="M40" i="7"/>
  <c r="M42" i="7"/>
  <c r="M44" i="7"/>
  <c r="M46" i="7"/>
  <c r="M48" i="7"/>
  <c r="M50" i="7"/>
  <c r="M52" i="7"/>
  <c r="M54" i="7"/>
  <c r="M56" i="7"/>
  <c r="M58" i="7"/>
  <c r="M60" i="7"/>
  <c r="M62" i="7"/>
  <c r="M64" i="7"/>
  <c r="M66" i="7"/>
  <c r="M68" i="7"/>
  <c r="M70" i="7"/>
  <c r="M72" i="7"/>
  <c r="N18" i="7"/>
  <c r="N20" i="7"/>
  <c r="N22" i="7"/>
  <c r="N24" i="7"/>
  <c r="N26" i="7"/>
  <c r="N28" i="7"/>
  <c r="N30" i="7"/>
  <c r="N32" i="7"/>
  <c r="N34" i="7"/>
  <c r="N36" i="7"/>
  <c r="N38" i="7"/>
  <c r="N40" i="7"/>
  <c r="N42" i="7"/>
  <c r="N44" i="7"/>
  <c r="N46" i="7"/>
  <c r="N48" i="7"/>
  <c r="N50" i="7"/>
  <c r="N52" i="7"/>
  <c r="N54" i="7"/>
  <c r="N56" i="7"/>
  <c r="N58" i="7"/>
  <c r="N60" i="7"/>
  <c r="N62" i="7"/>
  <c r="N64" i="7"/>
  <c r="N66" i="7"/>
  <c r="N68" i="7"/>
  <c r="N70" i="7"/>
  <c r="N72" i="7"/>
  <c r="L73" i="7"/>
  <c r="L75" i="7"/>
  <c r="L77" i="7"/>
  <c r="L79" i="7"/>
  <c r="L81" i="7"/>
  <c r="L83" i="7"/>
  <c r="L85" i="7"/>
  <c r="L87" i="7"/>
  <c r="L89" i="7"/>
  <c r="L91" i="7"/>
  <c r="L93" i="7"/>
  <c r="L95" i="7"/>
  <c r="L97" i="7"/>
  <c r="L99" i="7"/>
  <c r="L101" i="7"/>
  <c r="L103" i="7"/>
  <c r="L105" i="7"/>
  <c r="L107" i="7"/>
  <c r="L109" i="7"/>
  <c r="L111" i="7"/>
  <c r="L113" i="7"/>
  <c r="L115" i="7"/>
  <c r="L117" i="7"/>
  <c r="L119" i="7"/>
  <c r="L121" i="7"/>
  <c r="L123" i="7"/>
  <c r="L125" i="7"/>
  <c r="M16" i="7"/>
  <c r="M73" i="7"/>
  <c r="M75" i="7"/>
  <c r="M77" i="7"/>
  <c r="M79" i="7"/>
  <c r="M81" i="7"/>
  <c r="M83" i="7"/>
  <c r="M85" i="7"/>
  <c r="M87" i="7"/>
  <c r="M89" i="7"/>
  <c r="M91" i="7"/>
  <c r="M93" i="7"/>
  <c r="M95" i="7"/>
  <c r="M97" i="7"/>
  <c r="M99" i="7"/>
  <c r="M101" i="7"/>
  <c r="M103" i="7"/>
  <c r="M105" i="7"/>
  <c r="M107" i="7"/>
  <c r="M109" i="7"/>
  <c r="M111" i="7"/>
  <c r="M113" i="7"/>
  <c r="M115" i="7"/>
  <c r="M117" i="7"/>
  <c r="M119" i="7"/>
  <c r="M121" i="7"/>
  <c r="M123" i="7"/>
  <c r="M125" i="7"/>
  <c r="N16" i="7"/>
  <c r="N123" i="7"/>
  <c r="N125" i="7"/>
  <c r="N73" i="7"/>
  <c r="N75" i="7"/>
  <c r="N77" i="7"/>
  <c r="N79" i="7"/>
  <c r="N81" i="7"/>
  <c r="N83" i="7"/>
  <c r="N85" i="7"/>
  <c r="N87" i="7"/>
  <c r="N89" i="7"/>
  <c r="N91" i="7"/>
  <c r="N93" i="7"/>
  <c r="N95" i="7"/>
  <c r="N97" i="7"/>
  <c r="N99" i="7"/>
  <c r="N101" i="7"/>
  <c r="N103" i="7"/>
  <c r="N105" i="7"/>
  <c r="N107" i="7"/>
  <c r="N109" i="7"/>
  <c r="N111" i="7"/>
  <c r="N113" i="7"/>
  <c r="N115" i="7"/>
  <c r="N117" i="7"/>
  <c r="N119" i="7"/>
  <c r="N121" i="7"/>
  <c r="N69" i="7"/>
  <c r="L74" i="7"/>
  <c r="L76" i="7"/>
  <c r="L78" i="7"/>
  <c r="L80" i="7"/>
  <c r="L82" i="7"/>
  <c r="L84" i="7"/>
  <c r="L86" i="7"/>
  <c r="L88" i="7"/>
  <c r="L90" i="7"/>
  <c r="L92" i="7"/>
  <c r="L94" i="7"/>
  <c r="L96" i="7"/>
  <c r="L98" i="7"/>
  <c r="L100" i="7"/>
  <c r="L102" i="7"/>
  <c r="L104" i="7"/>
  <c r="L106" i="7"/>
  <c r="L108" i="7"/>
  <c r="L110" i="7"/>
  <c r="L112" i="7"/>
  <c r="L114" i="7"/>
  <c r="L116" i="7"/>
  <c r="L118" i="7"/>
  <c r="L120" i="7"/>
  <c r="L122" i="7"/>
  <c r="L124" i="7"/>
  <c r="L126" i="7"/>
  <c r="M74" i="7"/>
  <c r="M76" i="7"/>
  <c r="M78" i="7"/>
  <c r="M80" i="7"/>
  <c r="M82" i="7"/>
  <c r="M84" i="7"/>
  <c r="M86" i="7"/>
  <c r="M88" i="7"/>
  <c r="M90" i="7"/>
  <c r="M92" i="7"/>
  <c r="M94" i="7"/>
  <c r="M96" i="7"/>
  <c r="M98" i="7"/>
  <c r="M100" i="7"/>
  <c r="M102" i="7"/>
  <c r="M104" i="7"/>
  <c r="M106" i="7"/>
  <c r="M108" i="7"/>
  <c r="M110" i="7"/>
  <c r="M112" i="7"/>
  <c r="M114" i="7"/>
  <c r="M116" i="7"/>
  <c r="M118" i="7"/>
  <c r="M120" i="7"/>
  <c r="M122" i="7"/>
  <c r="M124" i="7"/>
  <c r="M126" i="7"/>
  <c r="N71" i="7"/>
  <c r="N74" i="7"/>
  <c r="N76" i="7"/>
  <c r="N78" i="7"/>
  <c r="N80" i="7"/>
  <c r="N82" i="7"/>
  <c r="N84" i="7"/>
  <c r="N86" i="7"/>
  <c r="N88" i="7"/>
  <c r="N90" i="7"/>
  <c r="N92" i="7"/>
  <c r="N94" i="7"/>
  <c r="N96" i="7"/>
  <c r="N98" i="7"/>
  <c r="N100" i="7"/>
  <c r="N102" i="7"/>
  <c r="N104" i="7"/>
  <c r="N106" i="7"/>
  <c r="N108" i="7"/>
  <c r="N110" i="7"/>
  <c r="N112" i="7"/>
  <c r="N114" i="7"/>
  <c r="N116" i="7"/>
  <c r="N118" i="7"/>
  <c r="N120" i="7"/>
  <c r="N122" i="7"/>
  <c r="N124" i="7"/>
  <c r="N126" i="7"/>
  <c r="L16" i="7"/>
  <c r="I18" i="7"/>
  <c r="I20" i="7"/>
  <c r="I22" i="7"/>
  <c r="I24" i="7"/>
  <c r="I26" i="7"/>
  <c r="I28" i="7"/>
  <c r="I30" i="7"/>
  <c r="I32" i="7"/>
  <c r="I34" i="7"/>
  <c r="I36" i="7"/>
  <c r="I38" i="7"/>
  <c r="I40" i="7"/>
  <c r="I42" i="7"/>
  <c r="I44" i="7"/>
  <c r="I46" i="7"/>
  <c r="I48" i="7"/>
  <c r="I50" i="7"/>
  <c r="I52" i="7"/>
  <c r="I54" i="7"/>
  <c r="I56" i="7"/>
  <c r="I58" i="7"/>
  <c r="I60" i="7"/>
  <c r="I62" i="7"/>
  <c r="I64" i="7"/>
  <c r="I66" i="7"/>
  <c r="I68" i="7"/>
  <c r="I70" i="7"/>
  <c r="I72" i="7"/>
  <c r="J18" i="7"/>
  <c r="J20" i="7"/>
  <c r="J22" i="7"/>
  <c r="J24" i="7"/>
  <c r="J26" i="7"/>
  <c r="J28" i="7"/>
  <c r="J30" i="7"/>
  <c r="J32" i="7"/>
  <c r="J34" i="7"/>
  <c r="J36" i="7"/>
  <c r="J38" i="7"/>
  <c r="J40" i="7"/>
  <c r="J42" i="7"/>
  <c r="J44" i="7"/>
  <c r="J46" i="7"/>
  <c r="J48" i="7"/>
  <c r="J50" i="7"/>
  <c r="J52" i="7"/>
  <c r="J54" i="7"/>
  <c r="J56" i="7"/>
  <c r="J58" i="7"/>
  <c r="J60" i="7"/>
  <c r="J62" i="7"/>
  <c r="J64" i="7"/>
  <c r="J66" i="7"/>
  <c r="J68" i="7"/>
  <c r="K18" i="7"/>
  <c r="K20" i="7"/>
  <c r="K22" i="7"/>
  <c r="K24" i="7"/>
  <c r="K26" i="7"/>
  <c r="K28" i="7"/>
  <c r="K30" i="7"/>
  <c r="K32" i="7"/>
  <c r="K34" i="7"/>
  <c r="K36" i="7"/>
  <c r="K38" i="7"/>
  <c r="K40" i="7"/>
  <c r="K42" i="7"/>
  <c r="K44" i="7"/>
  <c r="K46" i="7"/>
  <c r="K48" i="7"/>
  <c r="K50" i="7"/>
  <c r="K52" i="7"/>
  <c r="K54" i="7"/>
  <c r="K56" i="7"/>
  <c r="K58" i="7"/>
  <c r="K60" i="7"/>
  <c r="K62" i="7"/>
  <c r="K64" i="7"/>
  <c r="K66" i="7"/>
  <c r="K68" i="7"/>
  <c r="K70" i="7"/>
  <c r="K72" i="7"/>
  <c r="I17" i="7"/>
  <c r="I19" i="7"/>
  <c r="I21" i="7"/>
  <c r="I23" i="7"/>
  <c r="I25" i="7"/>
  <c r="I27" i="7"/>
  <c r="I29" i="7"/>
  <c r="I31" i="7"/>
  <c r="I33" i="7"/>
  <c r="I35" i="7"/>
  <c r="I37" i="7"/>
  <c r="I39" i="7"/>
  <c r="I41" i="7"/>
  <c r="I43" i="7"/>
  <c r="I45" i="7"/>
  <c r="I47" i="7"/>
  <c r="I49" i="7"/>
  <c r="I51" i="7"/>
  <c r="I53" i="7"/>
  <c r="I55" i="7"/>
  <c r="I57" i="7"/>
  <c r="I59" i="7"/>
  <c r="I61" i="7"/>
  <c r="I63" i="7"/>
  <c r="I65" i="7"/>
  <c r="I67" i="7"/>
  <c r="I69" i="7"/>
  <c r="I71" i="7"/>
  <c r="I73" i="7"/>
  <c r="J17" i="7"/>
  <c r="J19" i="7"/>
  <c r="J21" i="7"/>
  <c r="J23" i="7"/>
  <c r="J25" i="7"/>
  <c r="J27" i="7"/>
  <c r="J29" i="7"/>
  <c r="J31" i="7"/>
  <c r="J33" i="7"/>
  <c r="J35" i="7"/>
  <c r="J37" i="7"/>
  <c r="J39" i="7"/>
  <c r="J41" i="7"/>
  <c r="J43" i="7"/>
  <c r="J45" i="7"/>
  <c r="J47" i="7"/>
  <c r="J49" i="7"/>
  <c r="J51" i="7"/>
  <c r="J53" i="7"/>
  <c r="J55" i="7"/>
  <c r="J57" i="7"/>
  <c r="J59" i="7"/>
  <c r="J61" i="7"/>
  <c r="J63" i="7"/>
  <c r="J65" i="7"/>
  <c r="J67" i="7"/>
  <c r="J69" i="7"/>
  <c r="J71" i="7"/>
  <c r="K17" i="7"/>
  <c r="K19" i="7"/>
  <c r="K21" i="7"/>
  <c r="K23" i="7"/>
  <c r="K25" i="7"/>
  <c r="K27" i="7"/>
  <c r="K29" i="7"/>
  <c r="K31" i="7"/>
  <c r="K33" i="7"/>
  <c r="K35" i="7"/>
  <c r="K37" i="7"/>
  <c r="K39" i="7"/>
  <c r="K41" i="7"/>
  <c r="K43" i="7"/>
  <c r="K45" i="7"/>
  <c r="K47" i="7"/>
  <c r="K49" i="7"/>
  <c r="K51" i="7"/>
  <c r="K53" i="7"/>
  <c r="K55" i="7"/>
  <c r="K57" i="7"/>
  <c r="K59" i="7"/>
  <c r="K61" i="7"/>
  <c r="K63" i="7"/>
  <c r="K65" i="7"/>
  <c r="K67" i="7"/>
  <c r="K69" i="7"/>
  <c r="K71" i="7"/>
  <c r="J124" i="7"/>
  <c r="J126" i="7"/>
  <c r="I74" i="7"/>
  <c r="I76" i="7"/>
  <c r="I78" i="7"/>
  <c r="I80" i="7"/>
  <c r="I82" i="7"/>
  <c r="I84" i="7"/>
  <c r="I86" i="7"/>
  <c r="I88" i="7"/>
  <c r="I90" i="7"/>
  <c r="I92" i="7"/>
  <c r="I94" i="7"/>
  <c r="I96" i="7"/>
  <c r="I98" i="7"/>
  <c r="I100" i="7"/>
  <c r="I102" i="7"/>
  <c r="I104" i="7"/>
  <c r="I106" i="7"/>
  <c r="I108" i="7"/>
  <c r="I110" i="7"/>
  <c r="I112" i="7"/>
  <c r="I114" i="7"/>
  <c r="I116" i="7"/>
  <c r="I118" i="7"/>
  <c r="I120" i="7"/>
  <c r="I122" i="7"/>
  <c r="I124" i="7"/>
  <c r="I126" i="7"/>
  <c r="J74" i="7"/>
  <c r="J76" i="7"/>
  <c r="J78" i="7"/>
  <c r="J80" i="7"/>
  <c r="J82" i="7"/>
  <c r="J84" i="7"/>
  <c r="J86" i="7"/>
  <c r="J88" i="7"/>
  <c r="J90" i="7"/>
  <c r="J92" i="7"/>
  <c r="J94" i="7"/>
  <c r="J96" i="7"/>
  <c r="J98" i="7"/>
  <c r="J100" i="7"/>
  <c r="J102" i="7"/>
  <c r="J104" i="7"/>
  <c r="J106" i="7"/>
  <c r="J108" i="7"/>
  <c r="J110" i="7"/>
  <c r="J112" i="7"/>
  <c r="J114" i="7"/>
  <c r="J116" i="7"/>
  <c r="J118" i="7"/>
  <c r="J120" i="7"/>
  <c r="J122" i="7"/>
  <c r="K74" i="7"/>
  <c r="K76" i="7"/>
  <c r="K78" i="7"/>
  <c r="K80" i="7"/>
  <c r="K82" i="7"/>
  <c r="K84" i="7"/>
  <c r="K86" i="7"/>
  <c r="K88" i="7"/>
  <c r="K90" i="7"/>
  <c r="K92" i="7"/>
  <c r="K94" i="7"/>
  <c r="K96" i="7"/>
  <c r="K98" i="7"/>
  <c r="K100" i="7"/>
  <c r="K102" i="7"/>
  <c r="K104" i="7"/>
  <c r="K106" i="7"/>
  <c r="K108" i="7"/>
  <c r="K110" i="7"/>
  <c r="K112" i="7"/>
  <c r="K114" i="7"/>
  <c r="K116" i="7"/>
  <c r="K118" i="7"/>
  <c r="K120" i="7"/>
  <c r="K122" i="7"/>
  <c r="J70" i="7"/>
  <c r="I16" i="7"/>
  <c r="I75" i="7"/>
  <c r="I77" i="7"/>
  <c r="I79" i="7"/>
  <c r="I81" i="7"/>
  <c r="I83" i="7"/>
  <c r="I85" i="7"/>
  <c r="I87" i="7"/>
  <c r="I89" i="7"/>
  <c r="I91" i="7"/>
  <c r="I93" i="7"/>
  <c r="I95" i="7"/>
  <c r="I97" i="7"/>
  <c r="I99" i="7"/>
  <c r="I101" i="7"/>
  <c r="I103" i="7"/>
  <c r="I105" i="7"/>
  <c r="I107" i="7"/>
  <c r="I109" i="7"/>
  <c r="I111" i="7"/>
  <c r="I113" i="7"/>
  <c r="I115" i="7"/>
  <c r="I117" i="7"/>
  <c r="I119" i="7"/>
  <c r="I121" i="7"/>
  <c r="I123" i="7"/>
  <c r="I125" i="7"/>
  <c r="J16" i="7"/>
  <c r="J73" i="7"/>
  <c r="J75" i="7"/>
  <c r="J77" i="7"/>
  <c r="J79" i="7"/>
  <c r="J81" i="7"/>
  <c r="J83" i="7"/>
  <c r="J85" i="7"/>
  <c r="J87" i="7"/>
  <c r="J89" i="7"/>
  <c r="J91" i="7"/>
  <c r="J93" i="7"/>
  <c r="J95" i="7"/>
  <c r="J97" i="7"/>
  <c r="J99" i="7"/>
  <c r="J101" i="7"/>
  <c r="J103" i="7"/>
  <c r="J105" i="7"/>
  <c r="J107" i="7"/>
  <c r="J109" i="7"/>
  <c r="J111" i="7"/>
  <c r="J113" i="7"/>
  <c r="J115" i="7"/>
  <c r="J117" i="7"/>
  <c r="J119" i="7"/>
  <c r="J121" i="7"/>
  <c r="J123" i="7"/>
  <c r="J125" i="7"/>
  <c r="K16" i="7"/>
  <c r="J72" i="7"/>
  <c r="K73" i="7"/>
  <c r="K75" i="7"/>
  <c r="K77" i="7"/>
  <c r="K79" i="7"/>
  <c r="K81" i="7"/>
  <c r="K83" i="7"/>
  <c r="K85" i="7"/>
  <c r="K87" i="7"/>
  <c r="K89" i="7"/>
  <c r="K91" i="7"/>
  <c r="K93" i="7"/>
  <c r="K95" i="7"/>
  <c r="K97" i="7"/>
  <c r="K99" i="7"/>
  <c r="K101" i="7"/>
  <c r="K103" i="7"/>
  <c r="K105" i="7"/>
  <c r="K107" i="7"/>
  <c r="K109" i="7"/>
  <c r="K111" i="7"/>
  <c r="K113" i="7"/>
  <c r="K115" i="7"/>
  <c r="K117" i="7"/>
  <c r="K119" i="7"/>
  <c r="K121" i="7"/>
  <c r="K123" i="7"/>
  <c r="K125" i="7"/>
  <c r="K124" i="7"/>
  <c r="K126" i="7"/>
  <c r="B11" i="8"/>
  <c r="H18" i="7" l="1"/>
  <c r="H20" i="7"/>
  <c r="H22" i="7"/>
  <c r="H24" i="7"/>
  <c r="H26" i="7"/>
  <c r="H28" i="7"/>
  <c r="H30" i="7"/>
  <c r="H32" i="7"/>
  <c r="H34" i="7"/>
  <c r="H36" i="7"/>
  <c r="H38" i="7"/>
  <c r="H40" i="7"/>
  <c r="H42" i="7"/>
  <c r="H44" i="7"/>
  <c r="H46" i="7"/>
  <c r="H48" i="7"/>
  <c r="H50" i="7"/>
  <c r="H52" i="7"/>
  <c r="H54" i="7"/>
  <c r="H56" i="7"/>
  <c r="H58" i="7"/>
  <c r="H60" i="7"/>
  <c r="H62" i="7"/>
  <c r="H64" i="7"/>
  <c r="H66" i="7"/>
  <c r="H68" i="7"/>
  <c r="H70" i="7"/>
  <c r="H72" i="7"/>
  <c r="F17" i="7"/>
  <c r="F19" i="7"/>
  <c r="F21" i="7"/>
  <c r="F23" i="7"/>
  <c r="F25" i="7"/>
  <c r="F27" i="7"/>
  <c r="F29" i="7"/>
  <c r="F31" i="7"/>
  <c r="F33" i="7"/>
  <c r="F35" i="7"/>
  <c r="F37" i="7"/>
  <c r="F39" i="7"/>
  <c r="F41" i="7"/>
  <c r="F43" i="7"/>
  <c r="F45" i="7"/>
  <c r="F47" i="7"/>
  <c r="F49" i="7"/>
  <c r="F51" i="7"/>
  <c r="F53" i="7"/>
  <c r="F55" i="7"/>
  <c r="F57" i="7"/>
  <c r="F59" i="7"/>
  <c r="F61" i="7"/>
  <c r="F63" i="7"/>
  <c r="F65" i="7"/>
  <c r="F67" i="7"/>
  <c r="G17" i="7"/>
  <c r="G19" i="7"/>
  <c r="G21" i="7"/>
  <c r="G23" i="7"/>
  <c r="G25" i="7"/>
  <c r="G27" i="7"/>
  <c r="G29" i="7"/>
  <c r="G31" i="7"/>
  <c r="G33" i="7"/>
  <c r="G35" i="7"/>
  <c r="G37" i="7"/>
  <c r="G39" i="7"/>
  <c r="G41" i="7"/>
  <c r="G43" i="7"/>
  <c r="G45" i="7"/>
  <c r="G47" i="7"/>
  <c r="G49" i="7"/>
  <c r="G51" i="7"/>
  <c r="G53" i="7"/>
  <c r="G55" i="7"/>
  <c r="G57" i="7"/>
  <c r="G59" i="7"/>
  <c r="G61" i="7"/>
  <c r="G63" i="7"/>
  <c r="G65" i="7"/>
  <c r="G67" i="7"/>
  <c r="G69" i="7"/>
  <c r="G71" i="7"/>
  <c r="G73" i="7"/>
  <c r="H17" i="7"/>
  <c r="H19" i="7"/>
  <c r="H21" i="7"/>
  <c r="H23" i="7"/>
  <c r="H25" i="7"/>
  <c r="H27" i="7"/>
  <c r="H29" i="7"/>
  <c r="H31" i="7"/>
  <c r="H33" i="7"/>
  <c r="H35" i="7"/>
  <c r="H37" i="7"/>
  <c r="H39" i="7"/>
  <c r="H41" i="7"/>
  <c r="H43" i="7"/>
  <c r="H45" i="7"/>
  <c r="H47" i="7"/>
  <c r="H49" i="7"/>
  <c r="H51" i="7"/>
  <c r="H53" i="7"/>
  <c r="H55" i="7"/>
  <c r="H57" i="7"/>
  <c r="H59" i="7"/>
  <c r="H61" i="7"/>
  <c r="H63" i="7"/>
  <c r="H65" i="7"/>
  <c r="H67" i="7"/>
  <c r="H69" i="7"/>
  <c r="H71" i="7"/>
  <c r="F18" i="7"/>
  <c r="F20" i="7"/>
  <c r="F22" i="7"/>
  <c r="F24" i="7"/>
  <c r="F26" i="7"/>
  <c r="F28" i="7"/>
  <c r="F30" i="7"/>
  <c r="F32" i="7"/>
  <c r="F34" i="7"/>
  <c r="F36" i="7"/>
  <c r="F38" i="7"/>
  <c r="F40" i="7"/>
  <c r="F42" i="7"/>
  <c r="F44" i="7"/>
  <c r="F46" i="7"/>
  <c r="F48" i="7"/>
  <c r="F50" i="7"/>
  <c r="F52" i="7"/>
  <c r="F54" i="7"/>
  <c r="F56" i="7"/>
  <c r="F58" i="7"/>
  <c r="F60" i="7"/>
  <c r="F62" i="7"/>
  <c r="F64" i="7"/>
  <c r="F66" i="7"/>
  <c r="F68" i="7"/>
  <c r="F70" i="7"/>
  <c r="F72" i="7"/>
  <c r="G18" i="7"/>
  <c r="G20" i="7"/>
  <c r="G22" i="7"/>
  <c r="G24" i="7"/>
  <c r="G26" i="7"/>
  <c r="G28" i="7"/>
  <c r="G30" i="7"/>
  <c r="G32" i="7"/>
  <c r="G34" i="7"/>
  <c r="G36" i="7"/>
  <c r="G38" i="7"/>
  <c r="G40" i="7"/>
  <c r="G42" i="7"/>
  <c r="G44" i="7"/>
  <c r="G46" i="7"/>
  <c r="G48" i="7"/>
  <c r="G50" i="7"/>
  <c r="G52" i="7"/>
  <c r="G54" i="7"/>
  <c r="G56" i="7"/>
  <c r="G58" i="7"/>
  <c r="G60" i="7"/>
  <c r="G62" i="7"/>
  <c r="G64" i="7"/>
  <c r="G66" i="7"/>
  <c r="G68" i="7"/>
  <c r="G70" i="7"/>
  <c r="G72" i="7"/>
  <c r="H74" i="7"/>
  <c r="H76" i="7"/>
  <c r="H78" i="7"/>
  <c r="H80" i="7"/>
  <c r="H82" i="7"/>
  <c r="H84" i="7"/>
  <c r="H86" i="7"/>
  <c r="H88" i="7"/>
  <c r="H90" i="7"/>
  <c r="H92" i="7"/>
  <c r="H94" i="7"/>
  <c r="H96" i="7"/>
  <c r="H98" i="7"/>
  <c r="H100" i="7"/>
  <c r="H102" i="7"/>
  <c r="H104" i="7"/>
  <c r="H106" i="7"/>
  <c r="H108" i="7"/>
  <c r="H110" i="7"/>
  <c r="H112" i="7"/>
  <c r="H114" i="7"/>
  <c r="H116" i="7"/>
  <c r="H118" i="7"/>
  <c r="H120" i="7"/>
  <c r="H122" i="7"/>
  <c r="H124" i="7"/>
  <c r="H126" i="7"/>
  <c r="F69" i="7"/>
  <c r="F75" i="7"/>
  <c r="F77" i="7"/>
  <c r="F79" i="7"/>
  <c r="F81" i="7"/>
  <c r="F83" i="7"/>
  <c r="F85" i="7"/>
  <c r="F87" i="7"/>
  <c r="F89" i="7"/>
  <c r="F91" i="7"/>
  <c r="F93" i="7"/>
  <c r="F95" i="7"/>
  <c r="F97" i="7"/>
  <c r="F99" i="7"/>
  <c r="F101" i="7"/>
  <c r="F103" i="7"/>
  <c r="F105" i="7"/>
  <c r="F107" i="7"/>
  <c r="F109" i="7"/>
  <c r="F111" i="7"/>
  <c r="F113" i="7"/>
  <c r="F115" i="7"/>
  <c r="F117" i="7"/>
  <c r="F119" i="7"/>
  <c r="F121" i="7"/>
  <c r="F123" i="7"/>
  <c r="G75" i="7"/>
  <c r="G77" i="7"/>
  <c r="G79" i="7"/>
  <c r="G81" i="7"/>
  <c r="G83" i="7"/>
  <c r="G85" i="7"/>
  <c r="G87" i="7"/>
  <c r="G89" i="7"/>
  <c r="G91" i="7"/>
  <c r="G93" i="7"/>
  <c r="G95" i="7"/>
  <c r="G97" i="7"/>
  <c r="G99" i="7"/>
  <c r="G101" i="7"/>
  <c r="G103" i="7"/>
  <c r="G105" i="7"/>
  <c r="G107" i="7"/>
  <c r="G109" i="7"/>
  <c r="G111" i="7"/>
  <c r="G113" i="7"/>
  <c r="G115" i="7"/>
  <c r="G117" i="7"/>
  <c r="G119" i="7"/>
  <c r="G121" i="7"/>
  <c r="G123" i="7"/>
  <c r="F73" i="7"/>
  <c r="H75" i="7"/>
  <c r="H77" i="7"/>
  <c r="H79" i="7"/>
  <c r="H81" i="7"/>
  <c r="H83" i="7"/>
  <c r="H85" i="7"/>
  <c r="H87" i="7"/>
  <c r="H89" i="7"/>
  <c r="H91" i="7"/>
  <c r="H93" i="7"/>
  <c r="H95" i="7"/>
  <c r="H97" i="7"/>
  <c r="H99" i="7"/>
  <c r="H101" i="7"/>
  <c r="H103" i="7"/>
  <c r="H105" i="7"/>
  <c r="H107" i="7"/>
  <c r="H109" i="7"/>
  <c r="H111" i="7"/>
  <c r="H113" i="7"/>
  <c r="H115" i="7"/>
  <c r="H117" i="7"/>
  <c r="H119" i="7"/>
  <c r="H121" i="7"/>
  <c r="H123" i="7"/>
  <c r="H125" i="7"/>
  <c r="F16" i="7"/>
  <c r="F71" i="7"/>
  <c r="H73" i="7"/>
  <c r="F74" i="7"/>
  <c r="F76" i="7"/>
  <c r="F78" i="7"/>
  <c r="F80" i="7"/>
  <c r="F82" i="7"/>
  <c r="F84" i="7"/>
  <c r="F86" i="7"/>
  <c r="F88" i="7"/>
  <c r="F90" i="7"/>
  <c r="F92" i="7"/>
  <c r="F94" i="7"/>
  <c r="F96" i="7"/>
  <c r="F98" i="7"/>
  <c r="F100" i="7"/>
  <c r="F102" i="7"/>
  <c r="F104" i="7"/>
  <c r="F106" i="7"/>
  <c r="F108" i="7"/>
  <c r="F110" i="7"/>
  <c r="F112" i="7"/>
  <c r="F114" i="7"/>
  <c r="F116" i="7"/>
  <c r="F118" i="7"/>
  <c r="F120" i="7"/>
  <c r="F122" i="7"/>
  <c r="F124" i="7"/>
  <c r="F126" i="7"/>
  <c r="F125" i="7"/>
  <c r="G16" i="7"/>
  <c r="G74" i="7"/>
  <c r="G76" i="7"/>
  <c r="G78" i="7"/>
  <c r="G80" i="7"/>
  <c r="G82" i="7"/>
  <c r="G84" i="7"/>
  <c r="G86" i="7"/>
  <c r="G88" i="7"/>
  <c r="G90" i="7"/>
  <c r="G92" i="7"/>
  <c r="G94" i="7"/>
  <c r="G96" i="7"/>
  <c r="G98" i="7"/>
  <c r="G100" i="7"/>
  <c r="G102" i="7"/>
  <c r="G104" i="7"/>
  <c r="G106" i="7"/>
  <c r="G108" i="7"/>
  <c r="G110" i="7"/>
  <c r="G112" i="7"/>
  <c r="G114" i="7"/>
  <c r="G116" i="7"/>
  <c r="G118" i="7"/>
  <c r="G120" i="7"/>
  <c r="G122" i="7"/>
  <c r="G124" i="7"/>
  <c r="G126" i="7"/>
  <c r="H16" i="7"/>
  <c r="G125" i="7"/>
  <c r="S124" i="7" a="1"/>
  <c r="S124" i="7" s="1"/>
  <c r="T117" i="7" a="1"/>
  <c r="T117" i="7" s="1"/>
  <c r="B12" i="8"/>
  <c r="C9" i="5"/>
  <c r="L17" i="5" s="1"/>
  <c r="E136" i="5" s="1"/>
  <c r="C9" i="2"/>
  <c r="H8" i="5"/>
  <c r="R17" i="5" s="1"/>
  <c r="H8" i="2"/>
  <c r="C8" i="2"/>
  <c r="C8" i="5"/>
  <c r="C10" i="5"/>
  <c r="M17" i="5" s="1"/>
  <c r="F136" i="5" s="1"/>
  <c r="C10" i="2"/>
  <c r="H10" i="2"/>
  <c r="H10" i="5"/>
  <c r="T17" i="5" s="1"/>
  <c r="M136" i="5" s="1"/>
  <c r="C11" i="2"/>
  <c r="C11" i="5"/>
  <c r="N17" i="5" s="1"/>
  <c r="G136" i="5" s="1"/>
  <c r="H11" i="2"/>
  <c r="H11" i="5"/>
  <c r="U17" i="5" s="1"/>
  <c r="N136" i="5" s="1"/>
  <c r="H9" i="5"/>
  <c r="S17" i="5" s="1"/>
  <c r="L136" i="5" s="1"/>
  <c r="H9" i="2"/>
  <c r="T32" i="7" l="1" a="1"/>
  <c r="T32" i="7" s="1"/>
  <c r="S34" i="7" a="1"/>
  <c r="S34" i="7" s="1"/>
  <c r="T70" i="7" a="1"/>
  <c r="T70" i="7" s="1"/>
  <c r="S77" i="7" a="1"/>
  <c r="S77" i="7" s="1"/>
  <c r="S23" i="7" a="1"/>
  <c r="S23" i="7" s="1"/>
  <c r="T65" i="7" a="1"/>
  <c r="T65" i="7" s="1"/>
  <c r="T49" i="7" a="1"/>
  <c r="T49" i="7" s="1"/>
  <c r="S52" i="7" a="1"/>
  <c r="S52" i="7" s="1"/>
  <c r="T46" i="7" a="1"/>
  <c r="T46" i="7" s="1"/>
  <c r="T121" i="7" a="1"/>
  <c r="T121" i="7" s="1"/>
  <c r="T48" i="7" a="1"/>
  <c r="T48" i="7" s="1"/>
  <c r="T64" i="7" a="1"/>
  <c r="T64" i="7" s="1"/>
  <c r="S58" i="7" a="1"/>
  <c r="S58" i="7" s="1"/>
  <c r="T53" i="7" a="1"/>
  <c r="T53" i="7" s="1"/>
  <c r="S20" i="7" a="1"/>
  <c r="S20" i="7" s="1"/>
  <c r="T28" i="7" a="1"/>
  <c r="T28" i="7" s="1"/>
  <c r="T62" i="7" a="1"/>
  <c r="T62" i="7" s="1"/>
  <c r="T116" i="7" a="1"/>
  <c r="T116" i="7" s="1"/>
  <c r="T68" i="7" a="1"/>
  <c r="T68" i="7" s="1"/>
  <c r="T23" i="7" a="1"/>
  <c r="T23" i="7" s="1"/>
  <c r="T30" i="7" a="1"/>
  <c r="T30" i="7" s="1"/>
  <c r="T18" i="7" a="1"/>
  <c r="T18" i="7" s="1"/>
  <c r="T38" i="7" a="1"/>
  <c r="T38" i="7" s="1"/>
  <c r="T101" i="7" a="1"/>
  <c r="T101" i="7" s="1"/>
  <c r="S33" i="7" a="1"/>
  <c r="S33" i="7" s="1"/>
  <c r="S19" i="7" a="1"/>
  <c r="S19" i="7" s="1"/>
  <c r="T78" i="7" a="1"/>
  <c r="T78" i="7" s="1"/>
  <c r="T84" i="7" a="1"/>
  <c r="T84" i="7" s="1"/>
  <c r="T37" i="7" a="1"/>
  <c r="T37" i="7" s="1"/>
  <c r="T22" i="7" a="1"/>
  <c r="T22" i="7" s="1"/>
  <c r="T124" i="7" a="1"/>
  <c r="T124" i="7" s="1"/>
  <c r="S84" i="7" a="1"/>
  <c r="S84" i="7" s="1"/>
  <c r="S89" i="7" a="1"/>
  <c r="S89" i="7" s="1"/>
  <c r="T19" i="7" a="1"/>
  <c r="T19" i="7" s="1"/>
  <c r="T55" i="7" a="1"/>
  <c r="T55" i="7" s="1"/>
  <c r="S69" i="7" a="1"/>
  <c r="S69" i="7" s="1"/>
  <c r="S31" i="7" a="1"/>
  <c r="S31" i="7" s="1"/>
  <c r="S46" i="7" a="1"/>
  <c r="S46" i="7" s="1"/>
  <c r="T110" i="7" a="1"/>
  <c r="T110" i="7" s="1"/>
  <c r="S123" i="7" a="1"/>
  <c r="S123" i="7" s="1"/>
  <c r="T112" i="7" a="1"/>
  <c r="T112" i="7" s="1"/>
  <c r="S104" i="7" a="1"/>
  <c r="S104" i="7" s="1"/>
  <c r="S109" i="7" a="1"/>
  <c r="S109" i="7" s="1"/>
  <c r="S72" i="7" a="1"/>
  <c r="S72" i="7" s="1"/>
  <c r="T91" i="7" a="1"/>
  <c r="T91" i="7" s="1"/>
  <c r="T95" i="7" a="1"/>
  <c r="T95" i="7" s="1"/>
  <c r="T107" i="7" a="1"/>
  <c r="T107" i="7" s="1"/>
  <c r="S122" i="7" a="1"/>
  <c r="S122" i="7" s="1"/>
  <c r="S93" i="7" a="1"/>
  <c r="S93" i="7" s="1"/>
  <c r="S98" i="7" a="1"/>
  <c r="S98" i="7" s="1"/>
  <c r="S110" i="7" a="1"/>
  <c r="S110" i="7" s="1"/>
  <c r="T67" i="7" a="1"/>
  <c r="T67" i="7" s="1"/>
  <c r="S35" i="7" a="1"/>
  <c r="S35" i="7" s="1"/>
  <c r="T60" i="7" a="1"/>
  <c r="T60" i="7" s="1"/>
  <c r="T29" i="7" a="1"/>
  <c r="T29" i="7" s="1"/>
  <c r="S40" i="7" a="1"/>
  <c r="S40" i="7" s="1"/>
  <c r="T74" i="7" a="1"/>
  <c r="T74" i="7" s="1"/>
  <c r="T31" i="7" a="1"/>
  <c r="T31" i="7" s="1"/>
  <c r="T90" i="7" a="1"/>
  <c r="T90" i="7" s="1"/>
  <c r="S21" i="7" a="1"/>
  <c r="S21" i="7" s="1"/>
  <c r="S32" i="7" a="1"/>
  <c r="S32" i="7" s="1"/>
  <c r="T45" i="7" a="1"/>
  <c r="T45" i="7" s="1"/>
  <c r="S54" i="7" a="1"/>
  <c r="S54" i="7" s="1"/>
  <c r="S66" i="7" a="1"/>
  <c r="S66" i="7" s="1"/>
  <c r="T80" i="7" a="1"/>
  <c r="T80" i="7" s="1"/>
  <c r="T119" i="7" a="1"/>
  <c r="T119" i="7" s="1"/>
  <c r="T59" i="7" a="1"/>
  <c r="T59" i="7" s="1"/>
  <c r="S68" i="7" a="1"/>
  <c r="S68" i="7" s="1"/>
  <c r="T79" i="7" a="1"/>
  <c r="T79" i="7" s="1"/>
  <c r="S113" i="7" a="1"/>
  <c r="S113" i="7" s="1"/>
  <c r="T56" i="7" a="1"/>
  <c r="T56" i="7" s="1"/>
  <c r="T98" i="7" a="1"/>
  <c r="T98" i="7" s="1"/>
  <c r="T105" i="7" a="1"/>
  <c r="T105" i="7" s="1"/>
  <c r="S125" i="7" a="1"/>
  <c r="S125" i="7" s="1"/>
  <c r="S94" i="7" a="1"/>
  <c r="S94" i="7" s="1"/>
  <c r="T104" i="7" a="1"/>
  <c r="T104" i="7" s="1"/>
  <c r="S79" i="7" a="1"/>
  <c r="S79" i="7" s="1"/>
  <c r="T94" i="7" a="1"/>
  <c r="T94" i="7" s="1"/>
  <c r="T111" i="7" a="1"/>
  <c r="T111" i="7" s="1"/>
  <c r="S126" i="7" a="1"/>
  <c r="S126" i="7" s="1"/>
  <c r="T24" i="7" a="1"/>
  <c r="T24" i="7" s="1"/>
  <c r="S25" i="7" a="1"/>
  <c r="S25" i="7" s="1"/>
  <c r="T16" i="7" a="1"/>
  <c r="T16" i="7" s="1"/>
  <c r="T44" i="7" a="1"/>
  <c r="T44" i="7" s="1"/>
  <c r="S81" i="7" a="1"/>
  <c r="S81" i="7" s="1"/>
  <c r="T36" i="7" a="1"/>
  <c r="T36" i="7" s="1"/>
  <c r="S36" i="7" a="1"/>
  <c r="S36" i="7" s="1"/>
  <c r="S64" i="7" a="1"/>
  <c r="S64" i="7" s="1"/>
  <c r="T47" i="7" a="1"/>
  <c r="T47" i="7" s="1"/>
  <c r="T57" i="7" a="1"/>
  <c r="T57" i="7" s="1"/>
  <c r="T69" i="7" a="1"/>
  <c r="T69" i="7" s="1"/>
  <c r="S37" i="7" a="1"/>
  <c r="S37" i="7" s="1"/>
  <c r="S51" i="7" a="1"/>
  <c r="S51" i="7" s="1"/>
  <c r="T61" i="7" a="1"/>
  <c r="T61" i="7" s="1"/>
  <c r="T71" i="7" a="1"/>
  <c r="T71" i="7" s="1"/>
  <c r="T122" i="7" a="1"/>
  <c r="T122" i="7" s="1"/>
  <c r="T58" i="7" a="1"/>
  <c r="T58" i="7" s="1"/>
  <c r="S74" i="7" a="1"/>
  <c r="S74" i="7" s="1"/>
  <c r="T108" i="7" a="1"/>
  <c r="T108" i="7" s="1"/>
  <c r="S91" i="7" a="1"/>
  <c r="S91" i="7" s="1"/>
  <c r="S82" i="7" a="1"/>
  <c r="S82" i="7" s="1"/>
  <c r="T99" i="7" a="1"/>
  <c r="T99" i="7" s="1"/>
  <c r="T114" i="7" a="1"/>
  <c r="T114" i="7" s="1"/>
  <c r="T26" i="7" a="1"/>
  <c r="T26" i="7" s="1"/>
  <c r="T41" i="7" a="1"/>
  <c r="T41" i="7" s="1"/>
  <c r="T76" i="7" a="1"/>
  <c r="T76" i="7" s="1"/>
  <c r="S38" i="7" a="1"/>
  <c r="S38" i="7" s="1"/>
  <c r="T20" i="7" a="1"/>
  <c r="T20" i="7" s="1"/>
  <c r="S24" i="7" a="1"/>
  <c r="S24" i="7" s="1"/>
  <c r="T72" i="7" a="1"/>
  <c r="T72" i="7" s="1"/>
  <c r="T40" i="7" a="1"/>
  <c r="T40" i="7" s="1"/>
  <c r="S49" i="7" a="1"/>
  <c r="S49" i="7" s="1"/>
  <c r="S71" i="7" a="1"/>
  <c r="S71" i="7" s="1"/>
  <c r="S39" i="7" a="1"/>
  <c r="S39" i="7" s="1"/>
  <c r="S53" i="7" a="1"/>
  <c r="S53" i="7" s="1"/>
  <c r="T93" i="7" a="1"/>
  <c r="T93" i="7" s="1"/>
  <c r="S62" i="7" a="1"/>
  <c r="S62" i="7" s="1"/>
  <c r="T75" i="7" a="1"/>
  <c r="T75" i="7" s="1"/>
  <c r="T118" i="7" a="1"/>
  <c r="T118" i="7" s="1"/>
  <c r="S95" i="7" a="1"/>
  <c r="S95" i="7" s="1"/>
  <c r="T86" i="7" a="1"/>
  <c r="T86" i="7" s="1"/>
  <c r="T109" i="7" a="1"/>
  <c r="T109" i="7" s="1"/>
  <c r="S85" i="7" a="1"/>
  <c r="S85" i="7" s="1"/>
  <c r="S101" i="7" a="1"/>
  <c r="S101" i="7" s="1"/>
  <c r="T126" i="7" a="1"/>
  <c r="T126" i="7" s="1"/>
  <c r="S45" i="7" a="1"/>
  <c r="S45" i="7" s="1"/>
  <c r="T33" i="7" a="1"/>
  <c r="T33" i="7" s="1"/>
  <c r="S48" i="7" a="1"/>
  <c r="S48" i="7" s="1"/>
  <c r="T21" i="7" a="1"/>
  <c r="T21" i="7" s="1"/>
  <c r="T42" i="7" a="1"/>
  <c r="T42" i="7" s="1"/>
  <c r="T39" i="7" a="1"/>
  <c r="T39" i="7" s="1"/>
  <c r="T50" i="7" a="1"/>
  <c r="T50" i="7" s="1"/>
  <c r="S59" i="7" a="1"/>
  <c r="S59" i="7" s="1"/>
  <c r="S73" i="7" a="1"/>
  <c r="S73" i="7" s="1"/>
  <c r="S41" i="7" a="1"/>
  <c r="S41" i="7" s="1"/>
  <c r="T54" i="7" a="1"/>
  <c r="T54" i="7" s="1"/>
  <c r="S63" i="7" a="1"/>
  <c r="S63" i="7" s="1"/>
  <c r="T73" i="7" a="1"/>
  <c r="T73" i="7" s="1"/>
  <c r="T63" i="7" a="1"/>
  <c r="T63" i="7" s="1"/>
  <c r="S97" i="7" a="1"/>
  <c r="S97" i="7" s="1"/>
  <c r="S99" i="7" a="1"/>
  <c r="S99" i="7" s="1"/>
  <c r="S111" i="7" a="1"/>
  <c r="S111" i="7" s="1"/>
  <c r="T123" i="7" a="1"/>
  <c r="T123" i="7" s="1"/>
  <c r="S87" i="7" a="1"/>
  <c r="S87" i="7" s="1"/>
  <c r="S116" i="7" a="1"/>
  <c r="S116" i="7" s="1"/>
  <c r="T34" i="7" a="1"/>
  <c r="T34" i="7" s="1"/>
  <c r="S16" i="7" a="1"/>
  <c r="S16" i="7" s="1"/>
  <c r="S28" i="7" a="1"/>
  <c r="S28" i="7" s="1"/>
  <c r="T85" i="7" a="1"/>
  <c r="T85" i="7" s="1"/>
  <c r="T25" i="7" a="1"/>
  <c r="T25" i="7" s="1"/>
  <c r="S26" i="7" a="1"/>
  <c r="S26" i="7" s="1"/>
  <c r="S22" i="7" a="1"/>
  <c r="S22" i="7" s="1"/>
  <c r="T27" i="7" a="1"/>
  <c r="T27" i="7" s="1"/>
  <c r="S43" i="7" a="1"/>
  <c r="S43" i="7" s="1"/>
  <c r="S61" i="7" a="1"/>
  <c r="S61" i="7" s="1"/>
  <c r="S107" i="7" a="1"/>
  <c r="S107" i="7" s="1"/>
  <c r="S42" i="7" a="1"/>
  <c r="S42" i="7" s="1"/>
  <c r="T103" i="7" a="1"/>
  <c r="T103" i="7" s="1"/>
  <c r="T51" i="7" a="1"/>
  <c r="T51" i="7" s="1"/>
  <c r="T82" i="7" a="1"/>
  <c r="T82" i="7" s="1"/>
  <c r="T81" i="7" a="1"/>
  <c r="T81" i="7" s="1"/>
  <c r="T115" i="7" a="1"/>
  <c r="T115" i="7" s="1"/>
  <c r="T89" i="7" a="1"/>
  <c r="T89" i="7" s="1"/>
  <c r="T100" i="7" a="1"/>
  <c r="T100" i="7" s="1"/>
  <c r="S112" i="7" a="1"/>
  <c r="S112" i="7" s="1"/>
  <c r="T125" i="7" a="1"/>
  <c r="T125" i="7" s="1"/>
  <c r="T88" i="7" a="1"/>
  <c r="T88" i="7" s="1"/>
  <c r="T106" i="7" a="1"/>
  <c r="T106" i="7" s="1"/>
  <c r="S119" i="7" a="1"/>
  <c r="S119" i="7" s="1"/>
  <c r="C17" i="2"/>
  <c r="C17" i="5" s="1"/>
  <c r="T17" i="7" a="1"/>
  <c r="T17" i="7" s="1"/>
  <c r="S18" i="7" a="1"/>
  <c r="S18" i="7" s="1"/>
  <c r="S30" i="7" a="1"/>
  <c r="S30" i="7" s="1"/>
  <c r="S50" i="7" a="1"/>
  <c r="S50" i="7" s="1"/>
  <c r="T96" i="7" a="1"/>
  <c r="T96" i="7" s="1"/>
  <c r="S27" i="7" a="1"/>
  <c r="S27" i="7" s="1"/>
  <c r="T35" i="7" a="1"/>
  <c r="T35" i="7" s="1"/>
  <c r="S57" i="7" a="1"/>
  <c r="S57" i="7" s="1"/>
  <c r="S17" i="7" a="1"/>
  <c r="S17" i="7" s="1"/>
  <c r="S29" i="7" a="1"/>
  <c r="S29" i="7" s="1"/>
  <c r="S47" i="7" a="1"/>
  <c r="S47" i="7" s="1"/>
  <c r="T43" i="7" a="1"/>
  <c r="T43" i="7" s="1"/>
  <c r="T52" i="7" a="1"/>
  <c r="T52" i="7" s="1"/>
  <c r="S78" i="7" a="1"/>
  <c r="S78" i="7" s="1"/>
  <c r="S115" i="7" a="1"/>
  <c r="S115" i="7" s="1"/>
  <c r="S44" i="7" a="1"/>
  <c r="S44" i="7" s="1"/>
  <c r="S56" i="7" a="1"/>
  <c r="S56" i="7" s="1"/>
  <c r="T66" i="7" a="1"/>
  <c r="T66" i="7" s="1"/>
  <c r="S75" i="7" a="1"/>
  <c r="S75" i="7" s="1"/>
  <c r="S105" i="7" a="1"/>
  <c r="S105" i="7" s="1"/>
  <c r="S67" i="7" a="1"/>
  <c r="S67" i="7" s="1"/>
  <c r="T87" i="7" a="1"/>
  <c r="T87" i="7" s="1"/>
  <c r="S83" i="7" a="1"/>
  <c r="S83" i="7" s="1"/>
  <c r="S102" i="7" a="1"/>
  <c r="S102" i="7" s="1"/>
  <c r="S117" i="7" a="1"/>
  <c r="S117" i="7" s="1"/>
  <c r="T102" i="7" a="1"/>
  <c r="T102" i="7" s="1"/>
  <c r="S114" i="7" a="1"/>
  <c r="S114" i="7" s="1"/>
  <c r="S121" i="7" a="1"/>
  <c r="S121" i="7" s="1"/>
  <c r="S55" i="7" a="1"/>
  <c r="S55" i="7" s="1"/>
  <c r="S60" i="7" a="1"/>
  <c r="S60" i="7" s="1"/>
  <c r="S65" i="7" a="1"/>
  <c r="S65" i="7" s="1"/>
  <c r="S70" i="7" a="1"/>
  <c r="S70" i="7" s="1"/>
  <c r="S76" i="7" a="1"/>
  <c r="S76" i="7" s="1"/>
  <c r="S92" i="7" a="1"/>
  <c r="S92" i="7" s="1"/>
  <c r="S80" i="7" a="1"/>
  <c r="S80" i="7" s="1"/>
  <c r="S86" i="7" a="1"/>
  <c r="S86" i="7" s="1"/>
  <c r="T92" i="7" a="1"/>
  <c r="T92" i="7" s="1"/>
  <c r="S100" i="7" a="1"/>
  <c r="S100" i="7" s="1"/>
  <c r="T113" i="7" a="1"/>
  <c r="T113" i="7" s="1"/>
  <c r="S120" i="7" a="1"/>
  <c r="S120" i="7" s="1"/>
  <c r="T83" i="7" a="1"/>
  <c r="T83" i="7" s="1"/>
  <c r="S88" i="7" a="1"/>
  <c r="S88" i="7" s="1"/>
  <c r="T97" i="7" a="1"/>
  <c r="T97" i="7" s="1"/>
  <c r="S106" i="7" a="1"/>
  <c r="S106" i="7" s="1"/>
  <c r="T120" i="7" a="1"/>
  <c r="T120" i="7" s="1"/>
  <c r="T77" i="7" a="1"/>
  <c r="T77" i="7" s="1"/>
  <c r="S90" i="7" a="1"/>
  <c r="S90" i="7" s="1"/>
  <c r="S96" i="7" a="1"/>
  <c r="S96" i="7" s="1"/>
  <c r="S103" i="7" a="1"/>
  <c r="S103" i="7" s="1"/>
  <c r="S108" i="7" a="1"/>
  <c r="S108" i="7" s="1"/>
  <c r="S118" i="7" a="1"/>
  <c r="S118" i="7" s="1"/>
  <c r="F17" i="6"/>
  <c r="E125" i="7" a="1"/>
  <c r="E125" i="7" s="1"/>
  <c r="E123" i="7" a="1"/>
  <c r="E123" i="7" s="1"/>
  <c r="E122" i="7" a="1"/>
  <c r="E122" i="7" s="1"/>
  <c r="E120" i="7" a="1"/>
  <c r="E120" i="7" s="1"/>
  <c r="E119" i="7" a="1"/>
  <c r="E119" i="7" s="1"/>
  <c r="E117" i="7" a="1"/>
  <c r="E117" i="7" s="1"/>
  <c r="D116" i="7" a="1"/>
  <c r="D116" i="7" s="1"/>
  <c r="D114" i="7" a="1"/>
  <c r="D114" i="7" s="1"/>
  <c r="E111" i="7" a="1"/>
  <c r="E111" i="7" s="1"/>
  <c r="E109" i="7" a="1"/>
  <c r="E109" i="7" s="1"/>
  <c r="D106" i="7" a="1"/>
  <c r="D106" i="7" s="1"/>
  <c r="E104" i="7" a="1"/>
  <c r="E104" i="7" s="1"/>
  <c r="E102" i="7" a="1"/>
  <c r="E102" i="7" s="1"/>
  <c r="E99" i="7" a="1"/>
  <c r="E99" i="7" s="1"/>
  <c r="E97" i="7" a="1"/>
  <c r="E97" i="7" s="1"/>
  <c r="E94" i="7" a="1"/>
  <c r="E94" i="7" s="1"/>
  <c r="D93" i="7" a="1"/>
  <c r="D93" i="7" s="1"/>
  <c r="E91" i="7" a="1"/>
  <c r="E91" i="7" s="1"/>
  <c r="E88" i="7" a="1"/>
  <c r="E88" i="7" s="1"/>
  <c r="E86" i="7" a="1"/>
  <c r="E86" i="7" s="1"/>
  <c r="D85" i="7" a="1"/>
  <c r="D85" i="7" s="1"/>
  <c r="E83" i="7" a="1"/>
  <c r="E83" i="7" s="1"/>
  <c r="D82" i="7" a="1"/>
  <c r="D82" i="7" s="1"/>
  <c r="E80" i="7" a="1"/>
  <c r="E80" i="7" s="1"/>
  <c r="D77" i="7" a="1"/>
  <c r="D77" i="7" s="1"/>
  <c r="D125" i="7" a="1"/>
  <c r="D125" i="7" s="1"/>
  <c r="D123" i="7" a="1"/>
  <c r="D123" i="7" s="1"/>
  <c r="D122" i="7" a="1"/>
  <c r="D122" i="7" s="1"/>
  <c r="D120" i="7" a="1"/>
  <c r="D120" i="7" s="1"/>
  <c r="D119" i="7" a="1"/>
  <c r="D119" i="7" s="1"/>
  <c r="D117" i="7" a="1"/>
  <c r="D117" i="7" s="1"/>
  <c r="E115" i="7" a="1"/>
  <c r="E115" i="7" s="1"/>
  <c r="E113" i="7" a="1"/>
  <c r="E113" i="7" s="1"/>
  <c r="E112" i="7" a="1"/>
  <c r="E112" i="7" s="1"/>
  <c r="D111" i="7" a="1"/>
  <c r="D111" i="7" s="1"/>
  <c r="D109" i="7" a="1"/>
  <c r="D109" i="7" s="1"/>
  <c r="E107" i="7" a="1"/>
  <c r="E107" i="7" s="1"/>
  <c r="D104" i="7" a="1"/>
  <c r="D104" i="7" s="1"/>
  <c r="D102" i="7" a="1"/>
  <c r="D102" i="7" s="1"/>
  <c r="E100" i="7" a="1"/>
  <c r="E100" i="7" s="1"/>
  <c r="D99" i="7" a="1"/>
  <c r="D99" i="7" s="1"/>
  <c r="D97" i="7" a="1"/>
  <c r="D97" i="7" s="1"/>
  <c r="E95" i="7" a="1"/>
  <c r="E95" i="7" s="1"/>
  <c r="D94" i="7" a="1"/>
  <c r="D94" i="7" s="1"/>
  <c r="E92" i="7" a="1"/>
  <c r="E92" i="7" s="1"/>
  <c r="D91" i="7" a="1"/>
  <c r="D91" i="7" s="1"/>
  <c r="E89" i="7" a="1"/>
  <c r="E89" i="7" s="1"/>
  <c r="D88" i="7" a="1"/>
  <c r="D88" i="7" s="1"/>
  <c r="D86" i="7" a="1"/>
  <c r="D86" i="7" s="1"/>
  <c r="D83" i="7" a="1"/>
  <c r="D83" i="7" s="1"/>
  <c r="E126" i="7" a="1"/>
  <c r="E126" i="7" s="1"/>
  <c r="E124" i="7" a="1"/>
  <c r="E124" i="7" s="1"/>
  <c r="E121" i="7" a="1"/>
  <c r="E121" i="7" s="1"/>
  <c r="E118" i="7" a="1"/>
  <c r="E118" i="7" s="1"/>
  <c r="D115" i="7" a="1"/>
  <c r="D115" i="7" s="1"/>
  <c r="D113" i="7" a="1"/>
  <c r="D113" i="7" s="1"/>
  <c r="D112" i="7" a="1"/>
  <c r="D112" i="7" s="1"/>
  <c r="E110" i="7" a="1"/>
  <c r="E110" i="7" s="1"/>
  <c r="E108" i="7" a="1"/>
  <c r="E108" i="7" s="1"/>
  <c r="D107" i="7" a="1"/>
  <c r="D107" i="7" s="1"/>
  <c r="E105" i="7" a="1"/>
  <c r="E105" i="7" s="1"/>
  <c r="E103" i="7" a="1"/>
  <c r="E103" i="7" s="1"/>
  <c r="E101" i="7" a="1"/>
  <c r="E101" i="7" s="1"/>
  <c r="D100" i="7" a="1"/>
  <c r="D100" i="7" s="1"/>
  <c r="E98" i="7" a="1"/>
  <c r="E98" i="7" s="1"/>
  <c r="E96" i="7" a="1"/>
  <c r="E96" i="7" s="1"/>
  <c r="D95" i="7" a="1"/>
  <c r="D95" i="7" s="1"/>
  <c r="D92" i="7" a="1"/>
  <c r="D92" i="7" s="1"/>
  <c r="E90" i="7" a="1"/>
  <c r="E90" i="7" s="1"/>
  <c r="D89" i="7" a="1"/>
  <c r="D89" i="7" s="1"/>
  <c r="E87" i="7" a="1"/>
  <c r="E87" i="7" s="1"/>
  <c r="E85" i="7" a="1"/>
  <c r="E85" i="7" s="1"/>
  <c r="E84" i="7" a="1"/>
  <c r="E84" i="7" s="1"/>
  <c r="D126" i="7" a="1"/>
  <c r="D126" i="7" s="1"/>
  <c r="D121" i="7" a="1"/>
  <c r="D121" i="7" s="1"/>
  <c r="E114" i="7" a="1"/>
  <c r="E114" i="7" s="1"/>
  <c r="E106" i="7" a="1"/>
  <c r="E106" i="7" s="1"/>
  <c r="D96" i="7" a="1"/>
  <c r="D96" i="7" s="1"/>
  <c r="D90" i="7" a="1"/>
  <c r="D90" i="7" s="1"/>
  <c r="E81" i="7" a="1"/>
  <c r="E81" i="7" s="1"/>
  <c r="D80" i="7" a="1"/>
  <c r="D80" i="7" s="1"/>
  <c r="D79" i="7" a="1"/>
  <c r="D79" i="7" s="1"/>
  <c r="E78" i="7" a="1"/>
  <c r="E78" i="7" s="1"/>
  <c r="E75" i="7" a="1"/>
  <c r="E75" i="7" s="1"/>
  <c r="E73" i="7" a="1"/>
  <c r="E73" i="7" s="1"/>
  <c r="E71" i="7" a="1"/>
  <c r="E71" i="7" s="1"/>
  <c r="D70" i="7" a="1"/>
  <c r="D70" i="7" s="1"/>
  <c r="E68" i="7" a="1"/>
  <c r="E68" i="7" s="1"/>
  <c r="E66" i="7" a="1"/>
  <c r="E66" i="7" s="1"/>
  <c r="D65" i="7" a="1"/>
  <c r="D65" i="7" s="1"/>
  <c r="E63" i="7" a="1"/>
  <c r="E63" i="7" s="1"/>
  <c r="E61" i="7" a="1"/>
  <c r="E61" i="7" s="1"/>
  <c r="D58" i="7" a="1"/>
  <c r="D58" i="7" s="1"/>
  <c r="E56" i="7" a="1"/>
  <c r="E56" i="7" s="1"/>
  <c r="D53" i="7" a="1"/>
  <c r="D53" i="7" s="1"/>
  <c r="D51" i="7" a="1"/>
  <c r="D51" i="7" s="1"/>
  <c r="D118" i="7" a="1"/>
  <c r="D118" i="7" s="1"/>
  <c r="E116" i="7" a="1"/>
  <c r="E116" i="7" s="1"/>
  <c r="D108" i="7" a="1"/>
  <c r="D108" i="7" s="1"/>
  <c r="D101" i="7" a="1"/>
  <c r="D101" i="7" s="1"/>
  <c r="D98" i="7" a="1"/>
  <c r="D98" i="7" s="1"/>
  <c r="D87" i="7" a="1"/>
  <c r="D87" i="7" s="1"/>
  <c r="D81" i="7" a="1"/>
  <c r="D81" i="7" s="1"/>
  <c r="D78" i="7" a="1"/>
  <c r="D78" i="7" s="1"/>
  <c r="E77" i="7" a="1"/>
  <c r="E77" i="7" s="1"/>
  <c r="E76" i="7" a="1"/>
  <c r="E76" i="7" s="1"/>
  <c r="D75" i="7" a="1"/>
  <c r="D75" i="7" s="1"/>
  <c r="D73" i="7" a="1"/>
  <c r="D73" i="7" s="1"/>
  <c r="D71" i="7" a="1"/>
  <c r="D71" i="7" s="1"/>
  <c r="E69" i="7" a="1"/>
  <c r="E69" i="7" s="1"/>
  <c r="D68" i="7" a="1"/>
  <c r="D68" i="7" s="1"/>
  <c r="D66" i="7" a="1"/>
  <c r="D66" i="7" s="1"/>
  <c r="E64" i="7" a="1"/>
  <c r="E64" i="7" s="1"/>
  <c r="D63" i="7" a="1"/>
  <c r="D63" i="7" s="1"/>
  <c r="D61" i="7" a="1"/>
  <c r="D61" i="7" s="1"/>
  <c r="E59" i="7" a="1"/>
  <c r="E59" i="7" s="1"/>
  <c r="E57" i="7" a="1"/>
  <c r="E57" i="7" s="1"/>
  <c r="D56" i="7" a="1"/>
  <c r="D56" i="7" s="1"/>
  <c r="E54" i="7" a="1"/>
  <c r="E54" i="7" s="1"/>
  <c r="E52" i="7" a="1"/>
  <c r="E52" i="7" s="1"/>
  <c r="D49" i="7" a="1"/>
  <c r="D49" i="7" s="1"/>
  <c r="E47" i="7" a="1"/>
  <c r="E47" i="7" s="1"/>
  <c r="E45" i="7" a="1"/>
  <c r="E45" i="7" s="1"/>
  <c r="E43" i="7" a="1"/>
  <c r="E43" i="7" s="1"/>
  <c r="E42" i="7" a="1"/>
  <c r="E42" i="7" s="1"/>
  <c r="E40" i="7" a="1"/>
  <c r="E40" i="7" s="1"/>
  <c r="E38" i="7" a="1"/>
  <c r="E38" i="7" s="1"/>
  <c r="D110" i="7" a="1"/>
  <c r="D110" i="7" s="1"/>
  <c r="D103" i="7" a="1"/>
  <c r="D103" i="7" s="1"/>
  <c r="D84" i="7" a="1"/>
  <c r="D84" i="7" s="1"/>
  <c r="E82" i="7" a="1"/>
  <c r="E82" i="7" s="1"/>
  <c r="D76" i="7" a="1"/>
  <c r="D76" i="7" s="1"/>
  <c r="E74" i="7" a="1"/>
  <c r="E74" i="7" s="1"/>
  <c r="E72" i="7" a="1"/>
  <c r="E72" i="7" s="1"/>
  <c r="D69" i="7" a="1"/>
  <c r="D69" i="7" s="1"/>
  <c r="E67" i="7" a="1"/>
  <c r="E67" i="7" s="1"/>
  <c r="D64" i="7" a="1"/>
  <c r="D64" i="7" s="1"/>
  <c r="E62" i="7" a="1"/>
  <c r="E62" i="7" s="1"/>
  <c r="E60" i="7" a="1"/>
  <c r="E60" i="7" s="1"/>
  <c r="D59" i="7" a="1"/>
  <c r="D59" i="7" s="1"/>
  <c r="D57" i="7" a="1"/>
  <c r="D57" i="7" s="1"/>
  <c r="E55" i="7" a="1"/>
  <c r="E55" i="7" s="1"/>
  <c r="D54" i="7" a="1"/>
  <c r="D54" i="7" s="1"/>
  <c r="D52" i="7" a="1"/>
  <c r="D52" i="7" s="1"/>
  <c r="E50" i="7" a="1"/>
  <c r="E50" i="7" s="1"/>
  <c r="D47" i="7" a="1"/>
  <c r="D47" i="7" s="1"/>
  <c r="D45" i="7" a="1"/>
  <c r="D45" i="7" s="1"/>
  <c r="D43" i="7" a="1"/>
  <c r="D43" i="7" s="1"/>
  <c r="D42" i="7" a="1"/>
  <c r="D42" i="7" s="1"/>
  <c r="D40" i="7" a="1"/>
  <c r="D40" i="7" s="1"/>
  <c r="D38" i="7" a="1"/>
  <c r="D38" i="7" s="1"/>
  <c r="D124" i="7" a="1"/>
  <c r="D124" i="7" s="1"/>
  <c r="E70" i="7" a="1"/>
  <c r="E70" i="7" s="1"/>
  <c r="D67" i="7" a="1"/>
  <c r="D67" i="7" s="1"/>
  <c r="D62" i="7" a="1"/>
  <c r="D62" i="7" s="1"/>
  <c r="D50" i="7" a="1"/>
  <c r="D50" i="7" s="1"/>
  <c r="E46" i="7" a="1"/>
  <c r="E46" i="7" s="1"/>
  <c r="D41" i="7" a="1"/>
  <c r="D41" i="7" s="1"/>
  <c r="E37" i="7" a="1"/>
  <c r="E37" i="7" s="1"/>
  <c r="E35" i="7" a="1"/>
  <c r="E35" i="7" s="1"/>
  <c r="E33" i="7" a="1"/>
  <c r="E33" i="7" s="1"/>
  <c r="D32" i="7" a="1"/>
  <c r="D32" i="7" s="1"/>
  <c r="E30" i="7" a="1"/>
  <c r="E30" i="7" s="1"/>
  <c r="D27" i="7" a="1"/>
  <c r="D27" i="7" s="1"/>
  <c r="E25" i="7" a="1"/>
  <c r="E25" i="7" s="1"/>
  <c r="E22" i="7" a="1"/>
  <c r="E22" i="7" s="1"/>
  <c r="E20" i="7" a="1"/>
  <c r="E20" i="7" s="1"/>
  <c r="E18" i="7" a="1"/>
  <c r="E18" i="7" s="1"/>
  <c r="E16" i="7" a="1"/>
  <c r="E16" i="7" s="1"/>
  <c r="D18" i="7" a="1"/>
  <c r="D18" i="7" s="1"/>
  <c r="D16" i="7" a="1"/>
  <c r="D16" i="7" s="1"/>
  <c r="E65" i="7" a="1"/>
  <c r="E65" i="7" s="1"/>
  <c r="D60" i="7" a="1"/>
  <c r="D60" i="7" s="1"/>
  <c r="D48" i="7" a="1"/>
  <c r="D48" i="7" s="1"/>
  <c r="E41" i="7" a="1"/>
  <c r="E41" i="7" s="1"/>
  <c r="D34" i="7" a="1"/>
  <c r="D34" i="7" s="1"/>
  <c r="D29" i="7" a="1"/>
  <c r="D29" i="7" s="1"/>
  <c r="E27" i="7" a="1"/>
  <c r="E27" i="7" s="1"/>
  <c r="D24" i="7" a="1"/>
  <c r="D24" i="7" s="1"/>
  <c r="D21" i="7" a="1"/>
  <c r="D21" i="7" s="1"/>
  <c r="D19" i="7" a="1"/>
  <c r="D19" i="7" s="1"/>
  <c r="D72" i="7" a="1"/>
  <c r="D72" i="7" s="1"/>
  <c r="E51" i="7" a="1"/>
  <c r="E51" i="7" s="1"/>
  <c r="D46" i="7" a="1"/>
  <c r="D46" i="7" s="1"/>
  <c r="E39" i="7" a="1"/>
  <c r="E39" i="7" s="1"/>
  <c r="D37" i="7" a="1"/>
  <c r="D37" i="7" s="1"/>
  <c r="D35" i="7" a="1"/>
  <c r="D35" i="7" s="1"/>
  <c r="D33" i="7" a="1"/>
  <c r="D33" i="7" s="1"/>
  <c r="D30" i="7" a="1"/>
  <c r="D30" i="7" s="1"/>
  <c r="E28" i="7" a="1"/>
  <c r="E28" i="7" s="1"/>
  <c r="D25" i="7" a="1"/>
  <c r="D25" i="7" s="1"/>
  <c r="E23" i="7" a="1"/>
  <c r="E23" i="7" s="1"/>
  <c r="D22" i="7" a="1"/>
  <c r="D22" i="7" s="1"/>
  <c r="D20" i="7" a="1"/>
  <c r="D20" i="7" s="1"/>
  <c r="D36" i="7" a="1"/>
  <c r="D36" i="7" s="1"/>
  <c r="D17" i="7" a="1"/>
  <c r="D17" i="7" s="1"/>
  <c r="E93" i="7" a="1"/>
  <c r="E93" i="7" s="1"/>
  <c r="D74" i="7" a="1"/>
  <c r="D74" i="7" s="1"/>
  <c r="E58" i="7" a="1"/>
  <c r="E58" i="7" s="1"/>
  <c r="E53" i="7" a="1"/>
  <c r="E53" i="7" s="1"/>
  <c r="E48" i="7" a="1"/>
  <c r="E48" i="7" s="1"/>
  <c r="E44" i="7" a="1"/>
  <c r="E44" i="7" s="1"/>
  <c r="D39" i="7" a="1"/>
  <c r="D39" i="7" s="1"/>
  <c r="E36" i="7" a="1"/>
  <c r="E36" i="7" s="1"/>
  <c r="E34" i="7" a="1"/>
  <c r="E34" i="7" s="1"/>
  <c r="E31" i="7" a="1"/>
  <c r="E31" i="7" s="1"/>
  <c r="E29" i="7" a="1"/>
  <c r="E29" i="7" s="1"/>
  <c r="D28" i="7" a="1"/>
  <c r="D28" i="7" s="1"/>
  <c r="E26" i="7" a="1"/>
  <c r="E26" i="7" s="1"/>
  <c r="E24" i="7" a="1"/>
  <c r="E24" i="7" s="1"/>
  <c r="D23" i="7" a="1"/>
  <c r="D23" i="7" s="1"/>
  <c r="E21" i="7" a="1"/>
  <c r="E21" i="7" s="1"/>
  <c r="E19" i="7" a="1"/>
  <c r="E19" i="7" s="1"/>
  <c r="E17" i="7" a="1"/>
  <c r="E17" i="7" s="1"/>
  <c r="D105" i="7" a="1"/>
  <c r="D105" i="7" s="1"/>
  <c r="E79" i="7" a="1"/>
  <c r="E79" i="7" s="1"/>
  <c r="D55" i="7" a="1"/>
  <c r="D55" i="7" s="1"/>
  <c r="E49" i="7" a="1"/>
  <c r="E49" i="7" s="1"/>
  <c r="D44" i="7" a="1"/>
  <c r="D44" i="7" s="1"/>
  <c r="E32" i="7" a="1"/>
  <c r="E32" i="7" s="1"/>
  <c r="D31" i="7" a="1"/>
  <c r="D31" i="7" s="1"/>
  <c r="D26" i="7" a="1"/>
  <c r="D26" i="7" s="1"/>
  <c r="G17" i="6"/>
  <c r="E17" i="6"/>
  <c r="U136" i="5"/>
  <c r="T136" i="5"/>
  <c r="B13" i="8"/>
  <c r="E9" i="2"/>
  <c r="E17" i="2" s="1"/>
  <c r="E9" i="5"/>
  <c r="F10" i="2"/>
  <c r="F17" i="2" s="1"/>
  <c r="F10" i="5"/>
  <c r="K17" i="5"/>
  <c r="G11" i="5"/>
  <c r="G11" i="2"/>
  <c r="G17" i="2" s="1"/>
  <c r="H17" i="2"/>
  <c r="W17" i="5"/>
  <c r="K136" i="5"/>
  <c r="P136" i="5" s="1"/>
  <c r="D8" i="2"/>
  <c r="D17" i="2" s="1"/>
  <c r="D8" i="5"/>
  <c r="S136" i="5"/>
  <c r="B14" i="8" l="1"/>
  <c r="Q18" i="5"/>
  <c r="J18" i="5"/>
  <c r="G18" i="2"/>
  <c r="D18" i="2"/>
  <c r="C18" i="2"/>
  <c r="H18" i="2"/>
  <c r="E18" i="2"/>
  <c r="I17" i="2"/>
  <c r="F18" i="2"/>
  <c r="D136" i="5"/>
  <c r="D17" i="6" s="1"/>
  <c r="P17" i="5"/>
  <c r="O18" i="5"/>
  <c r="V18" i="5"/>
  <c r="V137" i="5" s="1"/>
  <c r="H17" i="5"/>
  <c r="M18" i="5"/>
  <c r="F137" i="5" s="1"/>
  <c r="F17" i="5"/>
  <c r="T18" i="5"/>
  <c r="M137" i="5" s="1"/>
  <c r="U18" i="5"/>
  <c r="N137" i="5" s="1"/>
  <c r="G17" i="5"/>
  <c r="N18" i="5"/>
  <c r="G137" i="5" s="1"/>
  <c r="R18" i="5"/>
  <c r="K137" i="5" s="1"/>
  <c r="K18" i="5"/>
  <c r="D137" i="5" s="1"/>
  <c r="D17" i="5"/>
  <c r="S18" i="5"/>
  <c r="L137" i="5" s="1"/>
  <c r="L18" i="5"/>
  <c r="E137" i="5" s="1"/>
  <c r="E17" i="5"/>
  <c r="E18" i="6" l="1"/>
  <c r="G18" i="6"/>
  <c r="F18" i="6"/>
  <c r="D18" i="6"/>
  <c r="S137" i="5"/>
  <c r="I16" i="6"/>
  <c r="G11" i="10" s="1"/>
  <c r="U137" i="5"/>
  <c r="T137" i="5"/>
  <c r="B15" i="8"/>
  <c r="S19" i="5"/>
  <c r="L138" i="5" s="1"/>
  <c r="L19" i="5"/>
  <c r="E138" i="5" s="1"/>
  <c r="E18" i="5"/>
  <c r="O19" i="5"/>
  <c r="H18" i="5"/>
  <c r="V19" i="5"/>
  <c r="V138" i="5" s="1"/>
  <c r="G19" i="2"/>
  <c r="Q19" i="5"/>
  <c r="C19" i="2"/>
  <c r="F19" i="2"/>
  <c r="E19" i="2"/>
  <c r="C18" i="5"/>
  <c r="J19" i="5"/>
  <c r="I18" i="2"/>
  <c r="L18" i="2" s="1"/>
  <c r="H19" i="2"/>
  <c r="D19" i="2"/>
  <c r="R19" i="5"/>
  <c r="K138" i="5" s="1"/>
  <c r="K19" i="5"/>
  <c r="D138" i="5" s="1"/>
  <c r="D18" i="5"/>
  <c r="U19" i="5"/>
  <c r="N138" i="5" s="1"/>
  <c r="N19" i="5"/>
  <c r="G138" i="5" s="1"/>
  <c r="G18" i="5"/>
  <c r="P137" i="5"/>
  <c r="R136" i="5"/>
  <c r="W136" i="5" s="1"/>
  <c r="I136" i="5"/>
  <c r="C249" i="5" s="1"/>
  <c r="Q137" i="5"/>
  <c r="P18" i="5"/>
  <c r="F18" i="5"/>
  <c r="T19" i="5"/>
  <c r="M138" i="5" s="1"/>
  <c r="M19" i="5"/>
  <c r="F138" i="5" s="1"/>
  <c r="W18" i="5"/>
  <c r="R137" i="5"/>
  <c r="I137" i="5"/>
  <c r="L17" i="2"/>
  <c r="I17" i="5"/>
  <c r="F19" i="6" l="1"/>
  <c r="E19" i="6"/>
  <c r="D19" i="6"/>
  <c r="G19" i="6"/>
  <c r="C250" i="5"/>
  <c r="T138" i="5"/>
  <c r="R138" i="5"/>
  <c r="I18" i="5"/>
  <c r="X136" i="5"/>
  <c r="Y136" i="5" s="1"/>
  <c r="I17" i="6"/>
  <c r="G12" i="10" s="1"/>
  <c r="H7" i="11" s="1"/>
  <c r="W137" i="5"/>
  <c r="X137" i="5" s="1"/>
  <c r="Y137" i="5" s="1"/>
  <c r="S138" i="5"/>
  <c r="U138" i="5"/>
  <c r="B16" i="8"/>
  <c r="Q138" i="5"/>
  <c r="P19" i="5"/>
  <c r="E19" i="5"/>
  <c r="S20" i="5"/>
  <c r="L139" i="5" s="1"/>
  <c r="L20" i="5"/>
  <c r="E139" i="5" s="1"/>
  <c r="I138" i="5"/>
  <c r="M20" i="5"/>
  <c r="F139" i="5" s="1"/>
  <c r="F19" i="5"/>
  <c r="T20" i="5"/>
  <c r="M139" i="5" s="1"/>
  <c r="P138" i="5"/>
  <c r="H20" i="2"/>
  <c r="C20" i="2"/>
  <c r="C19" i="5"/>
  <c r="D20" i="2"/>
  <c r="Q20" i="5"/>
  <c r="E20" i="2"/>
  <c r="J20" i="5"/>
  <c r="F20" i="2"/>
  <c r="I19" i="2"/>
  <c r="L19" i="2" s="1"/>
  <c r="G20" i="2"/>
  <c r="K20" i="5"/>
  <c r="D139" i="5" s="1"/>
  <c r="D19" i="5"/>
  <c r="R20" i="5"/>
  <c r="K139" i="5" s="1"/>
  <c r="W19" i="5"/>
  <c r="H19" i="5"/>
  <c r="V20" i="5"/>
  <c r="V139" i="5" s="1"/>
  <c r="O20" i="5"/>
  <c r="U20" i="5"/>
  <c r="N139" i="5" s="1"/>
  <c r="N20" i="5"/>
  <c r="G139" i="5" s="1"/>
  <c r="G19" i="5"/>
  <c r="G20" i="6" l="1"/>
  <c r="E20" i="6"/>
  <c r="D20" i="6"/>
  <c r="F20" i="6"/>
  <c r="C251" i="5"/>
  <c r="W138" i="5"/>
  <c r="X138" i="5" s="1"/>
  <c r="Y138" i="5" s="1"/>
  <c r="I18" i="6"/>
  <c r="G13" i="10" s="1"/>
  <c r="H8" i="11" s="1"/>
  <c r="D21" i="2"/>
  <c r="U139" i="5"/>
  <c r="T139" i="5"/>
  <c r="S139" i="5"/>
  <c r="B17" i="8"/>
  <c r="I139" i="5"/>
  <c r="I19" i="5"/>
  <c r="R21" i="5"/>
  <c r="K140" i="5" s="1"/>
  <c r="K21" i="5"/>
  <c r="D140" i="5" s="1"/>
  <c r="D20" i="5"/>
  <c r="G20" i="5"/>
  <c r="U21" i="5"/>
  <c r="N140" i="5" s="1"/>
  <c r="N21" i="5"/>
  <c r="G140" i="5" s="1"/>
  <c r="C21" i="2"/>
  <c r="Q21" i="5"/>
  <c r="E21" i="2"/>
  <c r="C20" i="5"/>
  <c r="F21" i="2"/>
  <c r="J21" i="5"/>
  <c r="G21" i="2"/>
  <c r="H21" i="2"/>
  <c r="I20" i="2"/>
  <c r="L20" i="2" s="1"/>
  <c r="V21" i="5"/>
  <c r="V140" i="5" s="1"/>
  <c r="O21" i="5"/>
  <c r="H20" i="5"/>
  <c r="F20" i="5"/>
  <c r="T21" i="5"/>
  <c r="M140" i="5" s="1"/>
  <c r="M21" i="5"/>
  <c r="F140" i="5" s="1"/>
  <c r="P20" i="5"/>
  <c r="Q139" i="5"/>
  <c r="R139" i="5"/>
  <c r="S21" i="5"/>
  <c r="L140" i="5" s="1"/>
  <c r="E20" i="5"/>
  <c r="L21" i="5"/>
  <c r="E140" i="5" s="1"/>
  <c r="P139" i="5"/>
  <c r="W20" i="5"/>
  <c r="F21" i="6" l="1"/>
  <c r="G21" i="6"/>
  <c r="D21" i="6"/>
  <c r="E21" i="6"/>
  <c r="C252" i="5"/>
  <c r="S140" i="5"/>
  <c r="R140" i="5"/>
  <c r="I19" i="6"/>
  <c r="G14" i="10" s="1"/>
  <c r="H9" i="11" s="1"/>
  <c r="T140" i="5"/>
  <c r="B18" i="8"/>
  <c r="I20" i="5"/>
  <c r="E21" i="5"/>
  <c r="S22" i="5"/>
  <c r="L141" i="5" s="1"/>
  <c r="L22" i="5"/>
  <c r="E141" i="5" s="1"/>
  <c r="F21" i="5"/>
  <c r="T22" i="5"/>
  <c r="M141" i="5" s="1"/>
  <c r="M22" i="5"/>
  <c r="F141" i="5" s="1"/>
  <c r="W139" i="5"/>
  <c r="X139" i="5" s="1"/>
  <c r="Y139" i="5" s="1"/>
  <c r="W21" i="5"/>
  <c r="I140" i="5"/>
  <c r="R22" i="5"/>
  <c r="K141" i="5" s="1"/>
  <c r="K22" i="5"/>
  <c r="D141" i="5" s="1"/>
  <c r="D21" i="5"/>
  <c r="P140" i="5"/>
  <c r="H21" i="5"/>
  <c r="V22" i="5"/>
  <c r="V141" i="5" s="1"/>
  <c r="O22" i="5"/>
  <c r="C21" i="5"/>
  <c r="D22" i="2"/>
  <c r="Q22" i="5"/>
  <c r="F22" i="2"/>
  <c r="J22" i="5"/>
  <c r="G22" i="2"/>
  <c r="E22" i="2"/>
  <c r="H22" i="2"/>
  <c r="I21" i="2"/>
  <c r="L21" i="2" s="1"/>
  <c r="C22" i="2"/>
  <c r="U22" i="5"/>
  <c r="N141" i="5" s="1"/>
  <c r="N22" i="5"/>
  <c r="G141" i="5" s="1"/>
  <c r="G21" i="5"/>
  <c r="U140" i="5"/>
  <c r="Q140" i="5"/>
  <c r="P21" i="5"/>
  <c r="D22" i="6" l="1"/>
  <c r="E22" i="6"/>
  <c r="F22" i="6"/>
  <c r="G22" i="6"/>
  <c r="C253" i="5"/>
  <c r="S141" i="5"/>
  <c r="W140" i="5"/>
  <c r="X140" i="5" s="1"/>
  <c r="Y140" i="5" s="1"/>
  <c r="U141" i="5"/>
  <c r="I20" i="6"/>
  <c r="G15" i="10" s="1"/>
  <c r="H10" i="11" s="1"/>
  <c r="I141" i="5"/>
  <c r="T141" i="5"/>
  <c r="B19" i="8"/>
  <c r="M23" i="5"/>
  <c r="F142" i="5" s="1"/>
  <c r="F22" i="5"/>
  <c r="T23" i="5"/>
  <c r="M142" i="5" s="1"/>
  <c r="R141" i="5"/>
  <c r="W22" i="5"/>
  <c r="I21" i="5"/>
  <c r="P141" i="5"/>
  <c r="R23" i="5"/>
  <c r="K142" i="5" s="1"/>
  <c r="K23" i="5"/>
  <c r="D142" i="5" s="1"/>
  <c r="D22" i="5"/>
  <c r="O23" i="5"/>
  <c r="H22" i="5"/>
  <c r="V23" i="5"/>
  <c r="V142" i="5" s="1"/>
  <c r="E22" i="5"/>
  <c r="S23" i="5"/>
  <c r="L142" i="5" s="1"/>
  <c r="L23" i="5"/>
  <c r="E142" i="5" s="1"/>
  <c r="U23" i="5"/>
  <c r="N142" i="5" s="1"/>
  <c r="N23" i="5"/>
  <c r="G142" i="5" s="1"/>
  <c r="G22" i="5"/>
  <c r="F23" i="2"/>
  <c r="G23" i="2"/>
  <c r="D23" i="2"/>
  <c r="H23" i="2"/>
  <c r="C22" i="5"/>
  <c r="I22" i="2"/>
  <c r="Q23" i="5"/>
  <c r="C23" i="2"/>
  <c r="E23" i="2"/>
  <c r="J23" i="5"/>
  <c r="Q141" i="5"/>
  <c r="P22" i="5"/>
  <c r="D23" i="6" l="1"/>
  <c r="G23" i="6"/>
  <c r="F23" i="6"/>
  <c r="E23" i="6"/>
  <c r="P142" i="5"/>
  <c r="C254" i="5"/>
  <c r="W141" i="5"/>
  <c r="X141" i="5" s="1"/>
  <c r="Y141" i="5" s="1"/>
  <c r="S142" i="5"/>
  <c r="W23" i="5"/>
  <c r="U142" i="5"/>
  <c r="I21" i="6"/>
  <c r="G16" i="10" s="1"/>
  <c r="H11" i="11" s="1"/>
  <c r="B20" i="8"/>
  <c r="D23" i="5"/>
  <c r="R24" i="5"/>
  <c r="K143" i="5" s="1"/>
  <c r="K24" i="5"/>
  <c r="D143" i="5" s="1"/>
  <c r="Q142" i="5"/>
  <c r="P23" i="5"/>
  <c r="U24" i="5"/>
  <c r="N143" i="5" s="1"/>
  <c r="N24" i="5"/>
  <c r="G143" i="5" s="1"/>
  <c r="G23" i="5"/>
  <c r="J24" i="5"/>
  <c r="G24" i="2"/>
  <c r="Q24" i="5"/>
  <c r="H24" i="2"/>
  <c r="C24" i="2"/>
  <c r="I23" i="2"/>
  <c r="L23" i="2" s="1"/>
  <c r="D24" i="2"/>
  <c r="E24" i="2"/>
  <c r="C23" i="5"/>
  <c r="F24" i="2"/>
  <c r="T24" i="5"/>
  <c r="M143" i="5" s="1"/>
  <c r="M24" i="5"/>
  <c r="F143" i="5" s="1"/>
  <c r="F23" i="5"/>
  <c r="L22" i="2"/>
  <c r="R142" i="5"/>
  <c r="I22" i="5"/>
  <c r="E23" i="5"/>
  <c r="S24" i="5"/>
  <c r="L143" i="5" s="1"/>
  <c r="L24" i="5"/>
  <c r="E143" i="5" s="1"/>
  <c r="O24" i="5"/>
  <c r="H23" i="5"/>
  <c r="V24" i="5"/>
  <c r="V143" i="5" s="1"/>
  <c r="I142" i="5"/>
  <c r="T142" i="5"/>
  <c r="G24" i="6" l="1"/>
  <c r="D24" i="6"/>
  <c r="C255" i="5"/>
  <c r="E24" i="6"/>
  <c r="F24" i="6"/>
  <c r="S143" i="5"/>
  <c r="I22" i="6"/>
  <c r="G17" i="10" s="1"/>
  <c r="H12" i="11" s="1"/>
  <c r="U143" i="5"/>
  <c r="I143" i="5"/>
  <c r="B21" i="8"/>
  <c r="K25" i="5"/>
  <c r="D144" i="5" s="1"/>
  <c r="D24" i="5"/>
  <c r="R25" i="5"/>
  <c r="K144" i="5" s="1"/>
  <c r="T143" i="5"/>
  <c r="V25" i="5"/>
  <c r="V144" i="5" s="1"/>
  <c r="H24" i="5"/>
  <c r="O25" i="5"/>
  <c r="W142" i="5"/>
  <c r="X142" i="5" s="1"/>
  <c r="Y142" i="5" s="1"/>
  <c r="Q25" i="5"/>
  <c r="I24" i="2"/>
  <c r="L24" i="2" s="1"/>
  <c r="D25" i="2"/>
  <c r="J25" i="5"/>
  <c r="G25" i="2"/>
  <c r="H25" i="2"/>
  <c r="C25" i="2"/>
  <c r="E25" i="2"/>
  <c r="C24" i="5"/>
  <c r="F25" i="2"/>
  <c r="W24" i="5"/>
  <c r="R143" i="5"/>
  <c r="G24" i="5"/>
  <c r="U25" i="5"/>
  <c r="N144" i="5" s="1"/>
  <c r="N25" i="5"/>
  <c r="G144" i="5" s="1"/>
  <c r="I23" i="5"/>
  <c r="Q143" i="5"/>
  <c r="P24" i="5"/>
  <c r="P143" i="5"/>
  <c r="M25" i="5"/>
  <c r="F144" i="5" s="1"/>
  <c r="F24" i="5"/>
  <c r="T25" i="5"/>
  <c r="M144" i="5" s="1"/>
  <c r="E24" i="5"/>
  <c r="S25" i="5"/>
  <c r="L144" i="5" s="1"/>
  <c r="L25" i="5"/>
  <c r="E144" i="5" s="1"/>
  <c r="E25" i="6" l="1"/>
  <c r="D25" i="6"/>
  <c r="F25" i="6"/>
  <c r="G25" i="6"/>
  <c r="R144" i="5"/>
  <c r="W143" i="5"/>
  <c r="X143" i="5" s="1"/>
  <c r="Y143" i="5" s="1"/>
  <c r="C256" i="5"/>
  <c r="I23" i="6"/>
  <c r="G18" i="10" s="1"/>
  <c r="H13" i="11" s="1"/>
  <c r="S144" i="5"/>
  <c r="U144" i="5"/>
  <c r="B22" i="8"/>
  <c r="V26" i="5"/>
  <c r="V145" i="5" s="1"/>
  <c r="O26" i="5"/>
  <c r="H25" i="5"/>
  <c r="T144" i="5"/>
  <c r="U26" i="5"/>
  <c r="N145" i="5" s="1"/>
  <c r="N26" i="5"/>
  <c r="G145" i="5" s="1"/>
  <c r="G25" i="5"/>
  <c r="P25" i="5"/>
  <c r="Q144" i="5"/>
  <c r="D25" i="5"/>
  <c r="R26" i="5"/>
  <c r="K145" i="5" s="1"/>
  <c r="K26" i="5"/>
  <c r="D145" i="5" s="1"/>
  <c r="F25" i="5"/>
  <c r="T26" i="5"/>
  <c r="M145" i="5" s="1"/>
  <c r="M26" i="5"/>
  <c r="F145" i="5" s="1"/>
  <c r="P144" i="5"/>
  <c r="Q26" i="5"/>
  <c r="F26" i="2"/>
  <c r="E26" i="2"/>
  <c r="C25" i="5"/>
  <c r="G26" i="2"/>
  <c r="J26" i="5"/>
  <c r="H26" i="2"/>
  <c r="I25" i="2"/>
  <c r="C26" i="2"/>
  <c r="D26" i="2"/>
  <c r="I24" i="5"/>
  <c r="W25" i="5"/>
  <c r="L26" i="5"/>
  <c r="E145" i="5" s="1"/>
  <c r="S26" i="5"/>
  <c r="L145" i="5" s="1"/>
  <c r="E25" i="5"/>
  <c r="I144" i="5"/>
  <c r="F26" i="6" l="1"/>
  <c r="G26" i="6"/>
  <c r="E26" i="6"/>
  <c r="D26" i="6"/>
  <c r="S145" i="5"/>
  <c r="C257" i="5"/>
  <c r="I24" i="6"/>
  <c r="G19" i="10" s="1"/>
  <c r="H14" i="11" s="1"/>
  <c r="T145" i="5"/>
  <c r="U145" i="5"/>
  <c r="B23" i="8"/>
  <c r="G26" i="5"/>
  <c r="N27" i="5"/>
  <c r="G146" i="5" s="1"/>
  <c r="U27" i="5"/>
  <c r="N146" i="5" s="1"/>
  <c r="L25" i="2"/>
  <c r="P26" i="5"/>
  <c r="Q145" i="5"/>
  <c r="I25" i="5"/>
  <c r="R145" i="5"/>
  <c r="I145" i="5"/>
  <c r="V27" i="5"/>
  <c r="V146" i="5" s="1"/>
  <c r="H26" i="5"/>
  <c r="O27" i="5"/>
  <c r="E26" i="5"/>
  <c r="S27" i="5"/>
  <c r="L146" i="5" s="1"/>
  <c r="L27" i="5"/>
  <c r="E146" i="5" s="1"/>
  <c r="P145" i="5"/>
  <c r="R27" i="5"/>
  <c r="K146" i="5" s="1"/>
  <c r="K27" i="5"/>
  <c r="D146" i="5" s="1"/>
  <c r="D26" i="5"/>
  <c r="F26" i="5"/>
  <c r="T27" i="5"/>
  <c r="M146" i="5" s="1"/>
  <c r="M27" i="5"/>
  <c r="F146" i="5" s="1"/>
  <c r="F27" i="2"/>
  <c r="C26" i="5"/>
  <c r="G27" i="2"/>
  <c r="Q27" i="5"/>
  <c r="H27" i="2"/>
  <c r="J27" i="5"/>
  <c r="C27" i="2"/>
  <c r="I26" i="2"/>
  <c r="L26" i="2" s="1"/>
  <c r="D27" i="2"/>
  <c r="E27" i="2"/>
  <c r="W26" i="5"/>
  <c r="W144" i="5"/>
  <c r="X144" i="5" s="1"/>
  <c r="Y144" i="5" s="1"/>
  <c r="E27" i="6" l="1"/>
  <c r="F27" i="6"/>
  <c r="D27" i="6"/>
  <c r="G27" i="6"/>
  <c r="C258" i="5"/>
  <c r="I25" i="6"/>
  <c r="G20" i="10" s="1"/>
  <c r="H15" i="11" s="1"/>
  <c r="W145" i="5"/>
  <c r="X145" i="5" s="1"/>
  <c r="Y145" i="5" s="1"/>
  <c r="U146" i="5"/>
  <c r="W27" i="5"/>
  <c r="T146" i="5"/>
  <c r="B24" i="8"/>
  <c r="P27" i="5"/>
  <c r="Q146" i="5"/>
  <c r="V28" i="5"/>
  <c r="V147" i="5" s="1"/>
  <c r="O28" i="5"/>
  <c r="H27" i="5"/>
  <c r="E27" i="5"/>
  <c r="L28" i="5"/>
  <c r="E147" i="5" s="1"/>
  <c r="S28" i="5"/>
  <c r="L147" i="5" s="1"/>
  <c r="I26" i="5"/>
  <c r="R146" i="5"/>
  <c r="I146" i="5"/>
  <c r="R28" i="5"/>
  <c r="K147" i="5" s="1"/>
  <c r="K28" i="5"/>
  <c r="D147" i="5" s="1"/>
  <c r="D27" i="5"/>
  <c r="M28" i="5"/>
  <c r="F147" i="5" s="1"/>
  <c r="T28" i="5"/>
  <c r="M147" i="5" s="1"/>
  <c r="F27" i="5"/>
  <c r="P146" i="5"/>
  <c r="U28" i="5"/>
  <c r="N147" i="5" s="1"/>
  <c r="N28" i="5"/>
  <c r="G147" i="5" s="1"/>
  <c r="G27" i="5"/>
  <c r="Q28" i="5"/>
  <c r="J28" i="5"/>
  <c r="G28" i="2"/>
  <c r="C28" i="2"/>
  <c r="D28" i="2"/>
  <c r="I27" i="2"/>
  <c r="L27" i="2" s="1"/>
  <c r="H28" i="2"/>
  <c r="E28" i="2"/>
  <c r="C27" i="5"/>
  <c r="F28" i="2"/>
  <c r="S146" i="5"/>
  <c r="F28" i="6" l="1"/>
  <c r="E28" i="6"/>
  <c r="G28" i="6"/>
  <c r="D28" i="6"/>
  <c r="C259" i="5"/>
  <c r="R147" i="5"/>
  <c r="T147" i="5"/>
  <c r="I26" i="6"/>
  <c r="G21" i="10" s="1"/>
  <c r="H16" i="11" s="1"/>
  <c r="S147" i="5"/>
  <c r="U147" i="5"/>
  <c r="B25" i="8"/>
  <c r="R29" i="5"/>
  <c r="K148" i="5" s="1"/>
  <c r="D28" i="5"/>
  <c r="K29" i="5"/>
  <c r="D148" i="5" s="1"/>
  <c r="U29" i="5"/>
  <c r="N148" i="5" s="1"/>
  <c r="G28" i="5"/>
  <c r="N29" i="5"/>
  <c r="G148" i="5" s="1"/>
  <c r="P147" i="5"/>
  <c r="F28" i="5"/>
  <c r="T29" i="5"/>
  <c r="M148" i="5" s="1"/>
  <c r="M29" i="5"/>
  <c r="F148" i="5" s="1"/>
  <c r="Q147" i="5"/>
  <c r="P28" i="5"/>
  <c r="Q29" i="5"/>
  <c r="E29" i="2"/>
  <c r="J29" i="5"/>
  <c r="F29" i="2"/>
  <c r="C28" i="5"/>
  <c r="G29" i="2"/>
  <c r="H29" i="2"/>
  <c r="I28" i="2"/>
  <c r="L28" i="2" s="1"/>
  <c r="C29" i="2"/>
  <c r="D29" i="2"/>
  <c r="I27" i="5"/>
  <c r="W28" i="5"/>
  <c r="S29" i="5"/>
  <c r="L148" i="5" s="1"/>
  <c r="L29" i="5"/>
  <c r="E148" i="5" s="1"/>
  <c r="E28" i="5"/>
  <c r="W146" i="5"/>
  <c r="X146" i="5" s="1"/>
  <c r="Y146" i="5" s="1"/>
  <c r="I147" i="5"/>
  <c r="O29" i="5"/>
  <c r="V29" i="5"/>
  <c r="V148" i="5" s="1"/>
  <c r="H28" i="5"/>
  <c r="E29" i="6" l="1"/>
  <c r="F29" i="6"/>
  <c r="D29" i="6"/>
  <c r="W147" i="5"/>
  <c r="X147" i="5" s="1"/>
  <c r="Y147" i="5" s="1"/>
  <c r="G29" i="6"/>
  <c r="C260" i="5"/>
  <c r="I27" i="6"/>
  <c r="G22" i="10" s="1"/>
  <c r="H17" i="11" s="1"/>
  <c r="R148" i="5"/>
  <c r="T148" i="5"/>
  <c r="S148" i="5"/>
  <c r="U148" i="5"/>
  <c r="I28" i="6"/>
  <c r="G23" i="10" s="1"/>
  <c r="H18" i="11" s="1"/>
  <c r="W29" i="5"/>
  <c r="B26" i="8"/>
  <c r="N30" i="5"/>
  <c r="G149" i="5" s="1"/>
  <c r="U30" i="5"/>
  <c r="N149" i="5" s="1"/>
  <c r="G29" i="5"/>
  <c r="I28" i="5"/>
  <c r="F29" i="5"/>
  <c r="M30" i="5"/>
  <c r="F149" i="5" s="1"/>
  <c r="T30" i="5"/>
  <c r="M149" i="5" s="1"/>
  <c r="I148" i="5"/>
  <c r="Q148" i="5"/>
  <c r="P29" i="5"/>
  <c r="J30" i="5"/>
  <c r="E30" i="2"/>
  <c r="F30" i="2"/>
  <c r="H30" i="2"/>
  <c r="I29" i="2"/>
  <c r="L29" i="2" s="1"/>
  <c r="Q30" i="5"/>
  <c r="C30" i="2"/>
  <c r="C29" i="5"/>
  <c r="D30" i="2"/>
  <c r="G30" i="2"/>
  <c r="O30" i="5"/>
  <c r="H29" i="5"/>
  <c r="V30" i="5"/>
  <c r="V149" i="5" s="1"/>
  <c r="R30" i="5"/>
  <c r="K149" i="5" s="1"/>
  <c r="K30" i="5"/>
  <c r="D149" i="5" s="1"/>
  <c r="D29" i="5"/>
  <c r="E29" i="5"/>
  <c r="S30" i="5"/>
  <c r="L149" i="5" s="1"/>
  <c r="L30" i="5"/>
  <c r="E149" i="5" s="1"/>
  <c r="P148" i="5"/>
  <c r="D30" i="6" l="1"/>
  <c r="E30" i="6"/>
  <c r="G30" i="6"/>
  <c r="F30" i="6"/>
  <c r="W148" i="5"/>
  <c r="X148" i="5" s="1"/>
  <c r="Y148" i="5" s="1"/>
  <c r="C261" i="5"/>
  <c r="R149" i="5"/>
  <c r="S149" i="5"/>
  <c r="T149" i="5"/>
  <c r="U149" i="5"/>
  <c r="B27" i="8"/>
  <c r="T31" i="5"/>
  <c r="M150" i="5" s="1"/>
  <c r="F30" i="5"/>
  <c r="M31" i="5"/>
  <c r="F150" i="5" s="1"/>
  <c r="L31" i="5"/>
  <c r="E150" i="5" s="1"/>
  <c r="S31" i="5"/>
  <c r="L150" i="5" s="1"/>
  <c r="E30" i="5"/>
  <c r="R31" i="5"/>
  <c r="K150" i="5" s="1"/>
  <c r="K31" i="5"/>
  <c r="D150" i="5" s="1"/>
  <c r="D30" i="5"/>
  <c r="P30" i="5"/>
  <c r="Q149" i="5"/>
  <c r="V31" i="5"/>
  <c r="V150" i="5" s="1"/>
  <c r="H30" i="5"/>
  <c r="O31" i="5"/>
  <c r="I29" i="5"/>
  <c r="I149" i="5"/>
  <c r="P149" i="5"/>
  <c r="W30" i="5"/>
  <c r="N31" i="5"/>
  <c r="G150" i="5" s="1"/>
  <c r="G30" i="5"/>
  <c r="U31" i="5"/>
  <c r="N150" i="5" s="1"/>
  <c r="F31" i="2"/>
  <c r="G31" i="2"/>
  <c r="H31" i="2"/>
  <c r="Q31" i="5"/>
  <c r="I30" i="2"/>
  <c r="L30" i="2" s="1"/>
  <c r="C30" i="5"/>
  <c r="C31" i="2"/>
  <c r="J31" i="5"/>
  <c r="D31" i="2"/>
  <c r="E31" i="2"/>
  <c r="G31" i="6" l="1"/>
  <c r="W149" i="5"/>
  <c r="X149" i="5" s="1"/>
  <c r="Y149" i="5" s="1"/>
  <c r="P150" i="5"/>
  <c r="F31" i="6"/>
  <c r="U150" i="5"/>
  <c r="D31" i="6"/>
  <c r="E31" i="6"/>
  <c r="C262" i="5"/>
  <c r="I30" i="5"/>
  <c r="T150" i="5"/>
  <c r="I29" i="6"/>
  <c r="G24" i="10" s="1"/>
  <c r="H19" i="11" s="1"/>
  <c r="B28" i="8"/>
  <c r="I31" i="2"/>
  <c r="J32" i="5"/>
  <c r="C32" i="2"/>
  <c r="D32" i="2"/>
  <c r="C31" i="5"/>
  <c r="E32" i="2"/>
  <c r="F32" i="2"/>
  <c r="Q32" i="5"/>
  <c r="G32" i="2"/>
  <c r="H32" i="2"/>
  <c r="S150" i="5"/>
  <c r="W31" i="5"/>
  <c r="O32" i="5"/>
  <c r="H31" i="5"/>
  <c r="V32" i="5"/>
  <c r="V151" i="5" s="1"/>
  <c r="R150" i="5"/>
  <c r="E31" i="5"/>
  <c r="S32" i="5"/>
  <c r="L151" i="5" s="1"/>
  <c r="L32" i="5"/>
  <c r="E151" i="5" s="1"/>
  <c r="U32" i="5"/>
  <c r="N151" i="5" s="1"/>
  <c r="N32" i="5"/>
  <c r="G151" i="5" s="1"/>
  <c r="G31" i="5"/>
  <c r="P31" i="5"/>
  <c r="Q150" i="5"/>
  <c r="K32" i="5"/>
  <c r="D151" i="5" s="1"/>
  <c r="D31" i="5"/>
  <c r="R32" i="5"/>
  <c r="K151" i="5" s="1"/>
  <c r="M32" i="5"/>
  <c r="F151" i="5" s="1"/>
  <c r="F31" i="5"/>
  <c r="T32" i="5"/>
  <c r="M151" i="5" s="1"/>
  <c r="I150" i="5"/>
  <c r="G32" i="6" l="1"/>
  <c r="D32" i="6"/>
  <c r="C263" i="5"/>
  <c r="E32" i="6"/>
  <c r="F32" i="6"/>
  <c r="I30" i="6"/>
  <c r="G25" i="10" s="1"/>
  <c r="H20" i="11" s="1"/>
  <c r="P151" i="5"/>
  <c r="S151" i="5"/>
  <c r="W32" i="5"/>
  <c r="T151" i="5"/>
  <c r="R151" i="5"/>
  <c r="U151" i="5"/>
  <c r="B29" i="8"/>
  <c r="E32" i="5"/>
  <c r="L33" i="5"/>
  <c r="E152" i="5" s="1"/>
  <c r="S33" i="5"/>
  <c r="L152" i="5" s="1"/>
  <c r="I31" i="5"/>
  <c r="R33" i="5"/>
  <c r="K152" i="5" s="1"/>
  <c r="K33" i="5"/>
  <c r="D152" i="5" s="1"/>
  <c r="D32" i="5"/>
  <c r="F32" i="5"/>
  <c r="T33" i="5"/>
  <c r="M152" i="5" s="1"/>
  <c r="M33" i="5"/>
  <c r="F152" i="5" s="1"/>
  <c r="I151" i="5"/>
  <c r="F33" i="2"/>
  <c r="Q33" i="5"/>
  <c r="C33" i="2"/>
  <c r="D33" i="2"/>
  <c r="E33" i="2"/>
  <c r="I32" i="2"/>
  <c r="L32" i="2" s="1"/>
  <c r="C32" i="5"/>
  <c r="G33" i="2"/>
  <c r="J33" i="5"/>
  <c r="H33" i="2"/>
  <c r="W150" i="5"/>
  <c r="X150" i="5" s="1"/>
  <c r="Y150" i="5" s="1"/>
  <c r="V33" i="5"/>
  <c r="V152" i="5" s="1"/>
  <c r="O33" i="5"/>
  <c r="H32" i="5"/>
  <c r="Q151" i="5"/>
  <c r="P32" i="5"/>
  <c r="N33" i="5"/>
  <c r="G152" i="5" s="1"/>
  <c r="U33" i="5"/>
  <c r="N152" i="5" s="1"/>
  <c r="G32" i="5"/>
  <c r="L31" i="2"/>
  <c r="F33" i="6" l="1"/>
  <c r="D33" i="6"/>
  <c r="W151" i="5"/>
  <c r="E33" i="6"/>
  <c r="G33" i="6"/>
  <c r="S152" i="5"/>
  <c r="C264" i="5"/>
  <c r="T152" i="5"/>
  <c r="I31" i="6"/>
  <c r="G26" i="10" s="1"/>
  <c r="H21" i="11" s="1"/>
  <c r="U152" i="5"/>
  <c r="W33" i="5"/>
  <c r="B30" i="8"/>
  <c r="Q152" i="5"/>
  <c r="P33" i="5"/>
  <c r="F33" i="5"/>
  <c r="M34" i="5"/>
  <c r="F153" i="5" s="1"/>
  <c r="T34" i="5"/>
  <c r="M153" i="5" s="1"/>
  <c r="I152" i="5"/>
  <c r="X151" i="5"/>
  <c r="Y151" i="5" s="1"/>
  <c r="I32" i="5"/>
  <c r="V34" i="5"/>
  <c r="V153" i="5" s="1"/>
  <c r="O34" i="5"/>
  <c r="H33" i="5"/>
  <c r="P152" i="5"/>
  <c r="E33" i="5"/>
  <c r="S34" i="5"/>
  <c r="L153" i="5" s="1"/>
  <c r="L34" i="5"/>
  <c r="E153" i="5" s="1"/>
  <c r="D33" i="5"/>
  <c r="R34" i="5"/>
  <c r="K153" i="5" s="1"/>
  <c r="K34" i="5"/>
  <c r="D153" i="5" s="1"/>
  <c r="U34" i="5"/>
  <c r="N153" i="5" s="1"/>
  <c r="N34" i="5"/>
  <c r="G153" i="5" s="1"/>
  <c r="G33" i="5"/>
  <c r="I33" i="2"/>
  <c r="L33" i="2" s="1"/>
  <c r="H34" i="2"/>
  <c r="C34" i="2"/>
  <c r="F34" i="2"/>
  <c r="D34" i="2"/>
  <c r="Q34" i="5"/>
  <c r="E34" i="2"/>
  <c r="C33" i="5"/>
  <c r="J34" i="5"/>
  <c r="G34" i="2"/>
  <c r="R152" i="5"/>
  <c r="E34" i="6" l="1"/>
  <c r="F34" i="6"/>
  <c r="D34" i="6"/>
  <c r="G34" i="6"/>
  <c r="T153" i="5"/>
  <c r="C265" i="5"/>
  <c r="I32" i="6"/>
  <c r="G27" i="10" s="1"/>
  <c r="H22" i="11" s="1"/>
  <c r="R153" i="5"/>
  <c r="U153" i="5"/>
  <c r="S153" i="5"/>
  <c r="I33" i="6"/>
  <c r="G28" i="10" s="1"/>
  <c r="H23" i="11" s="1"/>
  <c r="B31" i="8"/>
  <c r="W34" i="5"/>
  <c r="F34" i="5"/>
  <c r="T35" i="5"/>
  <c r="M154" i="5" s="1"/>
  <c r="M35" i="5"/>
  <c r="F154" i="5" s="1"/>
  <c r="I153" i="5"/>
  <c r="L35" i="5"/>
  <c r="E154" i="5" s="1"/>
  <c r="E34" i="5"/>
  <c r="S35" i="5"/>
  <c r="L154" i="5" s="1"/>
  <c r="D34" i="5"/>
  <c r="R35" i="5"/>
  <c r="K154" i="5" s="1"/>
  <c r="K35" i="5"/>
  <c r="D154" i="5" s="1"/>
  <c r="U35" i="5"/>
  <c r="N154" i="5" s="1"/>
  <c r="G34" i="5"/>
  <c r="N35" i="5"/>
  <c r="G154" i="5" s="1"/>
  <c r="O35" i="5"/>
  <c r="H34" i="5"/>
  <c r="V35" i="5"/>
  <c r="V154" i="5" s="1"/>
  <c r="P153" i="5"/>
  <c r="Q153" i="5"/>
  <c r="P34" i="5"/>
  <c r="E35" i="2"/>
  <c r="J35" i="5"/>
  <c r="C34" i="5"/>
  <c r="F35" i="2"/>
  <c r="Q35" i="5"/>
  <c r="G35" i="2"/>
  <c r="H35" i="2"/>
  <c r="I34" i="2"/>
  <c r="L34" i="2" s="1"/>
  <c r="C35" i="2"/>
  <c r="D35" i="2"/>
  <c r="I33" i="5"/>
  <c r="W152" i="5"/>
  <c r="X152" i="5" s="1"/>
  <c r="Y152" i="5" s="1"/>
  <c r="G35" i="6" l="1"/>
  <c r="E35" i="6"/>
  <c r="F35" i="6"/>
  <c r="D35" i="6"/>
  <c r="C266" i="5"/>
  <c r="W153" i="5"/>
  <c r="X153" i="5" s="1"/>
  <c r="Y153" i="5" s="1"/>
  <c r="R154" i="5"/>
  <c r="S154" i="5"/>
  <c r="T154" i="5"/>
  <c r="W35" i="5"/>
  <c r="B32" i="8"/>
  <c r="C36" i="2"/>
  <c r="D36" i="2"/>
  <c r="E36" i="2"/>
  <c r="Q36" i="5"/>
  <c r="F36" i="2"/>
  <c r="G36" i="2"/>
  <c r="J36" i="5"/>
  <c r="C35" i="5"/>
  <c r="I35" i="2"/>
  <c r="L35" i="2" s="1"/>
  <c r="H36" i="2"/>
  <c r="N36" i="5"/>
  <c r="G155" i="5" s="1"/>
  <c r="G35" i="5"/>
  <c r="U36" i="5"/>
  <c r="N155" i="5" s="1"/>
  <c r="I154" i="5"/>
  <c r="V36" i="5"/>
  <c r="V155" i="5" s="1"/>
  <c r="O36" i="5"/>
  <c r="H35" i="5"/>
  <c r="P154" i="5"/>
  <c r="S36" i="5"/>
  <c r="L155" i="5" s="1"/>
  <c r="L36" i="5"/>
  <c r="E155" i="5" s="1"/>
  <c r="E35" i="5"/>
  <c r="T36" i="5"/>
  <c r="M155" i="5" s="1"/>
  <c r="M36" i="5"/>
  <c r="F155" i="5" s="1"/>
  <c r="F35" i="5"/>
  <c r="I34" i="5"/>
  <c r="R36" i="5"/>
  <c r="K155" i="5" s="1"/>
  <c r="K36" i="5"/>
  <c r="D155" i="5" s="1"/>
  <c r="D35" i="5"/>
  <c r="Q154" i="5"/>
  <c r="P35" i="5"/>
  <c r="U154" i="5"/>
  <c r="G36" i="6" l="1"/>
  <c r="E36" i="6"/>
  <c r="R155" i="5"/>
  <c r="D36" i="6"/>
  <c r="F36" i="6"/>
  <c r="C267" i="5"/>
  <c r="I34" i="6"/>
  <c r="G29" i="10" s="1"/>
  <c r="H24" i="11" s="1"/>
  <c r="U155" i="5"/>
  <c r="I35" i="5"/>
  <c r="T155" i="5"/>
  <c r="S155" i="5"/>
  <c r="I155" i="5"/>
  <c r="B33" i="8"/>
  <c r="Q155" i="5"/>
  <c r="P36" i="5"/>
  <c r="P155" i="5"/>
  <c r="M37" i="5"/>
  <c r="F156" i="5" s="1"/>
  <c r="F36" i="5"/>
  <c r="T37" i="5"/>
  <c r="M156" i="5" s="1"/>
  <c r="W36" i="5"/>
  <c r="E36" i="5"/>
  <c r="S37" i="5"/>
  <c r="L156" i="5" s="1"/>
  <c r="L37" i="5"/>
  <c r="E156" i="5" s="1"/>
  <c r="O37" i="5"/>
  <c r="H36" i="5"/>
  <c r="V37" i="5"/>
  <c r="V156" i="5" s="1"/>
  <c r="K37" i="5"/>
  <c r="D156" i="5" s="1"/>
  <c r="D36" i="5"/>
  <c r="R37" i="5"/>
  <c r="K156" i="5" s="1"/>
  <c r="U37" i="5"/>
  <c r="N156" i="5" s="1"/>
  <c r="N37" i="5"/>
  <c r="G156" i="5" s="1"/>
  <c r="G36" i="5"/>
  <c r="W154" i="5"/>
  <c r="X154" i="5" s="1"/>
  <c r="Y154" i="5" s="1"/>
  <c r="F37" i="2"/>
  <c r="J37" i="5"/>
  <c r="G37" i="2"/>
  <c r="Q37" i="5"/>
  <c r="I36" i="2"/>
  <c r="L36" i="2" s="1"/>
  <c r="C36" i="5"/>
  <c r="H37" i="2"/>
  <c r="E37" i="2"/>
  <c r="C37" i="2"/>
  <c r="D37" i="2"/>
  <c r="D37" i="6" l="1"/>
  <c r="E37" i="6"/>
  <c r="U156" i="5"/>
  <c r="G37" i="6"/>
  <c r="W155" i="5"/>
  <c r="X155" i="5" s="1"/>
  <c r="Y155" i="5" s="1"/>
  <c r="F37" i="6"/>
  <c r="C268" i="5"/>
  <c r="I35" i="6"/>
  <c r="G30" i="10" s="1"/>
  <c r="H25" i="11" s="1"/>
  <c r="S156" i="5"/>
  <c r="B34" i="8"/>
  <c r="F38" i="2"/>
  <c r="G38" i="2"/>
  <c r="I37" i="2"/>
  <c r="L37" i="2" s="1"/>
  <c r="C37" i="5"/>
  <c r="C38" i="2"/>
  <c r="E38" i="2"/>
  <c r="H38" i="2"/>
  <c r="J38" i="5"/>
  <c r="Q38" i="5"/>
  <c r="D38" i="2"/>
  <c r="S38" i="5"/>
  <c r="L157" i="5" s="1"/>
  <c r="E37" i="5"/>
  <c r="L38" i="5"/>
  <c r="E157" i="5" s="1"/>
  <c r="I156" i="5"/>
  <c r="I36" i="5"/>
  <c r="T38" i="5"/>
  <c r="M157" i="5" s="1"/>
  <c r="F37" i="5"/>
  <c r="M38" i="5"/>
  <c r="F157" i="5" s="1"/>
  <c r="T156" i="5"/>
  <c r="W37" i="5"/>
  <c r="N38" i="5"/>
  <c r="G157" i="5" s="1"/>
  <c r="U38" i="5"/>
  <c r="N157" i="5" s="1"/>
  <c r="G37" i="5"/>
  <c r="R156" i="5"/>
  <c r="V38" i="5"/>
  <c r="V157" i="5" s="1"/>
  <c r="O38" i="5"/>
  <c r="H37" i="5"/>
  <c r="D37" i="5"/>
  <c r="R38" i="5"/>
  <c r="K157" i="5" s="1"/>
  <c r="K38" i="5"/>
  <c r="D157" i="5" s="1"/>
  <c r="Q156" i="5"/>
  <c r="P37" i="5"/>
  <c r="P156" i="5"/>
  <c r="E38" i="6" l="1"/>
  <c r="D38" i="6"/>
  <c r="F38" i="6"/>
  <c r="G38" i="6"/>
  <c r="C269" i="5"/>
  <c r="R157" i="5"/>
  <c r="I36" i="6"/>
  <c r="G31" i="10" s="1"/>
  <c r="H26" i="11" s="1"/>
  <c r="S157" i="5"/>
  <c r="U157" i="5"/>
  <c r="I37" i="6"/>
  <c r="G32" i="10" s="1"/>
  <c r="H27" i="11" s="1"/>
  <c r="P157" i="5"/>
  <c r="T157" i="5"/>
  <c r="B35" i="8"/>
  <c r="I157" i="5"/>
  <c r="V39" i="5"/>
  <c r="V158" i="5" s="1"/>
  <c r="H38" i="5"/>
  <c r="O39" i="5"/>
  <c r="Q157" i="5"/>
  <c r="P38" i="5"/>
  <c r="S39" i="5"/>
  <c r="L158" i="5" s="1"/>
  <c r="L39" i="5"/>
  <c r="E158" i="5" s="1"/>
  <c r="E38" i="5"/>
  <c r="Q39" i="5"/>
  <c r="F39" i="2"/>
  <c r="C38" i="5"/>
  <c r="G39" i="2"/>
  <c r="I38" i="2"/>
  <c r="L38" i="2" s="1"/>
  <c r="C39" i="2"/>
  <c r="J39" i="5"/>
  <c r="H39" i="2"/>
  <c r="E39" i="2"/>
  <c r="D39" i="2"/>
  <c r="I37" i="5"/>
  <c r="K39" i="5"/>
  <c r="D158" i="5" s="1"/>
  <c r="D38" i="5"/>
  <c r="R39" i="5"/>
  <c r="K158" i="5" s="1"/>
  <c r="U39" i="5"/>
  <c r="N158" i="5" s="1"/>
  <c r="N39" i="5"/>
  <c r="G158" i="5" s="1"/>
  <c r="G38" i="5"/>
  <c r="W156" i="5"/>
  <c r="X156" i="5" s="1"/>
  <c r="Y156" i="5" s="1"/>
  <c r="W38" i="5"/>
  <c r="F38" i="5"/>
  <c r="M39" i="5"/>
  <c r="F158" i="5" s="1"/>
  <c r="T39" i="5"/>
  <c r="M158" i="5" s="1"/>
  <c r="G39" i="6" l="1"/>
  <c r="D39" i="6"/>
  <c r="W157" i="5"/>
  <c r="X157" i="5" s="1"/>
  <c r="Y157" i="5" s="1"/>
  <c r="E39" i="6"/>
  <c r="F39" i="6"/>
  <c r="U158" i="5"/>
  <c r="C270" i="5"/>
  <c r="T158" i="5"/>
  <c r="P158" i="5"/>
  <c r="I158" i="5"/>
  <c r="B36" i="8"/>
  <c r="I38" i="5"/>
  <c r="R40" i="5"/>
  <c r="K159" i="5" s="1"/>
  <c r="K40" i="5"/>
  <c r="D159" i="5" s="1"/>
  <c r="D39" i="5"/>
  <c r="T40" i="5"/>
  <c r="M159" i="5" s="1"/>
  <c r="F39" i="5"/>
  <c r="M40" i="5"/>
  <c r="F159" i="5" s="1"/>
  <c r="L40" i="5"/>
  <c r="E159" i="5" s="1"/>
  <c r="E39" i="5"/>
  <c r="S40" i="5"/>
  <c r="L159" i="5" s="1"/>
  <c r="W39" i="5"/>
  <c r="G39" i="5"/>
  <c r="N40" i="5"/>
  <c r="G159" i="5" s="1"/>
  <c r="U40" i="5"/>
  <c r="N159" i="5" s="1"/>
  <c r="O40" i="5"/>
  <c r="V40" i="5"/>
  <c r="V159" i="5" s="1"/>
  <c r="H39" i="5"/>
  <c r="H40" i="2"/>
  <c r="C39" i="5"/>
  <c r="J40" i="5"/>
  <c r="C40" i="2"/>
  <c r="I39" i="2"/>
  <c r="L39" i="2" s="1"/>
  <c r="D40" i="2"/>
  <c r="G40" i="2"/>
  <c r="Q40" i="5"/>
  <c r="E40" i="2"/>
  <c r="F40" i="2"/>
  <c r="R158" i="5"/>
  <c r="Q158" i="5"/>
  <c r="P39" i="5"/>
  <c r="S158" i="5"/>
  <c r="D40" i="6" l="1"/>
  <c r="F40" i="6"/>
  <c r="E40" i="6"/>
  <c r="C271" i="5"/>
  <c r="S159" i="5"/>
  <c r="G40" i="6"/>
  <c r="R159" i="5"/>
  <c r="I38" i="6"/>
  <c r="G33" i="10" s="1"/>
  <c r="H28" i="11" s="1"/>
  <c r="T159" i="5"/>
  <c r="U159" i="5"/>
  <c r="B37" i="8"/>
  <c r="Q159" i="5"/>
  <c r="P40" i="5"/>
  <c r="F40" i="5"/>
  <c r="M41" i="5"/>
  <c r="F160" i="5" s="1"/>
  <c r="T41" i="5"/>
  <c r="M160" i="5" s="1"/>
  <c r="I39" i="5"/>
  <c r="N41" i="5"/>
  <c r="G160" i="5" s="1"/>
  <c r="G40" i="5"/>
  <c r="U41" i="5"/>
  <c r="N160" i="5" s="1"/>
  <c r="L41" i="5"/>
  <c r="E160" i="5" s="1"/>
  <c r="S41" i="5"/>
  <c r="L160" i="5" s="1"/>
  <c r="E40" i="5"/>
  <c r="W40" i="5"/>
  <c r="R41" i="5"/>
  <c r="K160" i="5" s="1"/>
  <c r="K41" i="5"/>
  <c r="D160" i="5" s="1"/>
  <c r="D40" i="5"/>
  <c r="I159" i="5"/>
  <c r="P159" i="5"/>
  <c r="V41" i="5"/>
  <c r="V160" i="5" s="1"/>
  <c r="O41" i="5"/>
  <c r="H40" i="5"/>
  <c r="W158" i="5"/>
  <c r="X158" i="5" s="1"/>
  <c r="Y158" i="5" s="1"/>
  <c r="D41" i="2"/>
  <c r="F41" i="2"/>
  <c r="I40" i="2"/>
  <c r="L40" i="2" s="1"/>
  <c r="E41" i="2"/>
  <c r="H41" i="2"/>
  <c r="C41" i="2"/>
  <c r="J41" i="5"/>
  <c r="C40" i="5"/>
  <c r="Q41" i="5"/>
  <c r="G41" i="2"/>
  <c r="D41" i="6" l="1"/>
  <c r="G41" i="6"/>
  <c r="F41" i="6"/>
  <c r="E41" i="6"/>
  <c r="T160" i="5"/>
  <c r="C272" i="5"/>
  <c r="S160" i="5"/>
  <c r="P160" i="5"/>
  <c r="I39" i="6"/>
  <c r="G34" i="10" s="1"/>
  <c r="H29" i="11" s="1"/>
  <c r="U160" i="5"/>
  <c r="W159" i="5"/>
  <c r="X159" i="5" s="1"/>
  <c r="Y159" i="5" s="1"/>
  <c r="I40" i="6"/>
  <c r="G35" i="10" s="1"/>
  <c r="H30" i="11" s="1"/>
  <c r="B38" i="8"/>
  <c r="D42" i="2"/>
  <c r="E42" i="2"/>
  <c r="F42" i="2"/>
  <c r="C42" i="2"/>
  <c r="H42" i="2"/>
  <c r="Q42" i="5"/>
  <c r="I41" i="2"/>
  <c r="L41" i="2" s="1"/>
  <c r="J42" i="5"/>
  <c r="G42" i="2"/>
  <c r="C41" i="5"/>
  <c r="V42" i="5"/>
  <c r="V161" i="5" s="1"/>
  <c r="O42" i="5"/>
  <c r="H41" i="5"/>
  <c r="S42" i="5"/>
  <c r="L161" i="5" s="1"/>
  <c r="L42" i="5"/>
  <c r="E161" i="5" s="1"/>
  <c r="E41" i="5"/>
  <c r="G41" i="5"/>
  <c r="U42" i="5"/>
  <c r="N161" i="5" s="1"/>
  <c r="N42" i="5"/>
  <c r="G161" i="5" s="1"/>
  <c r="T42" i="5"/>
  <c r="M161" i="5" s="1"/>
  <c r="M42" i="5"/>
  <c r="F161" i="5" s="1"/>
  <c r="F41" i="5"/>
  <c r="R160" i="5"/>
  <c r="W41" i="5"/>
  <c r="R42" i="5"/>
  <c r="K161" i="5" s="1"/>
  <c r="K42" i="5"/>
  <c r="D161" i="5" s="1"/>
  <c r="D41" i="5"/>
  <c r="Q160" i="5"/>
  <c r="P41" i="5"/>
  <c r="I40" i="5"/>
  <c r="I160" i="5"/>
  <c r="F42" i="6" l="1"/>
  <c r="W160" i="5"/>
  <c r="X160" i="5" s="1"/>
  <c r="Y160" i="5" s="1"/>
  <c r="G42" i="6"/>
  <c r="E42" i="6"/>
  <c r="D42" i="6"/>
  <c r="C273" i="5"/>
  <c r="U161" i="5"/>
  <c r="T161" i="5"/>
  <c r="S161" i="5"/>
  <c r="I161" i="5"/>
  <c r="B39" i="8"/>
  <c r="P42" i="5"/>
  <c r="Q161" i="5"/>
  <c r="R161" i="5"/>
  <c r="V43" i="5"/>
  <c r="V162" i="5" s="1"/>
  <c r="H42" i="5"/>
  <c r="O43" i="5"/>
  <c r="P161" i="5"/>
  <c r="H43" i="2"/>
  <c r="C43" i="2"/>
  <c r="C42" i="5"/>
  <c r="E43" i="2"/>
  <c r="F43" i="2"/>
  <c r="G43" i="2"/>
  <c r="Q43" i="5"/>
  <c r="D43" i="2"/>
  <c r="J43" i="5"/>
  <c r="I42" i="2"/>
  <c r="L42" i="2" s="1"/>
  <c r="F42" i="5"/>
  <c r="T43" i="5"/>
  <c r="M162" i="5" s="1"/>
  <c r="M43" i="5"/>
  <c r="F162" i="5" s="1"/>
  <c r="W42" i="5"/>
  <c r="I41" i="5"/>
  <c r="L43" i="5"/>
  <c r="E162" i="5" s="1"/>
  <c r="E42" i="5"/>
  <c r="S43" i="5"/>
  <c r="L162" i="5" s="1"/>
  <c r="U43" i="5"/>
  <c r="N162" i="5" s="1"/>
  <c r="N43" i="5"/>
  <c r="G162" i="5" s="1"/>
  <c r="G42" i="5"/>
  <c r="D42" i="5"/>
  <c r="R43" i="5"/>
  <c r="K162" i="5" s="1"/>
  <c r="K43" i="5"/>
  <c r="D162" i="5" s="1"/>
  <c r="F43" i="6" l="1"/>
  <c r="D43" i="6"/>
  <c r="G43" i="6"/>
  <c r="E43" i="6"/>
  <c r="S162" i="5"/>
  <c r="U162" i="5"/>
  <c r="C274" i="5"/>
  <c r="I41" i="6"/>
  <c r="G36" i="10" s="1"/>
  <c r="H31" i="11" s="1"/>
  <c r="T162" i="5"/>
  <c r="W43" i="5"/>
  <c r="I42" i="6"/>
  <c r="G37" i="10" s="1"/>
  <c r="H32" i="11" s="1"/>
  <c r="R162" i="5"/>
  <c r="B40" i="8"/>
  <c r="O44" i="5"/>
  <c r="V44" i="5"/>
  <c r="V163" i="5" s="1"/>
  <c r="H43" i="5"/>
  <c r="R44" i="5"/>
  <c r="K163" i="5" s="1"/>
  <c r="K44" i="5"/>
  <c r="D163" i="5" s="1"/>
  <c r="D43" i="5"/>
  <c r="U44" i="5"/>
  <c r="N163" i="5" s="1"/>
  <c r="N44" i="5"/>
  <c r="G163" i="5" s="1"/>
  <c r="G43" i="5"/>
  <c r="T44" i="5"/>
  <c r="M163" i="5" s="1"/>
  <c r="F43" i="5"/>
  <c r="M44" i="5"/>
  <c r="F163" i="5" s="1"/>
  <c r="I162" i="5"/>
  <c r="S44" i="5"/>
  <c r="L163" i="5" s="1"/>
  <c r="E43" i="5"/>
  <c r="L44" i="5"/>
  <c r="E163" i="5" s="1"/>
  <c r="Q162" i="5"/>
  <c r="P43" i="5"/>
  <c r="P162" i="5"/>
  <c r="I42" i="5"/>
  <c r="W161" i="5"/>
  <c r="X161" i="5" s="1"/>
  <c r="Y161" i="5" s="1"/>
  <c r="F44" i="2"/>
  <c r="I43" i="2"/>
  <c r="L43" i="2" s="1"/>
  <c r="C43" i="5"/>
  <c r="D44" i="2"/>
  <c r="E44" i="2"/>
  <c r="G44" i="2"/>
  <c r="C44" i="2"/>
  <c r="J44" i="5"/>
  <c r="H44" i="2"/>
  <c r="Q44" i="5"/>
  <c r="E44" i="6" l="1"/>
  <c r="F44" i="6"/>
  <c r="G44" i="6"/>
  <c r="D44" i="6"/>
  <c r="C275" i="5"/>
  <c r="W162" i="5"/>
  <c r="X162" i="5" s="1"/>
  <c r="Y162" i="5" s="1"/>
  <c r="S163" i="5"/>
  <c r="T163" i="5"/>
  <c r="R163" i="5"/>
  <c r="I43" i="6"/>
  <c r="G38" i="10" s="1"/>
  <c r="H33" i="11" s="1"/>
  <c r="U163" i="5"/>
  <c r="B41" i="8"/>
  <c r="U45" i="5"/>
  <c r="N164" i="5" s="1"/>
  <c r="N45" i="5"/>
  <c r="G164" i="5" s="1"/>
  <c r="G44" i="5"/>
  <c r="E44" i="5"/>
  <c r="S45" i="5"/>
  <c r="L164" i="5" s="1"/>
  <c r="L45" i="5"/>
  <c r="E164" i="5" s="1"/>
  <c r="I163" i="5"/>
  <c r="I43" i="5"/>
  <c r="P163" i="5"/>
  <c r="K45" i="5"/>
  <c r="D164" i="5" s="1"/>
  <c r="D44" i="5"/>
  <c r="R45" i="5"/>
  <c r="K164" i="5" s="1"/>
  <c r="W44" i="5"/>
  <c r="D45" i="2"/>
  <c r="E45" i="2"/>
  <c r="Q45" i="5"/>
  <c r="C45" i="2"/>
  <c r="F45" i="2"/>
  <c r="G45" i="2"/>
  <c r="H45" i="2"/>
  <c r="I44" i="2"/>
  <c r="L44" i="2" s="1"/>
  <c r="J45" i="5"/>
  <c r="C44" i="5"/>
  <c r="O45" i="5"/>
  <c r="H44" i="5"/>
  <c r="V45" i="5"/>
  <c r="V164" i="5" s="1"/>
  <c r="F44" i="5"/>
  <c r="T45" i="5"/>
  <c r="M164" i="5" s="1"/>
  <c r="M45" i="5"/>
  <c r="F164" i="5" s="1"/>
  <c r="Q163" i="5"/>
  <c r="P44" i="5"/>
  <c r="F45" i="6" l="1"/>
  <c r="W163" i="5"/>
  <c r="X163" i="5" s="1"/>
  <c r="Y163" i="5" s="1"/>
  <c r="D45" i="6"/>
  <c r="E45" i="6"/>
  <c r="G45" i="6"/>
  <c r="C276" i="5"/>
  <c r="P164" i="5"/>
  <c r="S164" i="5"/>
  <c r="T164" i="5"/>
  <c r="U164" i="5"/>
  <c r="B42" i="8"/>
  <c r="V46" i="5"/>
  <c r="V165" i="5" s="1"/>
  <c r="H45" i="5"/>
  <c r="O46" i="5"/>
  <c r="R164" i="5"/>
  <c r="M46" i="5"/>
  <c r="F165" i="5" s="1"/>
  <c r="F45" i="5"/>
  <c r="T46" i="5"/>
  <c r="M165" i="5" s="1"/>
  <c r="C46" i="2"/>
  <c r="D46" i="2"/>
  <c r="G46" i="2"/>
  <c r="E46" i="2"/>
  <c r="H46" i="2"/>
  <c r="Q46" i="5"/>
  <c r="F46" i="2"/>
  <c r="C45" i="5"/>
  <c r="J46" i="5"/>
  <c r="I45" i="2"/>
  <c r="L45" i="2" s="1"/>
  <c r="I164" i="5"/>
  <c r="U46" i="5"/>
  <c r="N165" i="5" s="1"/>
  <c r="N46" i="5"/>
  <c r="G165" i="5" s="1"/>
  <c r="G45" i="5"/>
  <c r="W45" i="5"/>
  <c r="I44" i="5"/>
  <c r="E45" i="5"/>
  <c r="S46" i="5"/>
  <c r="L165" i="5" s="1"/>
  <c r="L46" i="5"/>
  <c r="E165" i="5" s="1"/>
  <c r="Q164" i="5"/>
  <c r="P45" i="5"/>
  <c r="R46" i="5"/>
  <c r="K165" i="5" s="1"/>
  <c r="K46" i="5"/>
  <c r="D165" i="5" s="1"/>
  <c r="D45" i="5"/>
  <c r="D46" i="6" l="1"/>
  <c r="F46" i="6"/>
  <c r="G46" i="6"/>
  <c r="W164" i="5"/>
  <c r="X164" i="5" s="1"/>
  <c r="Y164" i="5" s="1"/>
  <c r="T165" i="5"/>
  <c r="E46" i="6"/>
  <c r="C277" i="5"/>
  <c r="U165" i="5"/>
  <c r="S165" i="5"/>
  <c r="W46" i="5"/>
  <c r="I45" i="5"/>
  <c r="I165" i="5"/>
  <c r="I45" i="6"/>
  <c r="G40" i="10" s="1"/>
  <c r="H35" i="11" s="1"/>
  <c r="I44" i="6"/>
  <c r="G39" i="10" s="1"/>
  <c r="H34" i="11" s="1"/>
  <c r="B43" i="8"/>
  <c r="T47" i="5"/>
  <c r="M166" i="5" s="1"/>
  <c r="F46" i="5"/>
  <c r="M47" i="5"/>
  <c r="F166" i="5" s="1"/>
  <c r="O47" i="5"/>
  <c r="V47" i="5"/>
  <c r="V166" i="5" s="1"/>
  <c r="H46" i="5"/>
  <c r="R165" i="5"/>
  <c r="S47" i="5"/>
  <c r="L166" i="5" s="1"/>
  <c r="E46" i="5"/>
  <c r="L47" i="5"/>
  <c r="E166" i="5" s="1"/>
  <c r="U47" i="5"/>
  <c r="N166" i="5" s="1"/>
  <c r="G46" i="5"/>
  <c r="N47" i="5"/>
  <c r="G166" i="5" s="1"/>
  <c r="K47" i="5"/>
  <c r="D166" i="5" s="1"/>
  <c r="D46" i="5"/>
  <c r="R47" i="5"/>
  <c r="K166" i="5" s="1"/>
  <c r="P165" i="5"/>
  <c r="Q165" i="5"/>
  <c r="P46" i="5"/>
  <c r="E47" i="2"/>
  <c r="C46" i="5"/>
  <c r="F47" i="2"/>
  <c r="G47" i="2"/>
  <c r="C47" i="2"/>
  <c r="Q47" i="5"/>
  <c r="J47" i="5"/>
  <c r="H47" i="2"/>
  <c r="I46" i="2"/>
  <c r="L46" i="2" s="1"/>
  <c r="D47" i="2"/>
  <c r="D47" i="6" l="1"/>
  <c r="F47" i="6"/>
  <c r="G47" i="6"/>
  <c r="E47" i="6"/>
  <c r="C278" i="5"/>
  <c r="I46" i="5"/>
  <c r="R166" i="5"/>
  <c r="S166" i="5"/>
  <c r="W47" i="5"/>
  <c r="T166" i="5"/>
  <c r="U166" i="5"/>
  <c r="B44" i="8"/>
  <c r="P47" i="5"/>
  <c r="Q166" i="5"/>
  <c r="W165" i="5"/>
  <c r="X165" i="5" s="1"/>
  <c r="Y165" i="5" s="1"/>
  <c r="V48" i="5"/>
  <c r="V167" i="5" s="1"/>
  <c r="O48" i="5"/>
  <c r="H47" i="5"/>
  <c r="U48" i="5"/>
  <c r="N167" i="5" s="1"/>
  <c r="G47" i="5"/>
  <c r="N48" i="5"/>
  <c r="G167" i="5" s="1"/>
  <c r="P166" i="5"/>
  <c r="F47" i="5"/>
  <c r="M48" i="5"/>
  <c r="F167" i="5" s="1"/>
  <c r="T48" i="5"/>
  <c r="M167" i="5" s="1"/>
  <c r="I166" i="5"/>
  <c r="F48" i="2"/>
  <c r="C47" i="5"/>
  <c r="G48" i="2"/>
  <c r="Q48" i="5"/>
  <c r="J48" i="5"/>
  <c r="H48" i="2"/>
  <c r="C48" i="2"/>
  <c r="I47" i="2"/>
  <c r="L47" i="2" s="1"/>
  <c r="D48" i="2"/>
  <c r="E48" i="2"/>
  <c r="R48" i="5"/>
  <c r="K167" i="5" s="1"/>
  <c r="D47" i="5"/>
  <c r="K48" i="5"/>
  <c r="D167" i="5" s="1"/>
  <c r="S48" i="5"/>
  <c r="L167" i="5" s="1"/>
  <c r="E47" i="5"/>
  <c r="L48" i="5"/>
  <c r="E167" i="5" s="1"/>
  <c r="F48" i="6" l="1"/>
  <c r="D48" i="6"/>
  <c r="E48" i="6"/>
  <c r="W166" i="5"/>
  <c r="X166" i="5" s="1"/>
  <c r="Y166" i="5" s="1"/>
  <c r="G48" i="6"/>
  <c r="C279" i="5"/>
  <c r="T167" i="5"/>
  <c r="R167" i="5"/>
  <c r="I46" i="6"/>
  <c r="G41" i="10" s="1"/>
  <c r="H36" i="11" s="1"/>
  <c r="U167" i="5"/>
  <c r="S167" i="5"/>
  <c r="B45" i="8"/>
  <c r="J49" i="5"/>
  <c r="D49" i="2"/>
  <c r="E49" i="2"/>
  <c r="C49" i="2"/>
  <c r="G49" i="2"/>
  <c r="F49" i="2"/>
  <c r="I48" i="2"/>
  <c r="L48" i="2" s="1"/>
  <c r="C48" i="5"/>
  <c r="H49" i="2"/>
  <c r="Q49" i="5"/>
  <c r="I167" i="5"/>
  <c r="Q167" i="5"/>
  <c r="P48" i="5"/>
  <c r="W48" i="5"/>
  <c r="O49" i="5"/>
  <c r="V49" i="5"/>
  <c r="V168" i="5" s="1"/>
  <c r="H48" i="5"/>
  <c r="P167" i="5"/>
  <c r="U49" i="5"/>
  <c r="N168" i="5" s="1"/>
  <c r="N49" i="5"/>
  <c r="G168" i="5" s="1"/>
  <c r="G48" i="5"/>
  <c r="E48" i="5"/>
  <c r="L49" i="5"/>
  <c r="E168" i="5" s="1"/>
  <c r="S49" i="5"/>
  <c r="L168" i="5" s="1"/>
  <c r="I47" i="5"/>
  <c r="R49" i="5"/>
  <c r="K168" i="5" s="1"/>
  <c r="K49" i="5"/>
  <c r="D168" i="5" s="1"/>
  <c r="D48" i="5"/>
  <c r="T49" i="5"/>
  <c r="M168" i="5" s="1"/>
  <c r="F48" i="5"/>
  <c r="M49" i="5"/>
  <c r="F168" i="5" s="1"/>
  <c r="D49" i="6" l="1"/>
  <c r="F49" i="6"/>
  <c r="G49" i="6"/>
  <c r="W167" i="5"/>
  <c r="X167" i="5" s="1"/>
  <c r="Y167" i="5" s="1"/>
  <c r="E49" i="6"/>
  <c r="C280" i="5"/>
  <c r="R168" i="5"/>
  <c r="U168" i="5"/>
  <c r="I47" i="6"/>
  <c r="G42" i="10" s="1"/>
  <c r="H37" i="11" s="1"/>
  <c r="B46" i="8"/>
  <c r="U50" i="5"/>
  <c r="N169" i="5" s="1"/>
  <c r="G49" i="5"/>
  <c r="N50" i="5"/>
  <c r="G169" i="5" s="1"/>
  <c r="Q50" i="5"/>
  <c r="F50" i="2"/>
  <c r="G50" i="2"/>
  <c r="C50" i="2"/>
  <c r="H50" i="2"/>
  <c r="J50" i="5"/>
  <c r="I49" i="2"/>
  <c r="E50" i="2"/>
  <c r="C49" i="5"/>
  <c r="D50" i="2"/>
  <c r="S168" i="5"/>
  <c r="M50" i="5"/>
  <c r="F169" i="5" s="1"/>
  <c r="F49" i="5"/>
  <c r="T50" i="5"/>
  <c r="M169" i="5" s="1"/>
  <c r="I168" i="5"/>
  <c r="P168" i="5"/>
  <c r="S50" i="5"/>
  <c r="L169" i="5" s="1"/>
  <c r="L50" i="5"/>
  <c r="E169" i="5" s="1"/>
  <c r="E49" i="5"/>
  <c r="I48" i="5"/>
  <c r="W49" i="5"/>
  <c r="D49" i="5"/>
  <c r="K50" i="5"/>
  <c r="D169" i="5" s="1"/>
  <c r="R50" i="5"/>
  <c r="K169" i="5" s="1"/>
  <c r="T168" i="5"/>
  <c r="V50" i="5"/>
  <c r="V169" i="5" s="1"/>
  <c r="O50" i="5"/>
  <c r="H49" i="5"/>
  <c r="P49" i="5"/>
  <c r="Q168" i="5"/>
  <c r="R169" i="5" l="1"/>
  <c r="F50" i="6"/>
  <c r="D50" i="6"/>
  <c r="G50" i="6"/>
  <c r="E50" i="6"/>
  <c r="S169" i="5"/>
  <c r="C281" i="5"/>
  <c r="I49" i="5"/>
  <c r="U169" i="5"/>
  <c r="T169" i="5"/>
  <c r="I48" i="6"/>
  <c r="G43" i="10" s="1"/>
  <c r="H38" i="11" s="1"/>
  <c r="B47" i="8"/>
  <c r="F51" i="2"/>
  <c r="G51" i="2"/>
  <c r="I50" i="2"/>
  <c r="L50" i="2" s="1"/>
  <c r="Q51" i="5"/>
  <c r="H51" i="2"/>
  <c r="C50" i="5"/>
  <c r="C51" i="2"/>
  <c r="J51" i="5"/>
  <c r="D51" i="2"/>
  <c r="E51" i="2"/>
  <c r="U51" i="5"/>
  <c r="N170" i="5" s="1"/>
  <c r="N51" i="5"/>
  <c r="G170" i="5" s="1"/>
  <c r="G50" i="5"/>
  <c r="P169" i="5"/>
  <c r="W50" i="5"/>
  <c r="W168" i="5"/>
  <c r="X168" i="5" s="1"/>
  <c r="Y168" i="5" s="1"/>
  <c r="I169" i="5"/>
  <c r="S51" i="5"/>
  <c r="L170" i="5" s="1"/>
  <c r="L51" i="5"/>
  <c r="E170" i="5" s="1"/>
  <c r="E50" i="5"/>
  <c r="R51" i="5"/>
  <c r="K170" i="5" s="1"/>
  <c r="K51" i="5"/>
  <c r="D170" i="5" s="1"/>
  <c r="D50" i="5"/>
  <c r="L49" i="2"/>
  <c r="T51" i="5"/>
  <c r="M170" i="5" s="1"/>
  <c r="F50" i="5"/>
  <c r="M51" i="5"/>
  <c r="F170" i="5" s="1"/>
  <c r="P50" i="5"/>
  <c r="Q169" i="5"/>
  <c r="O51" i="5"/>
  <c r="V51" i="5"/>
  <c r="V170" i="5" s="1"/>
  <c r="H50" i="5"/>
  <c r="W169" i="5" l="1"/>
  <c r="X169" i="5" s="1"/>
  <c r="Y169" i="5" s="1"/>
  <c r="G51" i="6"/>
  <c r="F51" i="6"/>
  <c r="E51" i="6"/>
  <c r="D51" i="6"/>
  <c r="C282" i="5"/>
  <c r="S170" i="5"/>
  <c r="T170" i="5"/>
  <c r="P170" i="5"/>
  <c r="U170" i="5"/>
  <c r="I50" i="6"/>
  <c r="G45" i="10" s="1"/>
  <c r="H40" i="11" s="1"/>
  <c r="I49" i="6"/>
  <c r="G44" i="10" s="1"/>
  <c r="H39" i="11" s="1"/>
  <c r="B48" i="8"/>
  <c r="I170" i="5"/>
  <c r="G52" i="2"/>
  <c r="C51" i="5"/>
  <c r="Q52" i="5"/>
  <c r="H52" i="2"/>
  <c r="E52" i="2"/>
  <c r="J52" i="5"/>
  <c r="C52" i="2"/>
  <c r="I51" i="2"/>
  <c r="L51" i="2" s="1"/>
  <c r="D52" i="2"/>
  <c r="F52" i="2"/>
  <c r="O52" i="5"/>
  <c r="H51" i="5"/>
  <c r="V52" i="5"/>
  <c r="V171" i="5" s="1"/>
  <c r="W51" i="5"/>
  <c r="P51" i="5"/>
  <c r="Q170" i="5"/>
  <c r="I50" i="5"/>
  <c r="S52" i="5"/>
  <c r="L171" i="5" s="1"/>
  <c r="L52" i="5"/>
  <c r="E171" i="5" s="1"/>
  <c r="E51" i="5"/>
  <c r="U52" i="5"/>
  <c r="N171" i="5" s="1"/>
  <c r="N52" i="5"/>
  <c r="G171" i="5" s="1"/>
  <c r="G51" i="5"/>
  <c r="R170" i="5"/>
  <c r="D51" i="5"/>
  <c r="K52" i="5"/>
  <c r="D171" i="5" s="1"/>
  <c r="R52" i="5"/>
  <c r="K171" i="5" s="1"/>
  <c r="T52" i="5"/>
  <c r="M171" i="5" s="1"/>
  <c r="F51" i="5"/>
  <c r="M52" i="5"/>
  <c r="F171" i="5" s="1"/>
  <c r="F52" i="6" l="1"/>
  <c r="G52" i="6"/>
  <c r="D52" i="6"/>
  <c r="E52" i="6"/>
  <c r="C283" i="5"/>
  <c r="S171" i="5"/>
  <c r="T171" i="5"/>
  <c r="R171" i="5"/>
  <c r="U171" i="5"/>
  <c r="B49" i="8"/>
  <c r="E53" i="2"/>
  <c r="J53" i="5"/>
  <c r="G53" i="2"/>
  <c r="D53" i="2"/>
  <c r="F53" i="2"/>
  <c r="Q53" i="5"/>
  <c r="C52" i="5"/>
  <c r="H53" i="2"/>
  <c r="I52" i="2"/>
  <c r="C53" i="2"/>
  <c r="P52" i="5"/>
  <c r="Q171" i="5"/>
  <c r="S53" i="5"/>
  <c r="L172" i="5" s="1"/>
  <c r="L53" i="5"/>
  <c r="E172" i="5" s="1"/>
  <c r="E52" i="5"/>
  <c r="I171" i="5"/>
  <c r="O53" i="5"/>
  <c r="V53" i="5"/>
  <c r="V172" i="5" s="1"/>
  <c r="H52" i="5"/>
  <c r="P171" i="5"/>
  <c r="W52" i="5"/>
  <c r="M53" i="5"/>
  <c r="F172" i="5" s="1"/>
  <c r="T53" i="5"/>
  <c r="M172" i="5" s="1"/>
  <c r="F52" i="5"/>
  <c r="I51" i="5"/>
  <c r="D52" i="5"/>
  <c r="K53" i="5"/>
  <c r="D172" i="5" s="1"/>
  <c r="R53" i="5"/>
  <c r="K172" i="5" s="1"/>
  <c r="U53" i="5"/>
  <c r="N172" i="5" s="1"/>
  <c r="N53" i="5"/>
  <c r="G172" i="5" s="1"/>
  <c r="G52" i="5"/>
  <c r="W170" i="5"/>
  <c r="X170" i="5" s="1"/>
  <c r="Y170" i="5" s="1"/>
  <c r="F53" i="6" l="1"/>
  <c r="D53" i="6"/>
  <c r="W171" i="5"/>
  <c r="X171" i="5" s="1"/>
  <c r="Y171" i="5" s="1"/>
  <c r="G53" i="6"/>
  <c r="E53" i="6"/>
  <c r="C284" i="5"/>
  <c r="R172" i="5"/>
  <c r="S172" i="5"/>
  <c r="U172" i="5"/>
  <c r="T172" i="5"/>
  <c r="I51" i="6"/>
  <c r="G46" i="10" s="1"/>
  <c r="H41" i="11" s="1"/>
  <c r="B50" i="8"/>
  <c r="V54" i="5"/>
  <c r="V173" i="5" s="1"/>
  <c r="O54" i="5"/>
  <c r="H53" i="5"/>
  <c r="I52" i="5"/>
  <c r="W53" i="5"/>
  <c r="T54" i="5"/>
  <c r="M173" i="5" s="1"/>
  <c r="F53" i="5"/>
  <c r="M54" i="5"/>
  <c r="F173" i="5" s="1"/>
  <c r="P172" i="5"/>
  <c r="D53" i="5"/>
  <c r="K54" i="5"/>
  <c r="D173" i="5" s="1"/>
  <c r="R54" i="5"/>
  <c r="K173" i="5" s="1"/>
  <c r="I172" i="5"/>
  <c r="N54" i="5"/>
  <c r="G173" i="5" s="1"/>
  <c r="G53" i="5"/>
  <c r="U54" i="5"/>
  <c r="N173" i="5" s="1"/>
  <c r="E54" i="2"/>
  <c r="F54" i="2"/>
  <c r="C53" i="5"/>
  <c r="G54" i="2"/>
  <c r="Q54" i="5"/>
  <c r="H54" i="2"/>
  <c r="J54" i="5"/>
  <c r="I53" i="2"/>
  <c r="L53" i="2" s="1"/>
  <c r="D54" i="2"/>
  <c r="C54" i="2"/>
  <c r="Q172" i="5"/>
  <c r="P53" i="5"/>
  <c r="L52" i="2"/>
  <c r="E53" i="5"/>
  <c r="S54" i="5"/>
  <c r="L173" i="5" s="1"/>
  <c r="L54" i="5"/>
  <c r="E173" i="5" s="1"/>
  <c r="G54" i="6" l="1"/>
  <c r="E54" i="6"/>
  <c r="U173" i="5"/>
  <c r="W172" i="5"/>
  <c r="X172" i="5" s="1"/>
  <c r="Y172" i="5" s="1"/>
  <c r="D54" i="6"/>
  <c r="F54" i="6"/>
  <c r="C285" i="5"/>
  <c r="R173" i="5"/>
  <c r="S173" i="5"/>
  <c r="I53" i="5"/>
  <c r="T173" i="5"/>
  <c r="I52" i="6"/>
  <c r="G47" i="10" s="1"/>
  <c r="H42" i="11" s="1"/>
  <c r="B51" i="8"/>
  <c r="C54" i="5"/>
  <c r="G55" i="2"/>
  <c r="D55" i="2"/>
  <c r="F55" i="2"/>
  <c r="J55" i="5"/>
  <c r="H55" i="2"/>
  <c r="C55" i="2"/>
  <c r="Q55" i="5"/>
  <c r="I54" i="2"/>
  <c r="L54" i="2" s="1"/>
  <c r="E55" i="2"/>
  <c r="T55" i="5"/>
  <c r="M174" i="5" s="1"/>
  <c r="M55" i="5"/>
  <c r="F174" i="5" s="1"/>
  <c r="F54" i="5"/>
  <c r="P173" i="5"/>
  <c r="K55" i="5"/>
  <c r="D174" i="5" s="1"/>
  <c r="D54" i="5"/>
  <c r="R55" i="5"/>
  <c r="K174" i="5" s="1"/>
  <c r="L55" i="5"/>
  <c r="E174" i="5" s="1"/>
  <c r="S55" i="5"/>
  <c r="L174" i="5" s="1"/>
  <c r="E54" i="5"/>
  <c r="I173" i="5"/>
  <c r="G54" i="5"/>
  <c r="N55" i="5"/>
  <c r="G174" i="5" s="1"/>
  <c r="U55" i="5"/>
  <c r="N174" i="5" s="1"/>
  <c r="P54" i="5"/>
  <c r="Q173" i="5"/>
  <c r="H54" i="5"/>
  <c r="O55" i="5"/>
  <c r="V55" i="5"/>
  <c r="V174" i="5" s="1"/>
  <c r="W54" i="5"/>
  <c r="G55" i="6" l="1"/>
  <c r="D55" i="6"/>
  <c r="W173" i="5"/>
  <c r="X173" i="5" s="1"/>
  <c r="Y173" i="5" s="1"/>
  <c r="E55" i="6"/>
  <c r="C286" i="5"/>
  <c r="F55" i="6"/>
  <c r="I53" i="6"/>
  <c r="G48" i="10" s="1"/>
  <c r="H43" i="11" s="1"/>
  <c r="S174" i="5"/>
  <c r="T174" i="5"/>
  <c r="P174" i="5"/>
  <c r="U174" i="5"/>
  <c r="I174" i="5"/>
  <c r="B52" i="8"/>
  <c r="O56" i="5"/>
  <c r="H55" i="5"/>
  <c r="V56" i="5"/>
  <c r="V175" i="5" s="1"/>
  <c r="Q174" i="5"/>
  <c r="P55" i="5"/>
  <c r="T56" i="5"/>
  <c r="M175" i="5" s="1"/>
  <c r="M56" i="5"/>
  <c r="F175" i="5" s="1"/>
  <c r="F55" i="5"/>
  <c r="J56" i="5"/>
  <c r="H56" i="2"/>
  <c r="C56" i="2"/>
  <c r="D56" i="2"/>
  <c r="F56" i="2"/>
  <c r="I55" i="2"/>
  <c r="L55" i="2" s="1"/>
  <c r="E56" i="2"/>
  <c r="G56" i="2"/>
  <c r="Q56" i="5"/>
  <c r="C55" i="5"/>
  <c r="R56" i="5"/>
  <c r="K175" i="5" s="1"/>
  <c r="K56" i="5"/>
  <c r="D175" i="5" s="1"/>
  <c r="D55" i="5"/>
  <c r="R174" i="5"/>
  <c r="E55" i="5"/>
  <c r="L56" i="5"/>
  <c r="E175" i="5" s="1"/>
  <c r="S56" i="5"/>
  <c r="L175" i="5" s="1"/>
  <c r="U56" i="5"/>
  <c r="N175" i="5" s="1"/>
  <c r="G55" i="5"/>
  <c r="N56" i="5"/>
  <c r="G175" i="5" s="1"/>
  <c r="I54" i="5"/>
  <c r="W55" i="5"/>
  <c r="F56" i="6" l="1"/>
  <c r="C287" i="5"/>
  <c r="G56" i="6"/>
  <c r="E56" i="6"/>
  <c r="D56" i="6"/>
  <c r="I54" i="6"/>
  <c r="G49" i="10" s="1"/>
  <c r="H44" i="11" s="1"/>
  <c r="I175" i="5"/>
  <c r="U175" i="5"/>
  <c r="T175" i="5"/>
  <c r="S175" i="5"/>
  <c r="B53" i="8"/>
  <c r="R175" i="5"/>
  <c r="T57" i="5"/>
  <c r="M176" i="5" s="1"/>
  <c r="F56" i="5"/>
  <c r="M57" i="5"/>
  <c r="F176" i="5" s="1"/>
  <c r="P175" i="5"/>
  <c r="J57" i="5"/>
  <c r="I56" i="2"/>
  <c r="L56" i="2" s="1"/>
  <c r="E57" i="2"/>
  <c r="F57" i="2"/>
  <c r="Q57" i="5"/>
  <c r="D57" i="2"/>
  <c r="C57" i="2"/>
  <c r="C56" i="5"/>
  <c r="H57" i="2"/>
  <c r="G57" i="2"/>
  <c r="I55" i="5"/>
  <c r="O57" i="5"/>
  <c r="V57" i="5"/>
  <c r="V176" i="5" s="1"/>
  <c r="H56" i="5"/>
  <c r="W174" i="5"/>
  <c r="X174" i="5" s="1"/>
  <c r="Y174" i="5" s="1"/>
  <c r="W56" i="5"/>
  <c r="Q175" i="5"/>
  <c r="P56" i="5"/>
  <c r="U57" i="5"/>
  <c r="N176" i="5" s="1"/>
  <c r="G56" i="5"/>
  <c r="N57" i="5"/>
  <c r="G176" i="5" s="1"/>
  <c r="K57" i="5"/>
  <c r="D176" i="5" s="1"/>
  <c r="D56" i="5"/>
  <c r="R57" i="5"/>
  <c r="K176" i="5" s="1"/>
  <c r="S57" i="5"/>
  <c r="L176" i="5" s="1"/>
  <c r="L57" i="5"/>
  <c r="E176" i="5" s="1"/>
  <c r="E56" i="5"/>
  <c r="D57" i="6" l="1"/>
  <c r="F57" i="6"/>
  <c r="E57" i="6"/>
  <c r="G57" i="6"/>
  <c r="W175" i="5"/>
  <c r="X175" i="5" s="1"/>
  <c r="Y175" i="5" s="1"/>
  <c r="R176" i="5"/>
  <c r="C288" i="5"/>
  <c r="U176" i="5"/>
  <c r="P176" i="5"/>
  <c r="I176" i="5"/>
  <c r="S176" i="5"/>
  <c r="I55" i="6"/>
  <c r="G50" i="10" s="1"/>
  <c r="H45" i="11" s="1"/>
  <c r="B54" i="8"/>
  <c r="U58" i="5"/>
  <c r="N177" i="5" s="1"/>
  <c r="N58" i="5"/>
  <c r="G177" i="5" s="1"/>
  <c r="G57" i="5"/>
  <c r="H57" i="5"/>
  <c r="O58" i="5"/>
  <c r="V58" i="5"/>
  <c r="V177" i="5" s="1"/>
  <c r="P57" i="5"/>
  <c r="Q176" i="5"/>
  <c r="I56" i="5"/>
  <c r="S58" i="5"/>
  <c r="L177" i="5" s="1"/>
  <c r="L58" i="5"/>
  <c r="E177" i="5" s="1"/>
  <c r="E57" i="5"/>
  <c r="E58" i="2"/>
  <c r="C57" i="5"/>
  <c r="F58" i="2"/>
  <c r="I57" i="2"/>
  <c r="L57" i="2" s="1"/>
  <c r="G58" i="2"/>
  <c r="Q58" i="5"/>
  <c r="D58" i="2"/>
  <c r="H58" i="2"/>
  <c r="J58" i="5"/>
  <c r="C58" i="2"/>
  <c r="T176" i="5"/>
  <c r="R58" i="5"/>
  <c r="K177" i="5" s="1"/>
  <c r="K58" i="5"/>
  <c r="D177" i="5" s="1"/>
  <c r="D57" i="5"/>
  <c r="W57" i="5"/>
  <c r="M58" i="5"/>
  <c r="F177" i="5" s="1"/>
  <c r="T58" i="5"/>
  <c r="M177" i="5" s="1"/>
  <c r="F57" i="5"/>
  <c r="D58" i="6" l="1"/>
  <c r="C289" i="5"/>
  <c r="G58" i="6"/>
  <c r="F58" i="6"/>
  <c r="E58" i="6"/>
  <c r="U177" i="5"/>
  <c r="S177" i="5"/>
  <c r="I57" i="6"/>
  <c r="G52" i="10" s="1"/>
  <c r="H47" i="11" s="1"/>
  <c r="I56" i="6"/>
  <c r="G51" i="10" s="1"/>
  <c r="H46" i="11" s="1"/>
  <c r="B55" i="8"/>
  <c r="P177" i="5"/>
  <c r="Q59" i="5"/>
  <c r="H59" i="2"/>
  <c r="J59" i="5"/>
  <c r="G59" i="2"/>
  <c r="C59" i="2"/>
  <c r="F59" i="2"/>
  <c r="I58" i="2"/>
  <c r="L58" i="2" s="1"/>
  <c r="D59" i="2"/>
  <c r="E59" i="2"/>
  <c r="C58" i="5"/>
  <c r="I57" i="5"/>
  <c r="T177" i="5"/>
  <c r="Q177" i="5"/>
  <c r="P58" i="5"/>
  <c r="E58" i="5"/>
  <c r="S59" i="5"/>
  <c r="L178" i="5" s="1"/>
  <c r="L59" i="5"/>
  <c r="E178" i="5" s="1"/>
  <c r="T59" i="5"/>
  <c r="M178" i="5" s="1"/>
  <c r="M59" i="5"/>
  <c r="F178" i="5" s="1"/>
  <c r="F58" i="5"/>
  <c r="V59" i="5"/>
  <c r="V178" i="5" s="1"/>
  <c r="O59" i="5"/>
  <c r="H58" i="5"/>
  <c r="W176" i="5"/>
  <c r="X176" i="5" s="1"/>
  <c r="Y176" i="5" s="1"/>
  <c r="R177" i="5"/>
  <c r="R59" i="5"/>
  <c r="K178" i="5" s="1"/>
  <c r="D58" i="5"/>
  <c r="K59" i="5"/>
  <c r="D178" i="5" s="1"/>
  <c r="W58" i="5"/>
  <c r="I177" i="5"/>
  <c r="U59" i="5"/>
  <c r="N178" i="5" s="1"/>
  <c r="N59" i="5"/>
  <c r="G178" i="5" s="1"/>
  <c r="G58" i="5"/>
  <c r="C290" i="5" l="1"/>
  <c r="E59" i="6"/>
  <c r="D59" i="6"/>
  <c r="F59" i="6"/>
  <c r="G59" i="6"/>
  <c r="W177" i="5"/>
  <c r="X177" i="5" s="1"/>
  <c r="Y177" i="5" s="1"/>
  <c r="S178" i="5"/>
  <c r="I178" i="5"/>
  <c r="B56" i="8"/>
  <c r="R178" i="5"/>
  <c r="M60" i="5"/>
  <c r="F179" i="5" s="1"/>
  <c r="T60" i="5"/>
  <c r="M179" i="5" s="1"/>
  <c r="F59" i="5"/>
  <c r="J60" i="5"/>
  <c r="F60" i="2"/>
  <c r="I59" i="2"/>
  <c r="L59" i="2" s="1"/>
  <c r="D60" i="2"/>
  <c r="G60" i="2"/>
  <c r="H60" i="2"/>
  <c r="C60" i="2"/>
  <c r="C59" i="5"/>
  <c r="E60" i="2"/>
  <c r="Q60" i="5"/>
  <c r="T178" i="5"/>
  <c r="G59" i="5"/>
  <c r="U60" i="5"/>
  <c r="N179" i="5" s="1"/>
  <c r="N60" i="5"/>
  <c r="G179" i="5" s="1"/>
  <c r="P178" i="5"/>
  <c r="Q178" i="5"/>
  <c r="P59" i="5"/>
  <c r="U178" i="5"/>
  <c r="I58" i="5"/>
  <c r="O60" i="5"/>
  <c r="H59" i="5"/>
  <c r="V60" i="5"/>
  <c r="V179" i="5" s="1"/>
  <c r="E59" i="5"/>
  <c r="L60" i="5"/>
  <c r="E179" i="5" s="1"/>
  <c r="S60" i="5"/>
  <c r="L179" i="5" s="1"/>
  <c r="W59" i="5"/>
  <c r="K60" i="5"/>
  <c r="D179" i="5" s="1"/>
  <c r="D59" i="5"/>
  <c r="R60" i="5"/>
  <c r="K179" i="5" s="1"/>
  <c r="G60" i="6" l="1"/>
  <c r="F60" i="6"/>
  <c r="D60" i="6"/>
  <c r="E60" i="6"/>
  <c r="C291" i="5"/>
  <c r="S179" i="5"/>
  <c r="P179" i="5"/>
  <c r="I179" i="5"/>
  <c r="U179" i="5"/>
  <c r="I58" i="6"/>
  <c r="G53" i="10" s="1"/>
  <c r="H48" i="11" s="1"/>
  <c r="B57" i="8"/>
  <c r="R61" i="5"/>
  <c r="K180" i="5" s="1"/>
  <c r="K61" i="5"/>
  <c r="D180" i="5" s="1"/>
  <c r="D60" i="5"/>
  <c r="W60" i="5"/>
  <c r="T61" i="5"/>
  <c r="M180" i="5" s="1"/>
  <c r="F60" i="5"/>
  <c r="M61" i="5"/>
  <c r="F180" i="5" s="1"/>
  <c r="E60" i="5"/>
  <c r="S61" i="5"/>
  <c r="L180" i="5" s="1"/>
  <c r="L61" i="5"/>
  <c r="E180" i="5" s="1"/>
  <c r="P60" i="5"/>
  <c r="Q179" i="5"/>
  <c r="R179" i="5"/>
  <c r="W178" i="5"/>
  <c r="X178" i="5" s="1"/>
  <c r="Y178" i="5" s="1"/>
  <c r="I59" i="5"/>
  <c r="J61" i="5"/>
  <c r="G61" i="2"/>
  <c r="I60" i="2"/>
  <c r="L60" i="2" s="1"/>
  <c r="C60" i="5"/>
  <c r="F61" i="2"/>
  <c r="H61" i="2"/>
  <c r="D61" i="2"/>
  <c r="C61" i="2"/>
  <c r="Q61" i="5"/>
  <c r="E61" i="2"/>
  <c r="O61" i="5"/>
  <c r="H60" i="5"/>
  <c r="V61" i="5"/>
  <c r="V180" i="5" s="1"/>
  <c r="T179" i="5"/>
  <c r="U61" i="5"/>
  <c r="N180" i="5" s="1"/>
  <c r="N61" i="5"/>
  <c r="G180" i="5" s="1"/>
  <c r="G60" i="5"/>
  <c r="F61" i="6" l="1"/>
  <c r="E61" i="6"/>
  <c r="D61" i="6"/>
  <c r="G61" i="6"/>
  <c r="C292" i="5"/>
  <c r="S180" i="5"/>
  <c r="T180" i="5"/>
  <c r="I59" i="6"/>
  <c r="G54" i="10" s="1"/>
  <c r="H49" i="11" s="1"/>
  <c r="U180" i="5"/>
  <c r="R180" i="5"/>
  <c r="B58" i="8"/>
  <c r="V62" i="5"/>
  <c r="V181" i="5" s="1"/>
  <c r="H61" i="5"/>
  <c r="O62" i="5"/>
  <c r="F61" i="5"/>
  <c r="T62" i="5"/>
  <c r="M181" i="5" s="1"/>
  <c r="M62" i="5"/>
  <c r="F181" i="5" s="1"/>
  <c r="W179" i="5"/>
  <c r="X179" i="5" s="1"/>
  <c r="Y179" i="5" s="1"/>
  <c r="I60" i="5"/>
  <c r="E61" i="5"/>
  <c r="S62" i="5"/>
  <c r="L181" i="5" s="1"/>
  <c r="L62" i="5"/>
  <c r="E181" i="5" s="1"/>
  <c r="U62" i="5"/>
  <c r="N181" i="5" s="1"/>
  <c r="N62" i="5"/>
  <c r="G181" i="5" s="1"/>
  <c r="G61" i="5"/>
  <c r="K62" i="5"/>
  <c r="D181" i="5" s="1"/>
  <c r="D61" i="5"/>
  <c r="R62" i="5"/>
  <c r="K181" i="5" s="1"/>
  <c r="W61" i="5"/>
  <c r="Q180" i="5"/>
  <c r="P61" i="5"/>
  <c r="I180" i="5"/>
  <c r="D62" i="2"/>
  <c r="E62" i="2"/>
  <c r="C61" i="5"/>
  <c r="I61" i="2"/>
  <c r="L61" i="2" s="1"/>
  <c r="F62" i="2"/>
  <c r="J62" i="5"/>
  <c r="G62" i="2"/>
  <c r="Q62" i="5"/>
  <c r="H62" i="2"/>
  <c r="C62" i="2"/>
  <c r="P180" i="5"/>
  <c r="D62" i="6" l="1"/>
  <c r="E62" i="6"/>
  <c r="F62" i="6"/>
  <c r="G62" i="6"/>
  <c r="C293" i="5"/>
  <c r="W180" i="5"/>
  <c r="X180" i="5" s="1"/>
  <c r="Y180" i="5" s="1"/>
  <c r="I60" i="6"/>
  <c r="G55" i="10" s="1"/>
  <c r="H50" i="11" s="1"/>
  <c r="W62" i="5"/>
  <c r="T181" i="5"/>
  <c r="U181" i="5"/>
  <c r="S181" i="5"/>
  <c r="B59" i="8"/>
  <c r="V63" i="5"/>
  <c r="V182" i="5" s="1"/>
  <c r="H62" i="5"/>
  <c r="O63" i="5"/>
  <c r="R63" i="5"/>
  <c r="K182" i="5" s="1"/>
  <c r="K63" i="5"/>
  <c r="D182" i="5" s="1"/>
  <c r="D62" i="5"/>
  <c r="I181" i="5"/>
  <c r="T63" i="5"/>
  <c r="M182" i="5" s="1"/>
  <c r="F62" i="5"/>
  <c r="M63" i="5"/>
  <c r="F182" i="5" s="1"/>
  <c r="U63" i="5"/>
  <c r="N182" i="5" s="1"/>
  <c r="N63" i="5"/>
  <c r="G182" i="5" s="1"/>
  <c r="G62" i="5"/>
  <c r="P62" i="5"/>
  <c r="Q181" i="5"/>
  <c r="R181" i="5"/>
  <c r="I61" i="5"/>
  <c r="P181" i="5"/>
  <c r="J63" i="5"/>
  <c r="F63" i="2"/>
  <c r="Q63" i="5"/>
  <c r="G63" i="2"/>
  <c r="C62" i="5"/>
  <c r="H63" i="2"/>
  <c r="E63" i="2"/>
  <c r="C63" i="2"/>
  <c r="D63" i="2"/>
  <c r="I62" i="2"/>
  <c r="L62" i="2" s="1"/>
  <c r="L63" i="5"/>
  <c r="E182" i="5" s="1"/>
  <c r="E62" i="5"/>
  <c r="S63" i="5"/>
  <c r="L182" i="5" s="1"/>
  <c r="D63" i="6" l="1"/>
  <c r="E63" i="6"/>
  <c r="G63" i="6"/>
  <c r="F63" i="6"/>
  <c r="C294" i="5"/>
  <c r="R182" i="5"/>
  <c r="I61" i="6"/>
  <c r="G56" i="10" s="1"/>
  <c r="H51" i="11" s="1"/>
  <c r="T182" i="5"/>
  <c r="S182" i="5"/>
  <c r="I62" i="6"/>
  <c r="G57" i="10" s="1"/>
  <c r="H52" i="11" s="1"/>
  <c r="B60" i="8"/>
  <c r="W63" i="5"/>
  <c r="M64" i="5"/>
  <c r="F183" i="5" s="1"/>
  <c r="F63" i="5"/>
  <c r="T64" i="5"/>
  <c r="M183" i="5" s="1"/>
  <c r="U182" i="5"/>
  <c r="F64" i="2"/>
  <c r="C64" i="2"/>
  <c r="I63" i="2"/>
  <c r="L63" i="2" s="1"/>
  <c r="Q64" i="5"/>
  <c r="J64" i="5"/>
  <c r="H64" i="2"/>
  <c r="G64" i="2"/>
  <c r="C63" i="5"/>
  <c r="E64" i="2"/>
  <c r="D64" i="2"/>
  <c r="I182" i="5"/>
  <c r="Q182" i="5"/>
  <c r="P63" i="5"/>
  <c r="L64" i="5"/>
  <c r="E183" i="5" s="1"/>
  <c r="E63" i="5"/>
  <c r="S64" i="5"/>
  <c r="L183" i="5" s="1"/>
  <c r="P182" i="5"/>
  <c r="O64" i="5"/>
  <c r="H63" i="5"/>
  <c r="V64" i="5"/>
  <c r="V183" i="5" s="1"/>
  <c r="I62" i="5"/>
  <c r="W181" i="5"/>
  <c r="X181" i="5" s="1"/>
  <c r="Y181" i="5" s="1"/>
  <c r="D63" i="5"/>
  <c r="K64" i="5"/>
  <c r="D183" i="5" s="1"/>
  <c r="R64" i="5"/>
  <c r="K183" i="5" s="1"/>
  <c r="U64" i="5"/>
  <c r="N183" i="5" s="1"/>
  <c r="N64" i="5"/>
  <c r="G183" i="5" s="1"/>
  <c r="G63" i="5"/>
  <c r="E64" i="6" l="1"/>
  <c r="F64" i="6"/>
  <c r="D64" i="6"/>
  <c r="G64" i="6"/>
  <c r="T183" i="5"/>
  <c r="C295" i="5"/>
  <c r="I183" i="5"/>
  <c r="P183" i="5"/>
  <c r="S183" i="5"/>
  <c r="W182" i="5"/>
  <c r="B61" i="8"/>
  <c r="C65" i="2"/>
  <c r="Q65" i="5"/>
  <c r="D65" i="2"/>
  <c r="E65" i="2"/>
  <c r="F65" i="2"/>
  <c r="J65" i="5"/>
  <c r="C64" i="5"/>
  <c r="G65" i="2"/>
  <c r="H65" i="2"/>
  <c r="I64" i="2"/>
  <c r="L64" i="2" s="1"/>
  <c r="L65" i="5"/>
  <c r="E184" i="5" s="1"/>
  <c r="E64" i="5"/>
  <c r="S65" i="5"/>
  <c r="L184" i="5" s="1"/>
  <c r="T65" i="5"/>
  <c r="M184" i="5" s="1"/>
  <c r="F64" i="5"/>
  <c r="M65" i="5"/>
  <c r="F184" i="5" s="1"/>
  <c r="I63" i="5"/>
  <c r="G64" i="5"/>
  <c r="U65" i="5"/>
  <c r="N184" i="5" s="1"/>
  <c r="N65" i="5"/>
  <c r="G184" i="5" s="1"/>
  <c r="V65" i="5"/>
  <c r="V184" i="5" s="1"/>
  <c r="O65" i="5"/>
  <c r="H64" i="5"/>
  <c r="U183" i="5"/>
  <c r="Q183" i="5"/>
  <c r="P64" i="5"/>
  <c r="X182" i="5"/>
  <c r="Y182" i="5" s="1"/>
  <c r="W64" i="5"/>
  <c r="K65" i="5"/>
  <c r="D184" i="5" s="1"/>
  <c r="R65" i="5"/>
  <c r="K184" i="5" s="1"/>
  <c r="D64" i="5"/>
  <c r="R183" i="5"/>
  <c r="F65" i="6" l="1"/>
  <c r="D65" i="6"/>
  <c r="G65" i="6"/>
  <c r="E65" i="6"/>
  <c r="C296" i="5"/>
  <c r="P184" i="5"/>
  <c r="U184" i="5"/>
  <c r="I63" i="6"/>
  <c r="G58" i="10" s="1"/>
  <c r="H53" i="11" s="1"/>
  <c r="T184" i="5"/>
  <c r="B62" i="8"/>
  <c r="I64" i="5"/>
  <c r="G65" i="5"/>
  <c r="U66" i="5"/>
  <c r="N185" i="5" s="1"/>
  <c r="N66" i="5"/>
  <c r="G185" i="5" s="1"/>
  <c r="P65" i="5"/>
  <c r="Q184" i="5"/>
  <c r="M66" i="5"/>
  <c r="F185" i="5" s="1"/>
  <c r="T66" i="5"/>
  <c r="M185" i="5" s="1"/>
  <c r="F65" i="5"/>
  <c r="S66" i="5"/>
  <c r="L185" i="5" s="1"/>
  <c r="E65" i="5"/>
  <c r="L66" i="5"/>
  <c r="E185" i="5" s="1"/>
  <c r="W183" i="5"/>
  <c r="X183" i="5" s="1"/>
  <c r="Y183" i="5" s="1"/>
  <c r="S184" i="5"/>
  <c r="R66" i="5"/>
  <c r="K185" i="5" s="1"/>
  <c r="K66" i="5"/>
  <c r="D185" i="5" s="1"/>
  <c r="D65" i="5"/>
  <c r="I184" i="5"/>
  <c r="R184" i="5"/>
  <c r="W65" i="5"/>
  <c r="V66" i="5"/>
  <c r="V185" i="5" s="1"/>
  <c r="H65" i="5"/>
  <c r="O66" i="5"/>
  <c r="C66" i="2"/>
  <c r="D66" i="2"/>
  <c r="E66" i="2"/>
  <c r="C65" i="5"/>
  <c r="F66" i="2"/>
  <c r="J66" i="5"/>
  <c r="G66" i="2"/>
  <c r="Q66" i="5"/>
  <c r="H66" i="2"/>
  <c r="I65" i="2"/>
  <c r="L65" i="2" s="1"/>
  <c r="F66" i="6" l="1"/>
  <c r="E66" i="6"/>
  <c r="D66" i="6"/>
  <c r="G66" i="6"/>
  <c r="W66" i="5"/>
  <c r="C297" i="5"/>
  <c r="U185" i="5"/>
  <c r="T185" i="5"/>
  <c r="R185" i="5"/>
  <c r="I65" i="5"/>
  <c r="P185" i="5"/>
  <c r="I64" i="6"/>
  <c r="G59" i="10" s="1"/>
  <c r="H54" i="11" s="1"/>
  <c r="S185" i="5"/>
  <c r="B63" i="8"/>
  <c r="M67" i="5"/>
  <c r="F186" i="5" s="1"/>
  <c r="T67" i="5"/>
  <c r="M186" i="5" s="1"/>
  <c r="F66" i="5"/>
  <c r="W184" i="5"/>
  <c r="X184" i="5" s="1"/>
  <c r="Y184" i="5" s="1"/>
  <c r="R67" i="5"/>
  <c r="K186" i="5" s="1"/>
  <c r="K67" i="5"/>
  <c r="D186" i="5" s="1"/>
  <c r="D66" i="5"/>
  <c r="O67" i="5"/>
  <c r="V67" i="5"/>
  <c r="V186" i="5" s="1"/>
  <c r="H66" i="5"/>
  <c r="Q67" i="5"/>
  <c r="E67" i="2"/>
  <c r="J67" i="5"/>
  <c r="F67" i="2"/>
  <c r="G67" i="2"/>
  <c r="H67" i="2"/>
  <c r="C67" i="2"/>
  <c r="D67" i="2"/>
  <c r="C66" i="5"/>
  <c r="I66" i="2"/>
  <c r="L66" i="2" s="1"/>
  <c r="E66" i="5"/>
  <c r="S67" i="5"/>
  <c r="L186" i="5" s="1"/>
  <c r="L67" i="5"/>
  <c r="E186" i="5" s="1"/>
  <c r="I185" i="5"/>
  <c r="N67" i="5"/>
  <c r="G186" i="5" s="1"/>
  <c r="U67" i="5"/>
  <c r="N186" i="5" s="1"/>
  <c r="G66" i="5"/>
  <c r="Q185" i="5"/>
  <c r="P66" i="5"/>
  <c r="U186" i="5" l="1"/>
  <c r="E67" i="6"/>
  <c r="F67" i="6"/>
  <c r="D67" i="6"/>
  <c r="G67" i="6"/>
  <c r="C298" i="5"/>
  <c r="I65" i="6"/>
  <c r="G60" i="10" s="1"/>
  <c r="H55" i="11" s="1"/>
  <c r="I186" i="5"/>
  <c r="S186" i="5"/>
  <c r="W185" i="5"/>
  <c r="X185" i="5" s="1"/>
  <c r="Y185" i="5" s="1"/>
  <c r="B64" i="8"/>
  <c r="U68" i="5"/>
  <c r="N187" i="5" s="1"/>
  <c r="N68" i="5"/>
  <c r="G187" i="5" s="1"/>
  <c r="G67" i="5"/>
  <c r="R186" i="5"/>
  <c r="F67" i="5"/>
  <c r="T68" i="5"/>
  <c r="M187" i="5" s="1"/>
  <c r="M68" i="5"/>
  <c r="F187" i="5" s="1"/>
  <c r="S68" i="5"/>
  <c r="L187" i="5" s="1"/>
  <c r="E67" i="5"/>
  <c r="L68" i="5"/>
  <c r="E187" i="5" s="1"/>
  <c r="P186" i="5"/>
  <c r="Q186" i="5"/>
  <c r="P67" i="5"/>
  <c r="I66" i="5"/>
  <c r="W67" i="5"/>
  <c r="K68" i="5"/>
  <c r="D187" i="5" s="1"/>
  <c r="D67" i="5"/>
  <c r="R68" i="5"/>
  <c r="K187" i="5" s="1"/>
  <c r="Q68" i="5"/>
  <c r="D68" i="2"/>
  <c r="C67" i="5"/>
  <c r="E68" i="2"/>
  <c r="J68" i="5"/>
  <c r="I67" i="2"/>
  <c r="L67" i="2" s="1"/>
  <c r="H68" i="2"/>
  <c r="F68" i="2"/>
  <c r="G68" i="2"/>
  <c r="C68" i="2"/>
  <c r="V68" i="5"/>
  <c r="V187" i="5" s="1"/>
  <c r="H67" i="5"/>
  <c r="O68" i="5"/>
  <c r="T186" i="5"/>
  <c r="G68" i="6" l="1"/>
  <c r="E68" i="6"/>
  <c r="D68" i="6"/>
  <c r="F68" i="6"/>
  <c r="C299" i="5"/>
  <c r="U187" i="5"/>
  <c r="R187" i="5"/>
  <c r="T187" i="5"/>
  <c r="I66" i="6"/>
  <c r="G61" i="10" s="1"/>
  <c r="H56" i="11" s="1"/>
  <c r="B65" i="8"/>
  <c r="L69" i="5"/>
  <c r="E188" i="5" s="1"/>
  <c r="E68" i="5"/>
  <c r="S69" i="5"/>
  <c r="L188" i="5" s="1"/>
  <c r="I67" i="5"/>
  <c r="U69" i="5"/>
  <c r="N188" i="5" s="1"/>
  <c r="N69" i="5"/>
  <c r="G188" i="5" s="1"/>
  <c r="G68" i="5"/>
  <c r="W68" i="5"/>
  <c r="W186" i="5"/>
  <c r="X186" i="5" s="1"/>
  <c r="Y186" i="5" s="1"/>
  <c r="E69" i="2"/>
  <c r="Q69" i="5"/>
  <c r="F69" i="2"/>
  <c r="C68" i="5"/>
  <c r="G69" i="2"/>
  <c r="J69" i="5"/>
  <c r="I68" i="2"/>
  <c r="L68" i="2" s="1"/>
  <c r="H69" i="2"/>
  <c r="C69" i="2"/>
  <c r="D69" i="2"/>
  <c r="M69" i="5"/>
  <c r="F188" i="5" s="1"/>
  <c r="F68" i="5"/>
  <c r="T69" i="5"/>
  <c r="M188" i="5" s="1"/>
  <c r="R69" i="5"/>
  <c r="K188" i="5" s="1"/>
  <c r="K69" i="5"/>
  <c r="D188" i="5" s="1"/>
  <c r="D68" i="5"/>
  <c r="V69" i="5"/>
  <c r="V188" i="5" s="1"/>
  <c r="O69" i="5"/>
  <c r="H68" i="5"/>
  <c r="P187" i="5"/>
  <c r="P68" i="5"/>
  <c r="Q187" i="5"/>
  <c r="I187" i="5"/>
  <c r="S187" i="5"/>
  <c r="E69" i="6" l="1"/>
  <c r="D69" i="6"/>
  <c r="F69" i="6"/>
  <c r="C300" i="5"/>
  <c r="S188" i="5"/>
  <c r="G69" i="6"/>
  <c r="U188" i="5"/>
  <c r="T188" i="5"/>
  <c r="I67" i="6"/>
  <c r="G62" i="10" s="1"/>
  <c r="H57" i="11" s="1"/>
  <c r="B66" i="8"/>
  <c r="P188" i="5"/>
  <c r="P69" i="5"/>
  <c r="Q188" i="5"/>
  <c r="U70" i="5"/>
  <c r="N189" i="5" s="1"/>
  <c r="N70" i="5"/>
  <c r="G189" i="5" s="1"/>
  <c r="G69" i="5"/>
  <c r="D69" i="5"/>
  <c r="K70" i="5"/>
  <c r="D189" i="5" s="1"/>
  <c r="R70" i="5"/>
  <c r="K189" i="5" s="1"/>
  <c r="W69" i="5"/>
  <c r="I68" i="5"/>
  <c r="F69" i="5"/>
  <c r="M70" i="5"/>
  <c r="F189" i="5" s="1"/>
  <c r="T70" i="5"/>
  <c r="M189" i="5" s="1"/>
  <c r="R188" i="5"/>
  <c r="D70" i="2"/>
  <c r="E70" i="2"/>
  <c r="C69" i="5"/>
  <c r="J70" i="5"/>
  <c r="F70" i="2"/>
  <c r="H70" i="2"/>
  <c r="I69" i="2"/>
  <c r="L69" i="2" s="1"/>
  <c r="C70" i="2"/>
  <c r="G70" i="2"/>
  <c r="Q70" i="5"/>
  <c r="L70" i="5"/>
  <c r="E189" i="5" s="1"/>
  <c r="E69" i="5"/>
  <c r="S70" i="5"/>
  <c r="L189" i="5" s="1"/>
  <c r="V70" i="5"/>
  <c r="V189" i="5" s="1"/>
  <c r="O70" i="5"/>
  <c r="H69" i="5"/>
  <c r="W187" i="5"/>
  <c r="X187" i="5" s="1"/>
  <c r="Y187" i="5" s="1"/>
  <c r="I188" i="5"/>
  <c r="F70" i="6" l="1"/>
  <c r="D70" i="6"/>
  <c r="E70" i="6"/>
  <c r="G70" i="6"/>
  <c r="R189" i="5"/>
  <c r="C301" i="5"/>
  <c r="S189" i="5"/>
  <c r="I68" i="6"/>
  <c r="G63" i="10" s="1"/>
  <c r="H58" i="11" s="1"/>
  <c r="U189" i="5"/>
  <c r="B67" i="8"/>
  <c r="V71" i="5"/>
  <c r="V190" i="5" s="1"/>
  <c r="O71" i="5"/>
  <c r="H70" i="5"/>
  <c r="T189" i="5"/>
  <c r="Q189" i="5"/>
  <c r="P70" i="5"/>
  <c r="I69" i="5"/>
  <c r="T71" i="5"/>
  <c r="M190" i="5" s="1"/>
  <c r="F70" i="5"/>
  <c r="M71" i="5"/>
  <c r="F190" i="5" s="1"/>
  <c r="W70" i="5"/>
  <c r="L71" i="5"/>
  <c r="E190" i="5" s="1"/>
  <c r="S71" i="5"/>
  <c r="L190" i="5" s="1"/>
  <c r="E70" i="5"/>
  <c r="W188" i="5"/>
  <c r="X188" i="5" s="1"/>
  <c r="Y188" i="5" s="1"/>
  <c r="N71" i="5"/>
  <c r="G190" i="5" s="1"/>
  <c r="U71" i="5"/>
  <c r="N190" i="5" s="1"/>
  <c r="G70" i="5"/>
  <c r="R71" i="5"/>
  <c r="K190" i="5" s="1"/>
  <c r="K71" i="5"/>
  <c r="D190" i="5" s="1"/>
  <c r="D70" i="5"/>
  <c r="P189" i="5"/>
  <c r="C70" i="5"/>
  <c r="F71" i="2"/>
  <c r="J71" i="5"/>
  <c r="G71" i="2"/>
  <c r="I70" i="2"/>
  <c r="L70" i="2" s="1"/>
  <c r="H71" i="2"/>
  <c r="C71" i="2"/>
  <c r="E71" i="2"/>
  <c r="D71" i="2"/>
  <c r="Q71" i="5"/>
  <c r="I189" i="5"/>
  <c r="S190" i="5" l="1"/>
  <c r="F71" i="6"/>
  <c r="D71" i="6"/>
  <c r="G71" i="6"/>
  <c r="E71" i="6"/>
  <c r="C302" i="5"/>
  <c r="R190" i="5"/>
  <c r="W189" i="5"/>
  <c r="X189" i="5" s="1"/>
  <c r="Y189" i="5" s="1"/>
  <c r="I69" i="6"/>
  <c r="G64" i="10" s="1"/>
  <c r="H59" i="11" s="1"/>
  <c r="I190" i="5"/>
  <c r="U190" i="5"/>
  <c r="B68" i="8"/>
  <c r="G72" i="2"/>
  <c r="C72" i="2"/>
  <c r="H72" i="2"/>
  <c r="C71" i="5"/>
  <c r="I71" i="2"/>
  <c r="L71" i="2" s="1"/>
  <c r="D72" i="2"/>
  <c r="E72" i="2"/>
  <c r="Q72" i="5"/>
  <c r="J72" i="5"/>
  <c r="F72" i="2"/>
  <c r="V72" i="5"/>
  <c r="V191" i="5" s="1"/>
  <c r="H71" i="5"/>
  <c r="O72" i="5"/>
  <c r="P190" i="5"/>
  <c r="P71" i="5"/>
  <c r="Q190" i="5"/>
  <c r="N72" i="5"/>
  <c r="G191" i="5" s="1"/>
  <c r="G71" i="5"/>
  <c r="U72" i="5"/>
  <c r="N191" i="5" s="1"/>
  <c r="W71" i="5"/>
  <c r="F71" i="5"/>
  <c r="T72" i="5"/>
  <c r="M191" i="5" s="1"/>
  <c r="M72" i="5"/>
  <c r="F191" i="5" s="1"/>
  <c r="I70" i="5"/>
  <c r="T190" i="5"/>
  <c r="R72" i="5"/>
  <c r="K191" i="5" s="1"/>
  <c r="K72" i="5"/>
  <c r="D191" i="5" s="1"/>
  <c r="D71" i="5"/>
  <c r="L72" i="5"/>
  <c r="E191" i="5" s="1"/>
  <c r="E71" i="5"/>
  <c r="S72" i="5"/>
  <c r="L191" i="5" s="1"/>
  <c r="E72" i="6" l="1"/>
  <c r="G72" i="6"/>
  <c r="D72" i="6"/>
  <c r="F72" i="6"/>
  <c r="U191" i="5"/>
  <c r="C303" i="5"/>
  <c r="R191" i="5"/>
  <c r="S191" i="5"/>
  <c r="I70" i="6"/>
  <c r="G65" i="10" s="1"/>
  <c r="H60" i="11" s="1"/>
  <c r="W72" i="5"/>
  <c r="B69" i="8"/>
  <c r="E72" i="5"/>
  <c r="S73" i="5"/>
  <c r="L192" i="5" s="1"/>
  <c r="L73" i="5"/>
  <c r="E192" i="5" s="1"/>
  <c r="R73" i="5"/>
  <c r="K192" i="5" s="1"/>
  <c r="K73" i="5"/>
  <c r="D192" i="5" s="1"/>
  <c r="D72" i="5"/>
  <c r="I191" i="5"/>
  <c r="I71" i="5"/>
  <c r="O73" i="5"/>
  <c r="H72" i="5"/>
  <c r="V73" i="5"/>
  <c r="V192" i="5" s="1"/>
  <c r="P191" i="5"/>
  <c r="F72" i="5"/>
  <c r="M73" i="5"/>
  <c r="F192" i="5" s="1"/>
  <c r="T73" i="5"/>
  <c r="M192" i="5" s="1"/>
  <c r="Q73" i="5"/>
  <c r="H73" i="2"/>
  <c r="J73" i="5"/>
  <c r="I72" i="2"/>
  <c r="L72" i="2" s="1"/>
  <c r="E73" i="2"/>
  <c r="C73" i="2"/>
  <c r="D73" i="2"/>
  <c r="C72" i="5"/>
  <c r="G73" i="2"/>
  <c r="F73" i="2"/>
  <c r="T191" i="5"/>
  <c r="W190" i="5"/>
  <c r="X190" i="5" s="1"/>
  <c r="Y190" i="5" s="1"/>
  <c r="P72" i="5"/>
  <c r="Q191" i="5"/>
  <c r="U73" i="5"/>
  <c r="N192" i="5" s="1"/>
  <c r="N73" i="5"/>
  <c r="G192" i="5" s="1"/>
  <c r="G72" i="5"/>
  <c r="F73" i="6" l="1"/>
  <c r="D73" i="6"/>
  <c r="G73" i="6"/>
  <c r="E73" i="6"/>
  <c r="C304" i="5"/>
  <c r="T192" i="5"/>
  <c r="U192" i="5"/>
  <c r="I192" i="5"/>
  <c r="S192" i="5"/>
  <c r="I71" i="6"/>
  <c r="G66" i="10" s="1"/>
  <c r="H61" i="11" s="1"/>
  <c r="P192" i="5"/>
  <c r="B70" i="8"/>
  <c r="E74" i="2"/>
  <c r="F74" i="2"/>
  <c r="C73" i="5"/>
  <c r="G74" i="2"/>
  <c r="D74" i="2"/>
  <c r="Q74" i="5"/>
  <c r="H74" i="2"/>
  <c r="C74" i="2"/>
  <c r="J74" i="5"/>
  <c r="I73" i="2"/>
  <c r="L73" i="2" s="1"/>
  <c r="R192" i="5"/>
  <c r="W191" i="5"/>
  <c r="X191" i="5" s="1"/>
  <c r="Y191" i="5" s="1"/>
  <c r="L74" i="5"/>
  <c r="E193" i="5" s="1"/>
  <c r="E73" i="5"/>
  <c r="S74" i="5"/>
  <c r="L193" i="5" s="1"/>
  <c r="M74" i="5"/>
  <c r="F193" i="5" s="1"/>
  <c r="F73" i="5"/>
  <c r="T74" i="5"/>
  <c r="M193" i="5" s="1"/>
  <c r="O74" i="5"/>
  <c r="H73" i="5"/>
  <c r="V74" i="5"/>
  <c r="V193" i="5" s="1"/>
  <c r="U74" i="5"/>
  <c r="N193" i="5" s="1"/>
  <c r="N74" i="5"/>
  <c r="G193" i="5" s="1"/>
  <c r="G73" i="5"/>
  <c r="W73" i="5"/>
  <c r="P73" i="5"/>
  <c r="Q192" i="5"/>
  <c r="I72" i="5"/>
  <c r="D73" i="5"/>
  <c r="R74" i="5"/>
  <c r="K193" i="5" s="1"/>
  <c r="K74" i="5"/>
  <c r="D193" i="5" s="1"/>
  <c r="U193" i="5" l="1"/>
  <c r="T193" i="5"/>
  <c r="E74" i="6"/>
  <c r="G74" i="6"/>
  <c r="D74" i="6"/>
  <c r="F74" i="6"/>
  <c r="C305" i="5"/>
  <c r="W192" i="5"/>
  <c r="X192" i="5" s="1"/>
  <c r="Y192" i="5" s="1"/>
  <c r="S193" i="5"/>
  <c r="I72" i="6"/>
  <c r="G67" i="10" s="1"/>
  <c r="H62" i="11" s="1"/>
  <c r="I193" i="5"/>
  <c r="B71" i="8"/>
  <c r="E75" i="2"/>
  <c r="J75" i="5"/>
  <c r="F75" i="2"/>
  <c r="G75" i="2"/>
  <c r="C74" i="5"/>
  <c r="H75" i="2"/>
  <c r="Q75" i="5"/>
  <c r="C75" i="2"/>
  <c r="I74" i="2"/>
  <c r="L74" i="2" s="1"/>
  <c r="D75" i="2"/>
  <c r="O75" i="5"/>
  <c r="H74" i="5"/>
  <c r="V75" i="5"/>
  <c r="V194" i="5" s="1"/>
  <c r="R75" i="5"/>
  <c r="K194" i="5" s="1"/>
  <c r="K75" i="5"/>
  <c r="D194" i="5" s="1"/>
  <c r="D74" i="5"/>
  <c r="W74" i="5"/>
  <c r="R193" i="5"/>
  <c r="U75" i="5"/>
  <c r="N194" i="5" s="1"/>
  <c r="N75" i="5"/>
  <c r="G194" i="5" s="1"/>
  <c r="G74" i="5"/>
  <c r="I73" i="5"/>
  <c r="P193" i="5"/>
  <c r="F74" i="5"/>
  <c r="M75" i="5"/>
  <c r="F194" i="5" s="1"/>
  <c r="T75" i="5"/>
  <c r="M194" i="5" s="1"/>
  <c r="P74" i="5"/>
  <c r="Q193" i="5"/>
  <c r="L75" i="5"/>
  <c r="E194" i="5" s="1"/>
  <c r="E74" i="5"/>
  <c r="S75" i="5"/>
  <c r="L194" i="5" s="1"/>
  <c r="F75" i="6" l="1"/>
  <c r="W193" i="5"/>
  <c r="X193" i="5" s="1"/>
  <c r="Y193" i="5" s="1"/>
  <c r="D75" i="6"/>
  <c r="E75" i="6"/>
  <c r="G75" i="6"/>
  <c r="C306" i="5"/>
  <c r="P194" i="5"/>
  <c r="T194" i="5"/>
  <c r="I73" i="6"/>
  <c r="G68" i="10" s="1"/>
  <c r="H63" i="11" s="1"/>
  <c r="U194" i="5"/>
  <c r="S194" i="5"/>
  <c r="B72" i="8"/>
  <c r="I194" i="5"/>
  <c r="W75" i="5"/>
  <c r="O76" i="5"/>
  <c r="V76" i="5"/>
  <c r="V195" i="5" s="1"/>
  <c r="H75" i="5"/>
  <c r="I74" i="5"/>
  <c r="G75" i="5"/>
  <c r="N76" i="5"/>
  <c r="G195" i="5" s="1"/>
  <c r="U76" i="5"/>
  <c r="N195" i="5" s="1"/>
  <c r="M76" i="5"/>
  <c r="F195" i="5" s="1"/>
  <c r="F75" i="5"/>
  <c r="T76" i="5"/>
  <c r="M195" i="5" s="1"/>
  <c r="R76" i="5"/>
  <c r="K195" i="5" s="1"/>
  <c r="K76" i="5"/>
  <c r="D195" i="5" s="1"/>
  <c r="D75" i="5"/>
  <c r="Q194" i="5"/>
  <c r="P75" i="5"/>
  <c r="G76" i="2"/>
  <c r="C76" i="2"/>
  <c r="D76" i="2"/>
  <c r="Q76" i="5"/>
  <c r="H76" i="2"/>
  <c r="I75" i="2"/>
  <c r="L75" i="2" s="1"/>
  <c r="C75" i="5"/>
  <c r="E76" i="2"/>
  <c r="J76" i="5"/>
  <c r="F76" i="2"/>
  <c r="R194" i="5"/>
  <c r="E75" i="5"/>
  <c r="L76" i="5"/>
  <c r="E195" i="5" s="1"/>
  <c r="S76" i="5"/>
  <c r="L195" i="5" s="1"/>
  <c r="C307" i="5" l="1"/>
  <c r="G76" i="6"/>
  <c r="E76" i="6"/>
  <c r="D76" i="6"/>
  <c r="F76" i="6"/>
  <c r="P195" i="5"/>
  <c r="S195" i="5"/>
  <c r="T195" i="5"/>
  <c r="U195" i="5"/>
  <c r="I74" i="6"/>
  <c r="G69" i="10" s="1"/>
  <c r="H64" i="11" s="1"/>
  <c r="B73" i="8"/>
  <c r="O77" i="5"/>
  <c r="H76" i="5"/>
  <c r="V77" i="5"/>
  <c r="V196" i="5" s="1"/>
  <c r="W76" i="5"/>
  <c r="I195" i="5"/>
  <c r="D76" i="5"/>
  <c r="K77" i="5"/>
  <c r="D196" i="5" s="1"/>
  <c r="R77" i="5"/>
  <c r="K196" i="5" s="1"/>
  <c r="M77" i="5"/>
  <c r="F196" i="5" s="1"/>
  <c r="T77" i="5"/>
  <c r="M196" i="5" s="1"/>
  <c r="F76" i="5"/>
  <c r="E77" i="2"/>
  <c r="F77" i="2"/>
  <c r="H77" i="2"/>
  <c r="C76" i="5"/>
  <c r="G77" i="2"/>
  <c r="Q77" i="5"/>
  <c r="I76" i="2"/>
  <c r="L76" i="2" s="1"/>
  <c r="J77" i="5"/>
  <c r="D77" i="2"/>
  <c r="C77" i="2"/>
  <c r="Q195" i="5"/>
  <c r="P76" i="5"/>
  <c r="G76" i="5"/>
  <c r="N77" i="5"/>
  <c r="G196" i="5" s="1"/>
  <c r="U77" i="5"/>
  <c r="N196" i="5" s="1"/>
  <c r="E76" i="5"/>
  <c r="S77" i="5"/>
  <c r="L196" i="5" s="1"/>
  <c r="L77" i="5"/>
  <c r="E196" i="5" s="1"/>
  <c r="I75" i="5"/>
  <c r="W194" i="5"/>
  <c r="X194" i="5" s="1"/>
  <c r="Y194" i="5" s="1"/>
  <c r="R195" i="5"/>
  <c r="D77" i="6" l="1"/>
  <c r="E77" i="6"/>
  <c r="G77" i="6"/>
  <c r="F77" i="6"/>
  <c r="S196" i="5"/>
  <c r="W195" i="5"/>
  <c r="X195" i="5" s="1"/>
  <c r="Y195" i="5" s="1"/>
  <c r="C308" i="5"/>
  <c r="I75" i="6"/>
  <c r="G70" i="10" s="1"/>
  <c r="H65" i="11" s="1"/>
  <c r="T196" i="5"/>
  <c r="U196" i="5"/>
  <c r="I76" i="6"/>
  <c r="G71" i="10" s="1"/>
  <c r="H66" i="11" s="1"/>
  <c r="B74" i="8"/>
  <c r="I76" i="5"/>
  <c r="P196" i="5"/>
  <c r="V78" i="5"/>
  <c r="V197" i="5" s="1"/>
  <c r="O78" i="5"/>
  <c r="H77" i="5"/>
  <c r="I196" i="5"/>
  <c r="K78" i="5"/>
  <c r="D197" i="5" s="1"/>
  <c r="D77" i="5"/>
  <c r="R78" i="5"/>
  <c r="K197" i="5" s="1"/>
  <c r="S78" i="5"/>
  <c r="L197" i="5" s="1"/>
  <c r="L78" i="5"/>
  <c r="E197" i="5" s="1"/>
  <c r="E77" i="5"/>
  <c r="Q196" i="5"/>
  <c r="P77" i="5"/>
  <c r="T78" i="5"/>
  <c r="M197" i="5" s="1"/>
  <c r="F77" i="5"/>
  <c r="M78" i="5"/>
  <c r="F197" i="5" s="1"/>
  <c r="W77" i="5"/>
  <c r="E78" i="2"/>
  <c r="C77" i="5"/>
  <c r="F78" i="2"/>
  <c r="G78" i="2"/>
  <c r="I77" i="2"/>
  <c r="L77" i="2" s="1"/>
  <c r="D78" i="2"/>
  <c r="C78" i="2"/>
  <c r="J78" i="5"/>
  <c r="H78" i="2"/>
  <c r="Q78" i="5"/>
  <c r="N78" i="5"/>
  <c r="G197" i="5" s="1"/>
  <c r="G77" i="5"/>
  <c r="U78" i="5"/>
  <c r="N197" i="5" s="1"/>
  <c r="R196" i="5"/>
  <c r="D78" i="6" l="1"/>
  <c r="C309" i="5"/>
  <c r="E78" i="6"/>
  <c r="G78" i="6"/>
  <c r="F78" i="6"/>
  <c r="W196" i="5"/>
  <c r="X196" i="5" s="1"/>
  <c r="Y196" i="5" s="1"/>
  <c r="S197" i="5"/>
  <c r="B75" i="8"/>
  <c r="U79" i="5"/>
  <c r="N198" i="5" s="1"/>
  <c r="N79" i="5"/>
  <c r="G198" i="5" s="1"/>
  <c r="G78" i="5"/>
  <c r="I197" i="5"/>
  <c r="W78" i="5"/>
  <c r="I77" i="5"/>
  <c r="M79" i="5"/>
  <c r="F198" i="5" s="1"/>
  <c r="F78" i="5"/>
  <c r="T79" i="5"/>
  <c r="M198" i="5" s="1"/>
  <c r="V79" i="5"/>
  <c r="V198" i="5" s="1"/>
  <c r="O79" i="5"/>
  <c r="H78" i="5"/>
  <c r="P78" i="5"/>
  <c r="Q197" i="5"/>
  <c r="U197" i="5"/>
  <c r="E78" i="5"/>
  <c r="L79" i="5"/>
  <c r="E198" i="5" s="1"/>
  <c r="S79" i="5"/>
  <c r="L198" i="5" s="1"/>
  <c r="H79" i="2"/>
  <c r="C79" i="2"/>
  <c r="C78" i="5"/>
  <c r="I78" i="2"/>
  <c r="L78" i="2" s="1"/>
  <c r="E79" i="2"/>
  <c r="Q79" i="5"/>
  <c r="D79" i="2"/>
  <c r="J79" i="5"/>
  <c r="F79" i="2"/>
  <c r="G79" i="2"/>
  <c r="T197" i="5"/>
  <c r="R197" i="5"/>
  <c r="K79" i="5"/>
  <c r="D198" i="5" s="1"/>
  <c r="D78" i="5"/>
  <c r="R79" i="5"/>
  <c r="K198" i="5" s="1"/>
  <c r="P197" i="5"/>
  <c r="G79" i="6" l="1"/>
  <c r="E79" i="6"/>
  <c r="D79" i="6"/>
  <c r="F79" i="6"/>
  <c r="C310" i="5"/>
  <c r="I77" i="6"/>
  <c r="G72" i="10" s="1"/>
  <c r="H67" i="11" s="1"/>
  <c r="T198" i="5"/>
  <c r="W79" i="5"/>
  <c r="U198" i="5"/>
  <c r="S198" i="5"/>
  <c r="I198" i="5"/>
  <c r="B76" i="8"/>
  <c r="I78" i="5"/>
  <c r="W197" i="5"/>
  <c r="X197" i="5" s="1"/>
  <c r="Y197" i="5" s="1"/>
  <c r="G79" i="5"/>
  <c r="N80" i="5"/>
  <c r="G199" i="5" s="1"/>
  <c r="U80" i="5"/>
  <c r="N199" i="5" s="1"/>
  <c r="G80" i="2"/>
  <c r="C80" i="2"/>
  <c r="E80" i="2"/>
  <c r="Q80" i="5"/>
  <c r="H80" i="2"/>
  <c r="D80" i="2"/>
  <c r="C79" i="5"/>
  <c r="I79" i="2"/>
  <c r="L79" i="2" s="1"/>
  <c r="J80" i="5"/>
  <c r="F80" i="2"/>
  <c r="H79" i="5"/>
  <c r="V80" i="5"/>
  <c r="V199" i="5" s="1"/>
  <c r="O80" i="5"/>
  <c r="S80" i="5"/>
  <c r="L199" i="5" s="1"/>
  <c r="E79" i="5"/>
  <c r="L80" i="5"/>
  <c r="E199" i="5" s="1"/>
  <c r="F79" i="5"/>
  <c r="M80" i="5"/>
  <c r="F199" i="5" s="1"/>
  <c r="T80" i="5"/>
  <c r="M199" i="5" s="1"/>
  <c r="R198" i="5"/>
  <c r="P79" i="5"/>
  <c r="Q198" i="5"/>
  <c r="P198" i="5"/>
  <c r="R80" i="5"/>
  <c r="K199" i="5" s="1"/>
  <c r="D79" i="5"/>
  <c r="K80" i="5"/>
  <c r="D199" i="5" s="1"/>
  <c r="E80" i="6" l="1"/>
  <c r="G80" i="6"/>
  <c r="D80" i="6"/>
  <c r="F80" i="6"/>
  <c r="P199" i="5"/>
  <c r="C311" i="5"/>
  <c r="I78" i="6"/>
  <c r="G73" i="10" s="1"/>
  <c r="H68" i="11" s="1"/>
  <c r="T199" i="5"/>
  <c r="S199" i="5"/>
  <c r="I199" i="5"/>
  <c r="U199" i="5"/>
  <c r="B77" i="8"/>
  <c r="Q199" i="5"/>
  <c r="P80" i="5"/>
  <c r="N81" i="5"/>
  <c r="G200" i="5" s="1"/>
  <c r="G80" i="5"/>
  <c r="U81" i="5"/>
  <c r="N200" i="5" s="1"/>
  <c r="F80" i="5"/>
  <c r="T81" i="5"/>
  <c r="M200" i="5" s="1"/>
  <c r="M81" i="5"/>
  <c r="F200" i="5" s="1"/>
  <c r="I79" i="5"/>
  <c r="W198" i="5"/>
  <c r="X198" i="5" s="1"/>
  <c r="Y198" i="5" s="1"/>
  <c r="R81" i="5"/>
  <c r="K200" i="5" s="1"/>
  <c r="K81" i="5"/>
  <c r="D200" i="5" s="1"/>
  <c r="D80" i="5"/>
  <c r="V81" i="5"/>
  <c r="V200" i="5" s="1"/>
  <c r="O81" i="5"/>
  <c r="H80" i="5"/>
  <c r="W80" i="5"/>
  <c r="F81" i="2"/>
  <c r="G81" i="2"/>
  <c r="Q81" i="5"/>
  <c r="H81" i="2"/>
  <c r="C80" i="5"/>
  <c r="I80" i="2"/>
  <c r="L80" i="2" s="1"/>
  <c r="J81" i="5"/>
  <c r="C81" i="2"/>
  <c r="D81" i="2"/>
  <c r="E81" i="2"/>
  <c r="R199" i="5"/>
  <c r="S81" i="5"/>
  <c r="L200" i="5" s="1"/>
  <c r="E80" i="5"/>
  <c r="L81" i="5"/>
  <c r="E200" i="5" s="1"/>
  <c r="E81" i="6" l="1"/>
  <c r="G81" i="6"/>
  <c r="D81" i="6"/>
  <c r="F81" i="6"/>
  <c r="U200" i="5"/>
  <c r="C312" i="5"/>
  <c r="R200" i="5"/>
  <c r="I200" i="5"/>
  <c r="I79" i="6"/>
  <c r="G74" i="10" s="1"/>
  <c r="H69" i="11" s="1"/>
  <c r="B78" i="8"/>
  <c r="W81" i="5"/>
  <c r="E81" i="5"/>
  <c r="S82" i="5"/>
  <c r="L201" i="5" s="1"/>
  <c r="L82" i="5"/>
  <c r="E201" i="5" s="1"/>
  <c r="R82" i="5"/>
  <c r="K201" i="5" s="1"/>
  <c r="K82" i="5"/>
  <c r="D201" i="5" s="1"/>
  <c r="D81" i="5"/>
  <c r="F81" i="5"/>
  <c r="M82" i="5"/>
  <c r="F201" i="5" s="1"/>
  <c r="T82" i="5"/>
  <c r="M201" i="5" s="1"/>
  <c r="P200" i="5"/>
  <c r="V82" i="5"/>
  <c r="V201" i="5" s="1"/>
  <c r="H81" i="5"/>
  <c r="O82" i="5"/>
  <c r="N82" i="5"/>
  <c r="G201" i="5" s="1"/>
  <c r="U82" i="5"/>
  <c r="N201" i="5" s="1"/>
  <c r="G81" i="5"/>
  <c r="C81" i="5"/>
  <c r="F82" i="2"/>
  <c r="Q82" i="5"/>
  <c r="G82" i="2"/>
  <c r="I81" i="2"/>
  <c r="L81" i="2" s="1"/>
  <c r="J82" i="5"/>
  <c r="H82" i="2"/>
  <c r="C82" i="2"/>
  <c r="D82" i="2"/>
  <c r="E82" i="2"/>
  <c r="Q200" i="5"/>
  <c r="P81" i="5"/>
  <c r="S200" i="5"/>
  <c r="I80" i="5"/>
  <c r="T200" i="5"/>
  <c r="W199" i="5"/>
  <c r="X199" i="5" s="1"/>
  <c r="Y199" i="5" s="1"/>
  <c r="F82" i="6" l="1"/>
  <c r="E82" i="6"/>
  <c r="G82" i="6"/>
  <c r="D82" i="6"/>
  <c r="C313" i="5"/>
  <c r="I80" i="6"/>
  <c r="G75" i="10" s="1"/>
  <c r="H70" i="11" s="1"/>
  <c r="T201" i="5"/>
  <c r="S201" i="5"/>
  <c r="W200" i="5"/>
  <c r="X200" i="5" s="1"/>
  <c r="Y200" i="5" s="1"/>
  <c r="I201" i="5"/>
  <c r="B79" i="8"/>
  <c r="N83" i="5"/>
  <c r="G202" i="5" s="1"/>
  <c r="G82" i="5"/>
  <c r="U83" i="5"/>
  <c r="N202" i="5" s="1"/>
  <c r="L83" i="5"/>
  <c r="E202" i="5" s="1"/>
  <c r="E82" i="5"/>
  <c r="S83" i="5"/>
  <c r="L202" i="5" s="1"/>
  <c r="F82" i="5"/>
  <c r="T83" i="5"/>
  <c r="M202" i="5" s="1"/>
  <c r="M83" i="5"/>
  <c r="F202" i="5" s="1"/>
  <c r="P201" i="5"/>
  <c r="R83" i="5"/>
  <c r="K202" i="5" s="1"/>
  <c r="K83" i="5"/>
  <c r="D202" i="5" s="1"/>
  <c r="D82" i="5"/>
  <c r="I81" i="5"/>
  <c r="W82" i="5"/>
  <c r="G83" i="2"/>
  <c r="Q83" i="5"/>
  <c r="H83" i="2"/>
  <c r="C83" i="2"/>
  <c r="I82" i="2"/>
  <c r="L82" i="2" s="1"/>
  <c r="C82" i="5"/>
  <c r="E83" i="2"/>
  <c r="D83" i="2"/>
  <c r="J83" i="5"/>
  <c r="F83" i="2"/>
  <c r="H82" i="5"/>
  <c r="O83" i="5"/>
  <c r="V83" i="5"/>
  <c r="V202" i="5" s="1"/>
  <c r="Q201" i="5"/>
  <c r="P82" i="5"/>
  <c r="U201" i="5"/>
  <c r="R201" i="5"/>
  <c r="D83" i="6" l="1"/>
  <c r="S202" i="5"/>
  <c r="F83" i="6"/>
  <c r="G83" i="6"/>
  <c r="E83" i="6"/>
  <c r="P202" i="5"/>
  <c r="C314" i="5"/>
  <c r="T202" i="5"/>
  <c r="U202" i="5"/>
  <c r="R202" i="5"/>
  <c r="I81" i="6"/>
  <c r="G76" i="10" s="1"/>
  <c r="H71" i="11" s="1"/>
  <c r="B80" i="8"/>
  <c r="L84" i="5"/>
  <c r="E203" i="5" s="1"/>
  <c r="S84" i="5"/>
  <c r="L203" i="5" s="1"/>
  <c r="E83" i="5"/>
  <c r="I82" i="5"/>
  <c r="W201" i="5"/>
  <c r="X201" i="5" s="1"/>
  <c r="Y201" i="5" s="1"/>
  <c r="C83" i="5"/>
  <c r="C84" i="2"/>
  <c r="Q84" i="5"/>
  <c r="D84" i="2"/>
  <c r="F84" i="2"/>
  <c r="J84" i="5"/>
  <c r="E84" i="2"/>
  <c r="I83" i="2"/>
  <c r="L83" i="2" s="1"/>
  <c r="G84" i="2"/>
  <c r="H84" i="2"/>
  <c r="I202" i="5"/>
  <c r="H83" i="5"/>
  <c r="V84" i="5"/>
  <c r="V203" i="5" s="1"/>
  <c r="O84" i="5"/>
  <c r="M84" i="5"/>
  <c r="F203" i="5" s="1"/>
  <c r="F83" i="5"/>
  <c r="T84" i="5"/>
  <c r="M203" i="5" s="1"/>
  <c r="W83" i="5"/>
  <c r="Q202" i="5"/>
  <c r="P83" i="5"/>
  <c r="U84" i="5"/>
  <c r="N203" i="5" s="1"/>
  <c r="N84" i="5"/>
  <c r="G203" i="5" s="1"/>
  <c r="G83" i="5"/>
  <c r="R84" i="5"/>
  <c r="K203" i="5" s="1"/>
  <c r="K84" i="5"/>
  <c r="D203" i="5" s="1"/>
  <c r="D83" i="5"/>
  <c r="D84" i="6" l="1"/>
  <c r="G84" i="6"/>
  <c r="E84" i="6"/>
  <c r="W202" i="5"/>
  <c r="X202" i="5" s="1"/>
  <c r="Y202" i="5" s="1"/>
  <c r="F84" i="6"/>
  <c r="C315" i="5"/>
  <c r="I203" i="5"/>
  <c r="S203" i="5"/>
  <c r="I82" i="6"/>
  <c r="G77" i="10" s="1"/>
  <c r="H72" i="11" s="1"/>
  <c r="I83" i="5"/>
  <c r="B81" i="8"/>
  <c r="T203" i="5"/>
  <c r="S85" i="5"/>
  <c r="L204" i="5" s="1"/>
  <c r="L85" i="5"/>
  <c r="E204" i="5" s="1"/>
  <c r="E84" i="5"/>
  <c r="P203" i="5"/>
  <c r="U203" i="5"/>
  <c r="Q203" i="5"/>
  <c r="P84" i="5"/>
  <c r="M85" i="5"/>
  <c r="F204" i="5" s="1"/>
  <c r="F84" i="5"/>
  <c r="T85" i="5"/>
  <c r="M204" i="5" s="1"/>
  <c r="N85" i="5"/>
  <c r="G204" i="5" s="1"/>
  <c r="U85" i="5"/>
  <c r="N204" i="5" s="1"/>
  <c r="G84" i="5"/>
  <c r="R85" i="5"/>
  <c r="K204" i="5" s="1"/>
  <c r="D84" i="5"/>
  <c r="K85" i="5"/>
  <c r="D204" i="5" s="1"/>
  <c r="R203" i="5"/>
  <c r="W84" i="5"/>
  <c r="O85" i="5"/>
  <c r="H84" i="5"/>
  <c r="V85" i="5"/>
  <c r="V204" i="5" s="1"/>
  <c r="C84" i="5"/>
  <c r="F85" i="2"/>
  <c r="J85" i="5"/>
  <c r="Q85" i="5"/>
  <c r="G85" i="2"/>
  <c r="H85" i="2"/>
  <c r="D85" i="2"/>
  <c r="I84" i="2"/>
  <c r="L84" i="2" s="1"/>
  <c r="C85" i="2"/>
  <c r="E85" i="2"/>
  <c r="G85" i="6" l="1"/>
  <c r="W203" i="5"/>
  <c r="X203" i="5" s="1"/>
  <c r="Y203" i="5" s="1"/>
  <c r="E85" i="6"/>
  <c r="D85" i="6"/>
  <c r="F85" i="6"/>
  <c r="C316" i="5"/>
  <c r="T204" i="5"/>
  <c r="S204" i="5"/>
  <c r="I84" i="6"/>
  <c r="G79" i="10" s="1"/>
  <c r="H74" i="11" s="1"/>
  <c r="I83" i="6"/>
  <c r="G78" i="10" s="1"/>
  <c r="H73" i="11" s="1"/>
  <c r="B82" i="8"/>
  <c r="R86" i="5"/>
  <c r="K205" i="5" s="1"/>
  <c r="K86" i="5"/>
  <c r="D205" i="5" s="1"/>
  <c r="D85" i="5"/>
  <c r="P204" i="5"/>
  <c r="V86" i="5"/>
  <c r="V205" i="5" s="1"/>
  <c r="O86" i="5"/>
  <c r="H85" i="5"/>
  <c r="N86" i="5"/>
  <c r="G205" i="5" s="1"/>
  <c r="G85" i="5"/>
  <c r="U86" i="5"/>
  <c r="N205" i="5" s="1"/>
  <c r="W85" i="5"/>
  <c r="U204" i="5"/>
  <c r="Q204" i="5"/>
  <c r="P85" i="5"/>
  <c r="S86" i="5"/>
  <c r="L205" i="5" s="1"/>
  <c r="L86" i="5"/>
  <c r="E205" i="5" s="1"/>
  <c r="E85" i="5"/>
  <c r="H86" i="2"/>
  <c r="I85" i="2"/>
  <c r="L85" i="2" s="1"/>
  <c r="C85" i="5"/>
  <c r="D86" i="2"/>
  <c r="Q86" i="5"/>
  <c r="C86" i="2"/>
  <c r="F86" i="2"/>
  <c r="J86" i="5"/>
  <c r="E86" i="2"/>
  <c r="G86" i="2"/>
  <c r="R204" i="5"/>
  <c r="I204" i="5"/>
  <c r="T86" i="5"/>
  <c r="M205" i="5" s="1"/>
  <c r="F85" i="5"/>
  <c r="M86" i="5"/>
  <c r="F205" i="5" s="1"/>
  <c r="I84" i="5"/>
  <c r="C317" i="5" l="1"/>
  <c r="D86" i="6"/>
  <c r="F86" i="6"/>
  <c r="E86" i="6"/>
  <c r="G86" i="6"/>
  <c r="R205" i="5"/>
  <c r="T205" i="5"/>
  <c r="U205" i="5"/>
  <c r="S205" i="5"/>
  <c r="I85" i="6"/>
  <c r="G80" i="10" s="1"/>
  <c r="H75" i="11" s="1"/>
  <c r="B83" i="8"/>
  <c r="W86" i="5"/>
  <c r="R87" i="5"/>
  <c r="K206" i="5" s="1"/>
  <c r="K87" i="5"/>
  <c r="D206" i="5" s="1"/>
  <c r="D86" i="5"/>
  <c r="I85" i="5"/>
  <c r="W204" i="5"/>
  <c r="X204" i="5" s="1"/>
  <c r="Y204" i="5" s="1"/>
  <c r="U87" i="5"/>
  <c r="N206" i="5" s="1"/>
  <c r="N87" i="5"/>
  <c r="G206" i="5" s="1"/>
  <c r="G86" i="5"/>
  <c r="E86" i="5"/>
  <c r="L87" i="5"/>
  <c r="E206" i="5" s="1"/>
  <c r="S87" i="5"/>
  <c r="L206" i="5" s="1"/>
  <c r="V87" i="5"/>
  <c r="V206" i="5" s="1"/>
  <c r="H86" i="5"/>
  <c r="O87" i="5"/>
  <c r="Q205" i="5"/>
  <c r="P86" i="5"/>
  <c r="F86" i="5"/>
  <c r="T87" i="5"/>
  <c r="M206" i="5" s="1"/>
  <c r="M87" i="5"/>
  <c r="F206" i="5" s="1"/>
  <c r="I205" i="5"/>
  <c r="Q87" i="5"/>
  <c r="C87" i="2"/>
  <c r="D87" i="2"/>
  <c r="J87" i="5"/>
  <c r="C86" i="5"/>
  <c r="H87" i="2"/>
  <c r="I86" i="2"/>
  <c r="L86" i="2" s="1"/>
  <c r="E87" i="2"/>
  <c r="F87" i="2"/>
  <c r="G87" i="2"/>
  <c r="P205" i="5"/>
  <c r="G87" i="6" l="1"/>
  <c r="F87" i="6"/>
  <c r="E87" i="6"/>
  <c r="D87" i="6"/>
  <c r="R206" i="5"/>
  <c r="C318" i="5"/>
  <c r="W87" i="5"/>
  <c r="T206" i="5"/>
  <c r="W205" i="5"/>
  <c r="X205" i="5" s="1"/>
  <c r="Y205" i="5" s="1"/>
  <c r="U206" i="5"/>
  <c r="B84" i="8"/>
  <c r="L88" i="5"/>
  <c r="E207" i="5" s="1"/>
  <c r="E87" i="5"/>
  <c r="S88" i="5"/>
  <c r="L207" i="5" s="1"/>
  <c r="V88" i="5"/>
  <c r="V207" i="5" s="1"/>
  <c r="O88" i="5"/>
  <c r="H87" i="5"/>
  <c r="S206" i="5"/>
  <c r="T88" i="5"/>
  <c r="M207" i="5" s="1"/>
  <c r="F87" i="5"/>
  <c r="M88" i="5"/>
  <c r="F207" i="5" s="1"/>
  <c r="I86" i="5"/>
  <c r="P87" i="5"/>
  <c r="Q206" i="5"/>
  <c r="I206" i="5"/>
  <c r="R88" i="5"/>
  <c r="K207" i="5" s="1"/>
  <c r="K88" i="5"/>
  <c r="D207" i="5" s="1"/>
  <c r="D87" i="5"/>
  <c r="P206" i="5"/>
  <c r="N88" i="5"/>
  <c r="G207" i="5" s="1"/>
  <c r="G87" i="5"/>
  <c r="U88" i="5"/>
  <c r="N207" i="5" s="1"/>
  <c r="G88" i="2"/>
  <c r="H88" i="2"/>
  <c r="C88" i="2"/>
  <c r="E88" i="2"/>
  <c r="D88" i="2"/>
  <c r="C87" i="5"/>
  <c r="I87" i="2"/>
  <c r="L87" i="2" s="1"/>
  <c r="J88" i="5"/>
  <c r="Q88" i="5"/>
  <c r="F88" i="2"/>
  <c r="D88" i="6" l="1"/>
  <c r="G88" i="6"/>
  <c r="F88" i="6"/>
  <c r="W88" i="5"/>
  <c r="E88" i="6"/>
  <c r="C319" i="5"/>
  <c r="W206" i="5"/>
  <c r="X206" i="5" s="1"/>
  <c r="Y206" i="5" s="1"/>
  <c r="T207" i="5"/>
  <c r="S207" i="5"/>
  <c r="I87" i="5"/>
  <c r="I207" i="5"/>
  <c r="P207" i="5"/>
  <c r="I86" i="6"/>
  <c r="G81" i="10" s="1"/>
  <c r="H76" i="11" s="1"/>
  <c r="B85" i="8"/>
  <c r="Q207" i="5"/>
  <c r="P88" i="5"/>
  <c r="R89" i="5"/>
  <c r="K208" i="5" s="1"/>
  <c r="K89" i="5"/>
  <c r="D208" i="5" s="1"/>
  <c r="D88" i="5"/>
  <c r="U207" i="5"/>
  <c r="E88" i="5"/>
  <c r="S89" i="5"/>
  <c r="L208" i="5" s="1"/>
  <c r="L89" i="5"/>
  <c r="E208" i="5" s="1"/>
  <c r="U89" i="5"/>
  <c r="N208" i="5" s="1"/>
  <c r="N89" i="5"/>
  <c r="G208" i="5" s="1"/>
  <c r="G88" i="5"/>
  <c r="J89" i="5"/>
  <c r="F89" i="2"/>
  <c r="G89" i="2"/>
  <c r="H89" i="2"/>
  <c r="I88" i="2"/>
  <c r="L88" i="2" s="1"/>
  <c r="C88" i="5"/>
  <c r="E89" i="2"/>
  <c r="C89" i="2"/>
  <c r="D89" i="2"/>
  <c r="Q89" i="5"/>
  <c r="R207" i="5"/>
  <c r="T89" i="5"/>
  <c r="M208" i="5" s="1"/>
  <c r="M89" i="5"/>
  <c r="F208" i="5" s="1"/>
  <c r="F88" i="5"/>
  <c r="V89" i="5"/>
  <c r="V208" i="5" s="1"/>
  <c r="O89" i="5"/>
  <c r="H88" i="5"/>
  <c r="G89" i="6" l="1"/>
  <c r="E89" i="6"/>
  <c r="F89" i="6"/>
  <c r="D89" i="6"/>
  <c r="R208" i="5"/>
  <c r="T208" i="5"/>
  <c r="C320" i="5"/>
  <c r="I87" i="6"/>
  <c r="G82" i="10" s="1"/>
  <c r="H77" i="11" s="1"/>
  <c r="U208" i="5"/>
  <c r="I88" i="6"/>
  <c r="G83" i="10" s="1"/>
  <c r="H78" i="11" s="1"/>
  <c r="S208" i="5"/>
  <c r="B86" i="8"/>
  <c r="C89" i="5"/>
  <c r="D90" i="2"/>
  <c r="Q90" i="5"/>
  <c r="E90" i="2"/>
  <c r="J90" i="5"/>
  <c r="F90" i="2"/>
  <c r="G90" i="2"/>
  <c r="H90" i="2"/>
  <c r="C90" i="2"/>
  <c r="I89" i="2"/>
  <c r="L89" i="2" s="1"/>
  <c r="L90" i="5"/>
  <c r="E209" i="5" s="1"/>
  <c r="E89" i="5"/>
  <c r="S90" i="5"/>
  <c r="L209" i="5" s="1"/>
  <c r="I88" i="5"/>
  <c r="P89" i="5"/>
  <c r="Q208" i="5"/>
  <c r="I208" i="5"/>
  <c r="H89" i="5"/>
  <c r="V90" i="5"/>
  <c r="V209" i="5" s="1"/>
  <c r="O90" i="5"/>
  <c r="P208" i="5"/>
  <c r="R90" i="5"/>
  <c r="K209" i="5" s="1"/>
  <c r="K90" i="5"/>
  <c r="D209" i="5" s="1"/>
  <c r="D89" i="5"/>
  <c r="G89" i="5"/>
  <c r="U90" i="5"/>
  <c r="N209" i="5" s="1"/>
  <c r="N90" i="5"/>
  <c r="G209" i="5" s="1"/>
  <c r="W89" i="5"/>
  <c r="F89" i="5"/>
  <c r="T90" i="5"/>
  <c r="M209" i="5" s="1"/>
  <c r="M90" i="5"/>
  <c r="F209" i="5" s="1"/>
  <c r="W207" i="5"/>
  <c r="X207" i="5" s="1"/>
  <c r="Y207" i="5" s="1"/>
  <c r="F90" i="6" l="1"/>
  <c r="G90" i="6"/>
  <c r="D90" i="6"/>
  <c r="E90" i="6"/>
  <c r="C321" i="5"/>
  <c r="S209" i="5"/>
  <c r="I209" i="5"/>
  <c r="U209" i="5"/>
  <c r="W208" i="5"/>
  <c r="X208" i="5" s="1"/>
  <c r="Y208" i="5" s="1"/>
  <c r="B87" i="8"/>
  <c r="H90" i="5"/>
  <c r="O91" i="5"/>
  <c r="V91" i="5"/>
  <c r="V210" i="5" s="1"/>
  <c r="P209" i="5"/>
  <c r="G90" i="5"/>
  <c r="U91" i="5"/>
  <c r="N210" i="5" s="1"/>
  <c r="N91" i="5"/>
  <c r="G210" i="5" s="1"/>
  <c r="F90" i="5"/>
  <c r="T91" i="5"/>
  <c r="M210" i="5" s="1"/>
  <c r="M91" i="5"/>
  <c r="F210" i="5" s="1"/>
  <c r="Q209" i="5"/>
  <c r="P90" i="5"/>
  <c r="S91" i="5"/>
  <c r="L210" i="5" s="1"/>
  <c r="L91" i="5"/>
  <c r="E210" i="5" s="1"/>
  <c r="E90" i="5"/>
  <c r="W90" i="5"/>
  <c r="T209" i="5"/>
  <c r="R209" i="5"/>
  <c r="R91" i="5"/>
  <c r="K210" i="5" s="1"/>
  <c r="D90" i="5"/>
  <c r="K91" i="5"/>
  <c r="D210" i="5" s="1"/>
  <c r="C90" i="5"/>
  <c r="E91" i="2"/>
  <c r="Q91" i="5"/>
  <c r="F91" i="2"/>
  <c r="J91" i="5"/>
  <c r="G91" i="2"/>
  <c r="H91" i="2"/>
  <c r="D91" i="2"/>
  <c r="C91" i="2"/>
  <c r="I90" i="2"/>
  <c r="I89" i="5"/>
  <c r="G91" i="6" l="1"/>
  <c r="E91" i="6"/>
  <c r="F91" i="6"/>
  <c r="D91" i="6"/>
  <c r="C322" i="5"/>
  <c r="T210" i="5"/>
  <c r="I210" i="5"/>
  <c r="I90" i="5"/>
  <c r="I89" i="6"/>
  <c r="G84" i="10" s="1"/>
  <c r="H79" i="11" s="1"/>
  <c r="U210" i="5"/>
  <c r="P210" i="5"/>
  <c r="B88" i="8"/>
  <c r="G92" i="2"/>
  <c r="I91" i="2"/>
  <c r="F92" i="2"/>
  <c r="H92" i="2"/>
  <c r="E92" i="2"/>
  <c r="C92" i="2"/>
  <c r="D92" i="2"/>
  <c r="C91" i="5"/>
  <c r="Q92" i="5"/>
  <c r="J92" i="5"/>
  <c r="O92" i="5"/>
  <c r="V92" i="5"/>
  <c r="V211" i="5" s="1"/>
  <c r="H91" i="5"/>
  <c r="S210" i="5"/>
  <c r="N92" i="5"/>
  <c r="G211" i="5" s="1"/>
  <c r="U92" i="5"/>
  <c r="N211" i="5" s="1"/>
  <c r="G91" i="5"/>
  <c r="W209" i="5"/>
  <c r="X209" i="5" s="1"/>
  <c r="M92" i="5"/>
  <c r="F211" i="5" s="1"/>
  <c r="T92" i="5"/>
  <c r="M211" i="5" s="1"/>
  <c r="F91" i="5"/>
  <c r="W91" i="5"/>
  <c r="P91" i="5"/>
  <c r="Q210" i="5"/>
  <c r="L90" i="2"/>
  <c r="L92" i="5"/>
  <c r="E211" i="5" s="1"/>
  <c r="S92" i="5"/>
  <c r="L211" i="5" s="1"/>
  <c r="E91" i="5"/>
  <c r="R92" i="5"/>
  <c r="K211" i="5" s="1"/>
  <c r="K92" i="5"/>
  <c r="D211" i="5" s="1"/>
  <c r="D91" i="5"/>
  <c r="R210" i="5"/>
  <c r="F92" i="6" l="1"/>
  <c r="G92" i="6"/>
  <c r="D92" i="6"/>
  <c r="E92" i="6"/>
  <c r="T211" i="5"/>
  <c r="C323" i="5"/>
  <c r="R211" i="5"/>
  <c r="Z209" i="5"/>
  <c r="Y209" i="5"/>
  <c r="I90" i="6"/>
  <c r="G85" i="10" s="1"/>
  <c r="H80" i="11" s="1"/>
  <c r="I91" i="5"/>
  <c r="U211" i="5"/>
  <c r="I91" i="6"/>
  <c r="G86" i="10" s="1"/>
  <c r="H81" i="11" s="1"/>
  <c r="S211" i="5"/>
  <c r="B89" i="8"/>
  <c r="K93" i="5"/>
  <c r="D212" i="5" s="1"/>
  <c r="D92" i="5"/>
  <c r="R93" i="5"/>
  <c r="K212" i="5" s="1"/>
  <c r="D93" i="2"/>
  <c r="C92" i="5"/>
  <c r="H93" i="2"/>
  <c r="C93" i="2"/>
  <c r="J93" i="5"/>
  <c r="I92" i="2"/>
  <c r="L92" i="2" s="1"/>
  <c r="E93" i="2"/>
  <c r="Q93" i="5"/>
  <c r="G93" i="2"/>
  <c r="F93" i="2"/>
  <c r="S93" i="5"/>
  <c r="L212" i="5" s="1"/>
  <c r="E92" i="5"/>
  <c r="L93" i="5"/>
  <c r="E212" i="5" s="1"/>
  <c r="H92" i="5"/>
  <c r="O93" i="5"/>
  <c r="V93" i="5"/>
  <c r="V212" i="5" s="1"/>
  <c r="T93" i="5"/>
  <c r="M212" i="5" s="1"/>
  <c r="F92" i="5"/>
  <c r="M93" i="5"/>
  <c r="F212" i="5" s="1"/>
  <c r="I211" i="5"/>
  <c r="W210" i="5"/>
  <c r="X210" i="5" s="1"/>
  <c r="Y210" i="5" s="1"/>
  <c r="Q211" i="5"/>
  <c r="P92" i="5"/>
  <c r="L91" i="2"/>
  <c r="P211" i="5"/>
  <c r="W92" i="5"/>
  <c r="G92" i="5"/>
  <c r="N93" i="5"/>
  <c r="G212" i="5" s="1"/>
  <c r="U93" i="5"/>
  <c r="N212" i="5" s="1"/>
  <c r="F93" i="6" l="1"/>
  <c r="W211" i="5"/>
  <c r="X211" i="5" s="1"/>
  <c r="Y211" i="5" s="1"/>
  <c r="D93" i="6"/>
  <c r="E93" i="6"/>
  <c r="G93" i="6"/>
  <c r="R212" i="5"/>
  <c r="C324" i="5"/>
  <c r="T212" i="5"/>
  <c r="I92" i="6"/>
  <c r="G87" i="10" s="1"/>
  <c r="H82" i="11" s="1"/>
  <c r="S212" i="5"/>
  <c r="B90" i="8"/>
  <c r="O94" i="5"/>
  <c r="H93" i="5"/>
  <c r="V94" i="5"/>
  <c r="V213" i="5" s="1"/>
  <c r="F93" i="5"/>
  <c r="T94" i="5"/>
  <c r="M213" i="5" s="1"/>
  <c r="M94" i="5"/>
  <c r="F213" i="5" s="1"/>
  <c r="I92" i="5"/>
  <c r="G93" i="5"/>
  <c r="U94" i="5"/>
  <c r="N213" i="5" s="1"/>
  <c r="N94" i="5"/>
  <c r="G213" i="5" s="1"/>
  <c r="R94" i="5"/>
  <c r="K213" i="5" s="1"/>
  <c r="D93" i="5"/>
  <c r="K94" i="5"/>
  <c r="D213" i="5" s="1"/>
  <c r="W93" i="5"/>
  <c r="U212" i="5"/>
  <c r="S94" i="5"/>
  <c r="L213" i="5" s="1"/>
  <c r="L94" i="5"/>
  <c r="E213" i="5" s="1"/>
  <c r="E93" i="5"/>
  <c r="P212" i="5"/>
  <c r="Q94" i="5"/>
  <c r="F94" i="2"/>
  <c r="H94" i="2"/>
  <c r="J94" i="5"/>
  <c r="G94" i="2"/>
  <c r="I93" i="2"/>
  <c r="L93" i="2" s="1"/>
  <c r="D94" i="2"/>
  <c r="E94" i="2"/>
  <c r="C94" i="2"/>
  <c r="C93" i="5"/>
  <c r="P93" i="5"/>
  <c r="Q212" i="5"/>
  <c r="I212" i="5"/>
  <c r="E94" i="6" l="1"/>
  <c r="G94" i="6"/>
  <c r="F94" i="6"/>
  <c r="D94" i="6"/>
  <c r="C325" i="5"/>
  <c r="S213" i="5"/>
  <c r="P213" i="5"/>
  <c r="W212" i="5"/>
  <c r="X212" i="5" s="1"/>
  <c r="Y212" i="5" s="1"/>
  <c r="R213" i="5"/>
  <c r="U213" i="5"/>
  <c r="T213" i="5"/>
  <c r="I93" i="6"/>
  <c r="G88" i="10" s="1"/>
  <c r="H83" i="11" s="1"/>
  <c r="W94" i="5"/>
  <c r="B91" i="8"/>
  <c r="D94" i="5"/>
  <c r="K95" i="5"/>
  <c r="D214" i="5" s="1"/>
  <c r="R95" i="5"/>
  <c r="K214" i="5" s="1"/>
  <c r="I213" i="5"/>
  <c r="U95" i="5"/>
  <c r="N214" i="5" s="1"/>
  <c r="N95" i="5"/>
  <c r="G214" i="5" s="1"/>
  <c r="G94" i="5"/>
  <c r="Q213" i="5"/>
  <c r="P94" i="5"/>
  <c r="E94" i="5"/>
  <c r="L95" i="5"/>
  <c r="E214" i="5" s="1"/>
  <c r="S95" i="5"/>
  <c r="L214" i="5" s="1"/>
  <c r="O95" i="5"/>
  <c r="H94" i="5"/>
  <c r="V95" i="5"/>
  <c r="V214" i="5" s="1"/>
  <c r="I93" i="5"/>
  <c r="M95" i="5"/>
  <c r="F214" i="5" s="1"/>
  <c r="F94" i="5"/>
  <c r="T95" i="5"/>
  <c r="M214" i="5" s="1"/>
  <c r="F95" i="2"/>
  <c r="I94" i="2"/>
  <c r="L94" i="2" s="1"/>
  <c r="E95" i="2"/>
  <c r="G95" i="2"/>
  <c r="C94" i="5"/>
  <c r="H95" i="2"/>
  <c r="Q95" i="5"/>
  <c r="D95" i="2"/>
  <c r="C95" i="2"/>
  <c r="J95" i="5"/>
  <c r="F95" i="6" l="1"/>
  <c r="D95" i="6"/>
  <c r="W213" i="5"/>
  <c r="X213" i="5" s="1"/>
  <c r="Y213" i="5" s="1"/>
  <c r="E95" i="6"/>
  <c r="C326" i="5"/>
  <c r="G95" i="6"/>
  <c r="R214" i="5"/>
  <c r="B92" i="8"/>
  <c r="Q214" i="5"/>
  <c r="P95" i="5"/>
  <c r="U214" i="5"/>
  <c r="R96" i="5"/>
  <c r="K215" i="5" s="1"/>
  <c r="K96" i="5"/>
  <c r="D215" i="5" s="1"/>
  <c r="D95" i="5"/>
  <c r="S214" i="5"/>
  <c r="E95" i="5"/>
  <c r="L96" i="5"/>
  <c r="E215" i="5" s="1"/>
  <c r="S96" i="5"/>
  <c r="L215" i="5" s="1"/>
  <c r="W95" i="5"/>
  <c r="E96" i="2"/>
  <c r="F96" i="2"/>
  <c r="I95" i="2"/>
  <c r="L95" i="2" s="1"/>
  <c r="G96" i="2"/>
  <c r="H96" i="2"/>
  <c r="J96" i="5"/>
  <c r="C95" i="5"/>
  <c r="Q96" i="5"/>
  <c r="C96" i="2"/>
  <c r="D96" i="2"/>
  <c r="O96" i="5"/>
  <c r="H95" i="5"/>
  <c r="V96" i="5"/>
  <c r="V215" i="5" s="1"/>
  <c r="T214" i="5"/>
  <c r="P214" i="5"/>
  <c r="T96" i="5"/>
  <c r="M215" i="5" s="1"/>
  <c r="M96" i="5"/>
  <c r="F215" i="5" s="1"/>
  <c r="F95" i="5"/>
  <c r="I94" i="5"/>
  <c r="I214" i="5"/>
  <c r="G95" i="5"/>
  <c r="N96" i="5"/>
  <c r="G215" i="5" s="1"/>
  <c r="U96" i="5"/>
  <c r="N215" i="5" s="1"/>
  <c r="E96" i="6" l="1"/>
  <c r="C327" i="5"/>
  <c r="F96" i="6"/>
  <c r="G96" i="6"/>
  <c r="D96" i="6"/>
  <c r="S215" i="5"/>
  <c r="U215" i="5"/>
  <c r="R215" i="5"/>
  <c r="I94" i="6"/>
  <c r="G89" i="10" s="1"/>
  <c r="H84" i="11" s="1"/>
  <c r="T215" i="5"/>
  <c r="B93" i="8"/>
  <c r="R97" i="5"/>
  <c r="K216" i="5" s="1"/>
  <c r="D96" i="5"/>
  <c r="K97" i="5"/>
  <c r="D216" i="5" s="1"/>
  <c r="T97" i="5"/>
  <c r="M216" i="5" s="1"/>
  <c r="M97" i="5"/>
  <c r="F216" i="5" s="1"/>
  <c r="F96" i="5"/>
  <c r="C97" i="2"/>
  <c r="E97" i="2"/>
  <c r="F97" i="2"/>
  <c r="J97" i="5"/>
  <c r="C96" i="5"/>
  <c r="G97" i="2"/>
  <c r="Q97" i="5"/>
  <c r="H97" i="2"/>
  <c r="D97" i="2"/>
  <c r="I96" i="2"/>
  <c r="L96" i="2" s="1"/>
  <c r="S97" i="5"/>
  <c r="L216" i="5" s="1"/>
  <c r="L97" i="5"/>
  <c r="E216" i="5" s="1"/>
  <c r="E96" i="5"/>
  <c r="W96" i="5"/>
  <c r="I215" i="5"/>
  <c r="I95" i="5"/>
  <c r="P215" i="5"/>
  <c r="Q215" i="5"/>
  <c r="P96" i="5"/>
  <c r="V97" i="5"/>
  <c r="V216" i="5" s="1"/>
  <c r="O97" i="5"/>
  <c r="H96" i="5"/>
  <c r="N97" i="5"/>
  <c r="G216" i="5" s="1"/>
  <c r="G96" i="5"/>
  <c r="U97" i="5"/>
  <c r="N216" i="5" s="1"/>
  <c r="W214" i="5"/>
  <c r="X214" i="5" s="1"/>
  <c r="Y214" i="5" s="1"/>
  <c r="W215" i="5" l="1"/>
  <c r="X215" i="5" s="1"/>
  <c r="Y215" i="5" s="1"/>
  <c r="G97" i="6"/>
  <c r="F97" i="6"/>
  <c r="D97" i="6"/>
  <c r="E97" i="6"/>
  <c r="C328" i="5"/>
  <c r="W97" i="5"/>
  <c r="U216" i="5"/>
  <c r="R216" i="5"/>
  <c r="I95" i="6"/>
  <c r="G90" i="10" s="1"/>
  <c r="H85" i="11" s="1"/>
  <c r="T216" i="5"/>
  <c r="B94" i="8"/>
  <c r="O98" i="5"/>
  <c r="V98" i="5"/>
  <c r="V217" i="5" s="1"/>
  <c r="H97" i="5"/>
  <c r="U98" i="5"/>
  <c r="N217" i="5" s="1"/>
  <c r="N98" i="5"/>
  <c r="G217" i="5" s="1"/>
  <c r="G97" i="5"/>
  <c r="I96" i="5"/>
  <c r="S216" i="5"/>
  <c r="P97" i="5"/>
  <c r="Q216" i="5"/>
  <c r="M98" i="5"/>
  <c r="F217" i="5" s="1"/>
  <c r="F97" i="5"/>
  <c r="T98" i="5"/>
  <c r="M217" i="5" s="1"/>
  <c r="I216" i="5"/>
  <c r="E97" i="5"/>
  <c r="L98" i="5"/>
  <c r="E217" i="5" s="1"/>
  <c r="S98" i="5"/>
  <c r="L217" i="5" s="1"/>
  <c r="K98" i="5"/>
  <c r="D217" i="5" s="1"/>
  <c r="R98" i="5"/>
  <c r="K217" i="5" s="1"/>
  <c r="D97" i="5"/>
  <c r="J98" i="5"/>
  <c r="C98" i="2"/>
  <c r="F98" i="2"/>
  <c r="G98" i="2"/>
  <c r="I97" i="2"/>
  <c r="L97" i="2" s="1"/>
  <c r="D98" i="2"/>
  <c r="Q98" i="5"/>
  <c r="E98" i="2"/>
  <c r="H98" i="2"/>
  <c r="C97" i="5"/>
  <c r="P216" i="5"/>
  <c r="W216" i="5" l="1"/>
  <c r="X216" i="5" s="1"/>
  <c r="Y216" i="5" s="1"/>
  <c r="E98" i="6"/>
  <c r="G98" i="6"/>
  <c r="D98" i="6"/>
  <c r="F98" i="6"/>
  <c r="S217" i="5"/>
  <c r="C329" i="5"/>
  <c r="W98" i="5"/>
  <c r="T217" i="5"/>
  <c r="U217" i="5"/>
  <c r="I217" i="5"/>
  <c r="I96" i="6"/>
  <c r="G91" i="10" s="1"/>
  <c r="H86" i="11" s="1"/>
  <c r="P217" i="5"/>
  <c r="B95" i="8"/>
  <c r="H98" i="5"/>
  <c r="V99" i="5"/>
  <c r="V218" i="5" s="1"/>
  <c r="O99" i="5"/>
  <c r="Q217" i="5"/>
  <c r="P98" i="5"/>
  <c r="E98" i="5"/>
  <c r="S99" i="5"/>
  <c r="L218" i="5" s="1"/>
  <c r="L99" i="5"/>
  <c r="E218" i="5" s="1"/>
  <c r="R217" i="5"/>
  <c r="D98" i="5"/>
  <c r="R99" i="5"/>
  <c r="K218" i="5" s="1"/>
  <c r="K99" i="5"/>
  <c r="D218" i="5" s="1"/>
  <c r="G98" i="5"/>
  <c r="U99" i="5"/>
  <c r="N218" i="5" s="1"/>
  <c r="N99" i="5"/>
  <c r="G218" i="5" s="1"/>
  <c r="F98" i="5"/>
  <c r="M99" i="5"/>
  <c r="F218" i="5" s="1"/>
  <c r="T99" i="5"/>
  <c r="M218" i="5" s="1"/>
  <c r="I97" i="5"/>
  <c r="C98" i="5"/>
  <c r="E99" i="2"/>
  <c r="J99" i="5"/>
  <c r="Q99" i="5"/>
  <c r="H99" i="2"/>
  <c r="F99" i="2"/>
  <c r="I98" i="2"/>
  <c r="C99" i="2"/>
  <c r="D99" i="2"/>
  <c r="G99" i="2"/>
  <c r="D99" i="6" l="1"/>
  <c r="E99" i="6"/>
  <c r="F99" i="6"/>
  <c r="G99" i="6"/>
  <c r="C330" i="5"/>
  <c r="U218" i="5"/>
  <c r="S218" i="5"/>
  <c r="W217" i="5"/>
  <c r="X217" i="5" s="1"/>
  <c r="Y217" i="5" s="1"/>
  <c r="I98" i="6"/>
  <c r="G93" i="10" s="1"/>
  <c r="H88" i="11" s="1"/>
  <c r="R218" i="5"/>
  <c r="I97" i="6"/>
  <c r="G92" i="10" s="1"/>
  <c r="H87" i="11" s="1"/>
  <c r="I98" i="5"/>
  <c r="B96" i="8"/>
  <c r="F100" i="2"/>
  <c r="E100" i="2"/>
  <c r="G100" i="2"/>
  <c r="D100" i="2"/>
  <c r="C99" i="5"/>
  <c r="C100" i="2"/>
  <c r="J100" i="5"/>
  <c r="I99" i="2"/>
  <c r="L99" i="2" s="1"/>
  <c r="H100" i="2"/>
  <c r="Q100" i="5"/>
  <c r="L98" i="2"/>
  <c r="I218" i="5"/>
  <c r="M100" i="5"/>
  <c r="F219" i="5" s="1"/>
  <c r="F99" i="5"/>
  <c r="T100" i="5"/>
  <c r="M219" i="5" s="1"/>
  <c r="T218" i="5"/>
  <c r="P218" i="5"/>
  <c r="K100" i="5"/>
  <c r="D219" i="5" s="1"/>
  <c r="D99" i="5"/>
  <c r="R100" i="5"/>
  <c r="K219" i="5" s="1"/>
  <c r="W99" i="5"/>
  <c r="Q218" i="5"/>
  <c r="P99" i="5"/>
  <c r="V100" i="5"/>
  <c r="V219" i="5" s="1"/>
  <c r="O100" i="5"/>
  <c r="H99" i="5"/>
  <c r="U100" i="5"/>
  <c r="N219" i="5" s="1"/>
  <c r="G99" i="5"/>
  <c r="N100" i="5"/>
  <c r="G219" i="5" s="1"/>
  <c r="L100" i="5"/>
  <c r="E219" i="5" s="1"/>
  <c r="E99" i="5"/>
  <c r="S100" i="5"/>
  <c r="L219" i="5" s="1"/>
  <c r="E100" i="6" l="1"/>
  <c r="D100" i="6"/>
  <c r="W218" i="5"/>
  <c r="X218" i="5" s="1"/>
  <c r="Y218" i="5" s="1"/>
  <c r="G100" i="6"/>
  <c r="F100" i="6"/>
  <c r="C331" i="5"/>
  <c r="R219" i="5"/>
  <c r="U219" i="5"/>
  <c r="B97" i="8"/>
  <c r="Q219" i="5"/>
  <c r="P100" i="5"/>
  <c r="T219" i="5"/>
  <c r="J101" i="5"/>
  <c r="I100" i="2"/>
  <c r="L100" i="2" s="1"/>
  <c r="Q101" i="5"/>
  <c r="H101" i="2"/>
  <c r="D101" i="2"/>
  <c r="G101" i="2"/>
  <c r="E101" i="2"/>
  <c r="F101" i="2"/>
  <c r="C100" i="5"/>
  <c r="C101" i="2"/>
  <c r="P219" i="5"/>
  <c r="I99" i="5"/>
  <c r="D100" i="5"/>
  <c r="K101" i="5"/>
  <c r="D220" i="5" s="1"/>
  <c r="R101" i="5"/>
  <c r="K220" i="5" s="1"/>
  <c r="I219" i="5"/>
  <c r="U101" i="5"/>
  <c r="N220" i="5" s="1"/>
  <c r="G100" i="5"/>
  <c r="N101" i="5"/>
  <c r="G220" i="5" s="1"/>
  <c r="W100" i="5"/>
  <c r="L101" i="5"/>
  <c r="E220" i="5" s="1"/>
  <c r="E100" i="5"/>
  <c r="S101" i="5"/>
  <c r="L220" i="5" s="1"/>
  <c r="S219" i="5"/>
  <c r="V101" i="5"/>
  <c r="V220" i="5" s="1"/>
  <c r="O101" i="5"/>
  <c r="H100" i="5"/>
  <c r="F100" i="5"/>
  <c r="T101" i="5"/>
  <c r="M220" i="5" s="1"/>
  <c r="M101" i="5"/>
  <c r="F220" i="5" s="1"/>
  <c r="F101" i="6" l="1"/>
  <c r="S220" i="5"/>
  <c r="G101" i="6"/>
  <c r="D101" i="6"/>
  <c r="E101" i="6"/>
  <c r="C332" i="5"/>
  <c r="R220" i="5"/>
  <c r="I99" i="6"/>
  <c r="G94" i="10" s="1"/>
  <c r="H89" i="11" s="1"/>
  <c r="T220" i="5"/>
  <c r="U220" i="5"/>
  <c r="B98" i="8"/>
  <c r="R102" i="5"/>
  <c r="K221" i="5" s="1"/>
  <c r="K102" i="5"/>
  <c r="D221" i="5" s="1"/>
  <c r="D101" i="5"/>
  <c r="V102" i="5"/>
  <c r="V221" i="5" s="1"/>
  <c r="O102" i="5"/>
  <c r="H101" i="5"/>
  <c r="W101" i="5"/>
  <c r="E102" i="2"/>
  <c r="H102" i="2"/>
  <c r="C102" i="2"/>
  <c r="G102" i="2"/>
  <c r="F102" i="2"/>
  <c r="C101" i="5"/>
  <c r="Q102" i="5"/>
  <c r="D102" i="2"/>
  <c r="I101" i="2"/>
  <c r="L101" i="2" s="1"/>
  <c r="J102" i="5"/>
  <c r="I100" i="5"/>
  <c r="P101" i="5"/>
  <c r="Q220" i="5"/>
  <c r="M102" i="5"/>
  <c r="F221" i="5" s="1"/>
  <c r="F101" i="5"/>
  <c r="T102" i="5"/>
  <c r="M221" i="5" s="1"/>
  <c r="P220" i="5"/>
  <c r="E101" i="5"/>
  <c r="S102" i="5"/>
  <c r="L221" i="5" s="1"/>
  <c r="L102" i="5"/>
  <c r="E221" i="5" s="1"/>
  <c r="I220" i="5"/>
  <c r="G101" i="5"/>
  <c r="N102" i="5"/>
  <c r="G221" i="5" s="1"/>
  <c r="U102" i="5"/>
  <c r="N221" i="5" s="1"/>
  <c r="W219" i="5"/>
  <c r="X219" i="5" s="1"/>
  <c r="Y219" i="5" s="1"/>
  <c r="W220" i="5" l="1"/>
  <c r="X220" i="5" s="1"/>
  <c r="Y220" i="5" s="1"/>
  <c r="E102" i="6"/>
  <c r="F102" i="6"/>
  <c r="G102" i="6"/>
  <c r="R221" i="5"/>
  <c r="D102" i="6"/>
  <c r="C333" i="5"/>
  <c r="W102" i="5"/>
  <c r="U221" i="5"/>
  <c r="S221" i="5"/>
  <c r="I100" i="6"/>
  <c r="G95" i="10" s="1"/>
  <c r="H90" i="11" s="1"/>
  <c r="T221" i="5"/>
  <c r="B99" i="8"/>
  <c r="D102" i="5"/>
  <c r="K103" i="5"/>
  <c r="D222" i="5" s="1"/>
  <c r="R103" i="5"/>
  <c r="K222" i="5" s="1"/>
  <c r="I101" i="5"/>
  <c r="T103" i="5"/>
  <c r="M222" i="5" s="1"/>
  <c r="M103" i="5"/>
  <c r="F222" i="5" s="1"/>
  <c r="F102" i="5"/>
  <c r="U103" i="5"/>
  <c r="N222" i="5" s="1"/>
  <c r="N103" i="5"/>
  <c r="G222" i="5" s="1"/>
  <c r="G102" i="5"/>
  <c r="H103" i="2"/>
  <c r="C103" i="2"/>
  <c r="I102" i="2"/>
  <c r="L102" i="2" s="1"/>
  <c r="C102" i="5"/>
  <c r="D103" i="2"/>
  <c r="J103" i="5"/>
  <c r="Q103" i="5"/>
  <c r="G103" i="2"/>
  <c r="F103" i="2"/>
  <c r="E103" i="2"/>
  <c r="Q221" i="5"/>
  <c r="P102" i="5"/>
  <c r="V103" i="5"/>
  <c r="V222" i="5" s="1"/>
  <c r="H102" i="5"/>
  <c r="O103" i="5"/>
  <c r="I221" i="5"/>
  <c r="S103" i="5"/>
  <c r="L222" i="5" s="1"/>
  <c r="L103" i="5"/>
  <c r="E222" i="5" s="1"/>
  <c r="E102" i="5"/>
  <c r="P221" i="5"/>
  <c r="E103" i="6" l="1"/>
  <c r="W221" i="5"/>
  <c r="X221" i="5" s="1"/>
  <c r="Y221" i="5" s="1"/>
  <c r="G103" i="6"/>
  <c r="D103" i="6"/>
  <c r="F103" i="6"/>
  <c r="C334" i="5"/>
  <c r="R222" i="5"/>
  <c r="I101" i="6"/>
  <c r="G96" i="10" s="1"/>
  <c r="H91" i="11" s="1"/>
  <c r="S222" i="5"/>
  <c r="T222" i="5"/>
  <c r="U222" i="5"/>
  <c r="B100" i="8"/>
  <c r="E103" i="5"/>
  <c r="L104" i="5"/>
  <c r="E223" i="5" s="1"/>
  <c r="S104" i="5"/>
  <c r="L223" i="5" s="1"/>
  <c r="Q104" i="5"/>
  <c r="D104" i="2"/>
  <c r="J104" i="5"/>
  <c r="E104" i="2"/>
  <c r="H104" i="2"/>
  <c r="I103" i="2"/>
  <c r="L103" i="2" s="1"/>
  <c r="F104" i="2"/>
  <c r="G104" i="2"/>
  <c r="C103" i="5"/>
  <c r="C104" i="2"/>
  <c r="V104" i="5"/>
  <c r="V223" i="5" s="1"/>
  <c r="O104" i="5"/>
  <c r="H103" i="5"/>
  <c r="U104" i="5"/>
  <c r="N223" i="5" s="1"/>
  <c r="N104" i="5"/>
  <c r="G223" i="5" s="1"/>
  <c r="G103" i="5"/>
  <c r="W103" i="5"/>
  <c r="T104" i="5"/>
  <c r="M223" i="5" s="1"/>
  <c r="M104" i="5"/>
  <c r="F223" i="5" s="1"/>
  <c r="F103" i="5"/>
  <c r="Q222" i="5"/>
  <c r="P103" i="5"/>
  <c r="K104" i="5"/>
  <c r="D223" i="5" s="1"/>
  <c r="D103" i="5"/>
  <c r="R104" i="5"/>
  <c r="K223" i="5" s="1"/>
  <c r="P222" i="5"/>
  <c r="I102" i="5"/>
  <c r="I222" i="5"/>
  <c r="F104" i="6" l="1"/>
  <c r="G104" i="6"/>
  <c r="P223" i="5"/>
  <c r="W222" i="5"/>
  <c r="X222" i="5" s="1"/>
  <c r="Y222" i="5" s="1"/>
  <c r="E104" i="6"/>
  <c r="D104" i="6"/>
  <c r="T223" i="5"/>
  <c r="C335" i="5"/>
  <c r="R223" i="5"/>
  <c r="S223" i="5"/>
  <c r="I102" i="6"/>
  <c r="G97" i="10" s="1"/>
  <c r="H92" i="11" s="1"/>
  <c r="U223" i="5"/>
  <c r="B101" i="8"/>
  <c r="O105" i="5"/>
  <c r="H104" i="5"/>
  <c r="V105" i="5"/>
  <c r="V224" i="5" s="1"/>
  <c r="E104" i="5"/>
  <c r="S105" i="5"/>
  <c r="L224" i="5" s="1"/>
  <c r="L105" i="5"/>
  <c r="E224" i="5" s="1"/>
  <c r="Q223" i="5"/>
  <c r="P104" i="5"/>
  <c r="C105" i="2"/>
  <c r="E105" i="2"/>
  <c r="H105" i="2"/>
  <c r="I104" i="2"/>
  <c r="L104" i="2" s="1"/>
  <c r="C104" i="5"/>
  <c r="Q105" i="5"/>
  <c r="D105" i="2"/>
  <c r="J105" i="5"/>
  <c r="F105" i="2"/>
  <c r="G105" i="2"/>
  <c r="K105" i="5"/>
  <c r="D224" i="5" s="1"/>
  <c r="R105" i="5"/>
  <c r="K224" i="5" s="1"/>
  <c r="D104" i="5"/>
  <c r="I103" i="5"/>
  <c r="W104" i="5"/>
  <c r="I223" i="5"/>
  <c r="U105" i="5"/>
  <c r="N224" i="5" s="1"/>
  <c r="N105" i="5"/>
  <c r="G224" i="5" s="1"/>
  <c r="G104" i="5"/>
  <c r="T105" i="5"/>
  <c r="M224" i="5" s="1"/>
  <c r="M105" i="5"/>
  <c r="F224" i="5" s="1"/>
  <c r="F104" i="5"/>
  <c r="C336" i="5" l="1"/>
  <c r="G105" i="6"/>
  <c r="E105" i="6"/>
  <c r="D105" i="6"/>
  <c r="F105" i="6"/>
  <c r="W223" i="5"/>
  <c r="X223" i="5" s="1"/>
  <c r="Y223" i="5" s="1"/>
  <c r="T224" i="5"/>
  <c r="S224" i="5"/>
  <c r="R224" i="5"/>
  <c r="I103" i="6"/>
  <c r="G98" i="10" s="1"/>
  <c r="H93" i="11" s="1"/>
  <c r="U224" i="5"/>
  <c r="B102" i="8"/>
  <c r="W105" i="5"/>
  <c r="I104" i="5"/>
  <c r="P224" i="5"/>
  <c r="I224" i="5"/>
  <c r="H105" i="5"/>
  <c r="O106" i="5"/>
  <c r="V106" i="5"/>
  <c r="V225" i="5" s="1"/>
  <c r="G105" i="5"/>
  <c r="U106" i="5"/>
  <c r="N225" i="5" s="1"/>
  <c r="N106" i="5"/>
  <c r="G225" i="5" s="1"/>
  <c r="E105" i="5"/>
  <c r="S106" i="5"/>
  <c r="L225" i="5" s="1"/>
  <c r="L106" i="5"/>
  <c r="E225" i="5" s="1"/>
  <c r="M106" i="5"/>
  <c r="F225" i="5" s="1"/>
  <c r="T106" i="5"/>
  <c r="M225" i="5" s="1"/>
  <c r="F105" i="5"/>
  <c r="G106" i="2"/>
  <c r="Q106" i="5"/>
  <c r="C106" i="2"/>
  <c r="I105" i="2"/>
  <c r="L105" i="2" s="1"/>
  <c r="F106" i="2"/>
  <c r="E106" i="2"/>
  <c r="H106" i="2"/>
  <c r="D106" i="2"/>
  <c r="C105" i="5"/>
  <c r="J106" i="5"/>
  <c r="D105" i="5"/>
  <c r="K106" i="5"/>
  <c r="D225" i="5" s="1"/>
  <c r="R106" i="5"/>
  <c r="K225" i="5" s="1"/>
  <c r="Q224" i="5"/>
  <c r="P105" i="5"/>
  <c r="G106" i="6" l="1"/>
  <c r="F106" i="6"/>
  <c r="E106" i="6"/>
  <c r="D106" i="6"/>
  <c r="T225" i="5"/>
  <c r="C337" i="5"/>
  <c r="I225" i="5"/>
  <c r="W106" i="5"/>
  <c r="U225" i="5"/>
  <c r="I104" i="6"/>
  <c r="G99" i="10" s="1"/>
  <c r="H94" i="11" s="1"/>
  <c r="S225" i="5"/>
  <c r="W224" i="5"/>
  <c r="X224" i="5" s="1"/>
  <c r="Y224" i="5" s="1"/>
  <c r="B103" i="8"/>
  <c r="E107" i="2"/>
  <c r="C107" i="2"/>
  <c r="I106" i="2"/>
  <c r="F107" i="2"/>
  <c r="H107" i="2"/>
  <c r="J107" i="5"/>
  <c r="G107" i="2"/>
  <c r="C106" i="5"/>
  <c r="Q107" i="5"/>
  <c r="D107" i="2"/>
  <c r="I105" i="5"/>
  <c r="G106" i="5"/>
  <c r="U107" i="5"/>
  <c r="N226" i="5" s="1"/>
  <c r="N107" i="5"/>
  <c r="G226" i="5" s="1"/>
  <c r="H106" i="5"/>
  <c r="O107" i="5"/>
  <c r="V107" i="5"/>
  <c r="V226" i="5" s="1"/>
  <c r="P106" i="5"/>
  <c r="Q225" i="5"/>
  <c r="R225" i="5"/>
  <c r="E106" i="5"/>
  <c r="S107" i="5"/>
  <c r="L226" i="5" s="1"/>
  <c r="L107" i="5"/>
  <c r="E226" i="5" s="1"/>
  <c r="R107" i="5"/>
  <c r="K226" i="5" s="1"/>
  <c r="K107" i="5"/>
  <c r="D226" i="5" s="1"/>
  <c r="D106" i="5"/>
  <c r="P225" i="5"/>
  <c r="T107" i="5"/>
  <c r="M226" i="5" s="1"/>
  <c r="F106" i="5"/>
  <c r="M107" i="5"/>
  <c r="F226" i="5" s="1"/>
  <c r="F107" i="6" l="1"/>
  <c r="D107" i="6"/>
  <c r="G107" i="6"/>
  <c r="E107" i="6"/>
  <c r="C338" i="5"/>
  <c r="S226" i="5"/>
  <c r="U226" i="5"/>
  <c r="I105" i="6"/>
  <c r="G100" i="10" s="1"/>
  <c r="H95" i="11" s="1"/>
  <c r="T226" i="5"/>
  <c r="B104" i="8"/>
  <c r="I106" i="5"/>
  <c r="G107" i="5"/>
  <c r="U108" i="5"/>
  <c r="N227" i="5" s="1"/>
  <c r="N108" i="5"/>
  <c r="G227" i="5" s="1"/>
  <c r="Q226" i="5"/>
  <c r="P107" i="5"/>
  <c r="O108" i="5"/>
  <c r="H107" i="5"/>
  <c r="V108" i="5"/>
  <c r="V227" i="5" s="1"/>
  <c r="F107" i="5"/>
  <c r="T108" i="5"/>
  <c r="M227" i="5" s="1"/>
  <c r="M108" i="5"/>
  <c r="F227" i="5" s="1"/>
  <c r="W225" i="5"/>
  <c r="X225" i="5" s="1"/>
  <c r="Y225" i="5" s="1"/>
  <c r="L106" i="2"/>
  <c r="I226" i="5"/>
  <c r="K108" i="5"/>
  <c r="D227" i="5" s="1"/>
  <c r="R108" i="5"/>
  <c r="K227" i="5" s="1"/>
  <c r="D107" i="5"/>
  <c r="C107" i="5"/>
  <c r="F108" i="2"/>
  <c r="C108" i="2"/>
  <c r="Q108" i="5"/>
  <c r="I107" i="2"/>
  <c r="L107" i="2" s="1"/>
  <c r="G108" i="2"/>
  <c r="D108" i="2"/>
  <c r="J108" i="5"/>
  <c r="H108" i="2"/>
  <c r="E108" i="2"/>
  <c r="R226" i="5"/>
  <c r="P226" i="5"/>
  <c r="W107" i="5"/>
  <c r="S108" i="5"/>
  <c r="L227" i="5" s="1"/>
  <c r="E107" i="5"/>
  <c r="L108" i="5"/>
  <c r="E227" i="5" s="1"/>
  <c r="D108" i="6" l="1"/>
  <c r="E108" i="6"/>
  <c r="F108" i="6"/>
  <c r="G108" i="6"/>
  <c r="C339" i="5"/>
  <c r="S227" i="5"/>
  <c r="R227" i="5"/>
  <c r="U227" i="5"/>
  <c r="I106" i="6"/>
  <c r="G101" i="10" s="1"/>
  <c r="H96" i="11" s="1"/>
  <c r="B105" i="8"/>
  <c r="J109" i="5"/>
  <c r="F109" i="2"/>
  <c r="H109" i="2"/>
  <c r="D109" i="2"/>
  <c r="Q109" i="5"/>
  <c r="G109" i="2"/>
  <c r="C108" i="5"/>
  <c r="E109" i="2"/>
  <c r="I108" i="2"/>
  <c r="L108" i="2" s="1"/>
  <c r="C109" i="2"/>
  <c r="S109" i="5"/>
  <c r="L228" i="5" s="1"/>
  <c r="E108" i="5"/>
  <c r="L109" i="5"/>
  <c r="E228" i="5" s="1"/>
  <c r="T109" i="5"/>
  <c r="M228" i="5" s="1"/>
  <c r="M109" i="5"/>
  <c r="F228" i="5" s="1"/>
  <c r="F108" i="5"/>
  <c r="I107" i="5"/>
  <c r="W226" i="5"/>
  <c r="X226" i="5" s="1"/>
  <c r="Y226" i="5" s="1"/>
  <c r="O109" i="5"/>
  <c r="V109" i="5"/>
  <c r="V228" i="5" s="1"/>
  <c r="H108" i="5"/>
  <c r="Q227" i="5"/>
  <c r="P108" i="5"/>
  <c r="T227" i="5"/>
  <c r="R109" i="5"/>
  <c r="K228" i="5" s="1"/>
  <c r="K109" i="5"/>
  <c r="D228" i="5" s="1"/>
  <c r="D108" i="5"/>
  <c r="U109" i="5"/>
  <c r="N228" i="5" s="1"/>
  <c r="N109" i="5"/>
  <c r="G228" i="5" s="1"/>
  <c r="G108" i="5"/>
  <c r="P227" i="5"/>
  <c r="I227" i="5"/>
  <c r="W108" i="5"/>
  <c r="D109" i="6" l="1"/>
  <c r="F109" i="6"/>
  <c r="G109" i="6"/>
  <c r="E109" i="6"/>
  <c r="R228" i="5"/>
  <c r="C340" i="5"/>
  <c r="S228" i="5"/>
  <c r="U228" i="5"/>
  <c r="W227" i="5"/>
  <c r="X227" i="5" s="1"/>
  <c r="Y227" i="5" s="1"/>
  <c r="I107" i="6"/>
  <c r="G102" i="10" s="1"/>
  <c r="H97" i="11" s="1"/>
  <c r="T228" i="5"/>
  <c r="B106" i="8"/>
  <c r="G109" i="5"/>
  <c r="N110" i="5"/>
  <c r="G229" i="5" s="1"/>
  <c r="U110" i="5"/>
  <c r="N229" i="5" s="1"/>
  <c r="W109" i="5"/>
  <c r="L110" i="5"/>
  <c r="E229" i="5" s="1"/>
  <c r="E109" i="5"/>
  <c r="S110" i="5"/>
  <c r="L229" i="5" s="1"/>
  <c r="R110" i="5"/>
  <c r="K229" i="5" s="1"/>
  <c r="K110" i="5"/>
  <c r="D229" i="5" s="1"/>
  <c r="D109" i="5"/>
  <c r="I228" i="5"/>
  <c r="V110" i="5"/>
  <c r="V229" i="5" s="1"/>
  <c r="O110" i="5"/>
  <c r="H109" i="5"/>
  <c r="I108" i="5"/>
  <c r="P228" i="5"/>
  <c r="C109" i="5"/>
  <c r="H110" i="2"/>
  <c r="F110" i="2"/>
  <c r="G110" i="2"/>
  <c r="Q110" i="5"/>
  <c r="I109" i="2"/>
  <c r="L109" i="2" s="1"/>
  <c r="J110" i="5"/>
  <c r="D110" i="2"/>
  <c r="E110" i="2"/>
  <c r="C110" i="2"/>
  <c r="T110" i="5"/>
  <c r="M229" i="5" s="1"/>
  <c r="F109" i="5"/>
  <c r="M110" i="5"/>
  <c r="F229" i="5" s="1"/>
  <c r="P109" i="5"/>
  <c r="Q228" i="5"/>
  <c r="D110" i="6" l="1"/>
  <c r="E110" i="6"/>
  <c r="F110" i="6"/>
  <c r="C341" i="5"/>
  <c r="G110" i="6"/>
  <c r="S229" i="5"/>
  <c r="R229" i="5"/>
  <c r="T229" i="5"/>
  <c r="I108" i="6"/>
  <c r="G103" i="10" s="1"/>
  <c r="H98" i="11" s="1"/>
  <c r="W110" i="5"/>
  <c r="W228" i="5"/>
  <c r="B107" i="8"/>
  <c r="G110" i="5"/>
  <c r="N111" i="5"/>
  <c r="G230" i="5" s="1"/>
  <c r="U111" i="5"/>
  <c r="N230" i="5" s="1"/>
  <c r="T111" i="5"/>
  <c r="M230" i="5" s="1"/>
  <c r="F110" i="5"/>
  <c r="M111" i="5"/>
  <c r="F230" i="5" s="1"/>
  <c r="C110" i="5"/>
  <c r="F111" i="2"/>
  <c r="Q111" i="5"/>
  <c r="I110" i="2"/>
  <c r="L110" i="2" s="1"/>
  <c r="G111" i="2"/>
  <c r="J111" i="5"/>
  <c r="D111" i="2"/>
  <c r="H111" i="2"/>
  <c r="E111" i="2"/>
  <c r="C111" i="2"/>
  <c r="H110" i="5"/>
  <c r="O111" i="5"/>
  <c r="V111" i="5"/>
  <c r="V230" i="5" s="1"/>
  <c r="S111" i="5"/>
  <c r="L230" i="5" s="1"/>
  <c r="E110" i="5"/>
  <c r="L111" i="5"/>
  <c r="E230" i="5" s="1"/>
  <c r="I109" i="5"/>
  <c r="D110" i="5"/>
  <c r="K111" i="5"/>
  <c r="D230" i="5" s="1"/>
  <c r="R111" i="5"/>
  <c r="K230" i="5" s="1"/>
  <c r="X228" i="5"/>
  <c r="Y228" i="5" s="1"/>
  <c r="P110" i="5"/>
  <c r="Q229" i="5"/>
  <c r="I229" i="5"/>
  <c r="U229" i="5"/>
  <c r="P229" i="5"/>
  <c r="D111" i="6" l="1"/>
  <c r="F111" i="6"/>
  <c r="G111" i="6"/>
  <c r="E111" i="6"/>
  <c r="C342" i="5"/>
  <c r="U230" i="5"/>
  <c r="W229" i="5"/>
  <c r="X229" i="5" s="1"/>
  <c r="Y229" i="5" s="1"/>
  <c r="T230" i="5"/>
  <c r="R230" i="5"/>
  <c r="I109" i="6"/>
  <c r="G104" i="10" s="1"/>
  <c r="H99" i="11" s="1"/>
  <c r="S230" i="5"/>
  <c r="B108" i="8"/>
  <c r="H111" i="5"/>
  <c r="O112" i="5"/>
  <c r="V112" i="5"/>
  <c r="V231" i="5" s="1"/>
  <c r="P111" i="5"/>
  <c r="Q230" i="5"/>
  <c r="R112" i="5"/>
  <c r="K231" i="5" s="1"/>
  <c r="K112" i="5"/>
  <c r="D231" i="5" s="1"/>
  <c r="D111" i="5"/>
  <c r="U112" i="5"/>
  <c r="N231" i="5" s="1"/>
  <c r="N112" i="5"/>
  <c r="G231" i="5" s="1"/>
  <c r="G111" i="5"/>
  <c r="P230" i="5"/>
  <c r="I230" i="5"/>
  <c r="W111" i="5"/>
  <c r="C112" i="2"/>
  <c r="I111" i="2"/>
  <c r="G112" i="2"/>
  <c r="D112" i="2"/>
  <c r="E112" i="2"/>
  <c r="C111" i="5"/>
  <c r="J112" i="5"/>
  <c r="F112" i="2"/>
  <c r="Q112" i="5"/>
  <c r="H112" i="2"/>
  <c r="F111" i="5"/>
  <c r="T112" i="5"/>
  <c r="M231" i="5" s="1"/>
  <c r="M112" i="5"/>
  <c r="F231" i="5" s="1"/>
  <c r="L112" i="5"/>
  <c r="E231" i="5" s="1"/>
  <c r="S112" i="5"/>
  <c r="L231" i="5" s="1"/>
  <c r="E111" i="5"/>
  <c r="I110" i="5"/>
  <c r="F112" i="6" l="1"/>
  <c r="D112" i="6"/>
  <c r="E112" i="6"/>
  <c r="G112" i="6"/>
  <c r="W230" i="5"/>
  <c r="X230" i="5" s="1"/>
  <c r="Y230" i="5" s="1"/>
  <c r="C343" i="5"/>
  <c r="S231" i="5"/>
  <c r="I111" i="5"/>
  <c r="I110" i="6"/>
  <c r="G105" i="10" s="1"/>
  <c r="H100" i="11" s="1"/>
  <c r="U231" i="5"/>
  <c r="T231" i="5"/>
  <c r="B109" i="8"/>
  <c r="W112" i="5"/>
  <c r="J113" i="5"/>
  <c r="Q113" i="5"/>
  <c r="D113" i="2"/>
  <c r="F113" i="2"/>
  <c r="C113" i="2"/>
  <c r="C112" i="5"/>
  <c r="E113" i="2"/>
  <c r="H113" i="2"/>
  <c r="I112" i="2"/>
  <c r="G113" i="2"/>
  <c r="F112" i="5"/>
  <c r="T113" i="5"/>
  <c r="M232" i="5" s="1"/>
  <c r="M113" i="5"/>
  <c r="F232" i="5" s="1"/>
  <c r="I231" i="5"/>
  <c r="Q231" i="5"/>
  <c r="P112" i="5"/>
  <c r="P231" i="5"/>
  <c r="S113" i="5"/>
  <c r="L232" i="5" s="1"/>
  <c r="E112" i="5"/>
  <c r="L113" i="5"/>
  <c r="E232" i="5" s="1"/>
  <c r="R113" i="5"/>
  <c r="K232" i="5" s="1"/>
  <c r="K113" i="5"/>
  <c r="D232" i="5" s="1"/>
  <c r="D112" i="5"/>
  <c r="G112" i="5"/>
  <c r="U113" i="5"/>
  <c r="N232" i="5" s="1"/>
  <c r="N113" i="5"/>
  <c r="G232" i="5" s="1"/>
  <c r="V113" i="5"/>
  <c r="V232" i="5" s="1"/>
  <c r="O113" i="5"/>
  <c r="H112" i="5"/>
  <c r="L111" i="2"/>
  <c r="R231" i="5"/>
  <c r="F113" i="6" l="1"/>
  <c r="G113" i="6"/>
  <c r="D113" i="6"/>
  <c r="E113" i="6"/>
  <c r="C344" i="5"/>
  <c r="U232" i="5"/>
  <c r="S232" i="5"/>
  <c r="I111" i="6"/>
  <c r="G106" i="10" s="1"/>
  <c r="H101" i="11" s="1"/>
  <c r="T232" i="5"/>
  <c r="R232" i="5"/>
  <c r="I112" i="6"/>
  <c r="G107" i="10" s="1"/>
  <c r="H102" i="11" s="1"/>
  <c r="B110" i="8"/>
  <c r="L114" i="5"/>
  <c r="E233" i="5" s="1"/>
  <c r="E113" i="5"/>
  <c r="S114" i="5"/>
  <c r="L233" i="5" s="1"/>
  <c r="I112" i="5"/>
  <c r="F113" i="5"/>
  <c r="M114" i="5"/>
  <c r="F233" i="5" s="1"/>
  <c r="T114" i="5"/>
  <c r="M233" i="5" s="1"/>
  <c r="R114" i="5"/>
  <c r="K233" i="5" s="1"/>
  <c r="K114" i="5"/>
  <c r="D233" i="5" s="1"/>
  <c r="D113" i="5"/>
  <c r="I113" i="2"/>
  <c r="L113" i="2" s="1"/>
  <c r="D114" i="2"/>
  <c r="E114" i="2"/>
  <c r="C114" i="2"/>
  <c r="Q114" i="5"/>
  <c r="F114" i="2"/>
  <c r="C113" i="5"/>
  <c r="G114" i="2"/>
  <c r="J114" i="5"/>
  <c r="H114" i="2"/>
  <c r="U114" i="5"/>
  <c r="N233" i="5" s="1"/>
  <c r="G113" i="5"/>
  <c r="N114" i="5"/>
  <c r="G233" i="5" s="1"/>
  <c r="W113" i="5"/>
  <c r="L112" i="2"/>
  <c r="P113" i="5"/>
  <c r="Q232" i="5"/>
  <c r="I232" i="5"/>
  <c r="P232" i="5"/>
  <c r="W231" i="5"/>
  <c r="X231" i="5" s="1"/>
  <c r="Y231" i="5" s="1"/>
  <c r="V114" i="5"/>
  <c r="V233" i="5" s="1"/>
  <c r="O114" i="5"/>
  <c r="H113" i="5"/>
  <c r="W232" i="5" l="1"/>
  <c r="X232" i="5" s="1"/>
  <c r="Y232" i="5" s="1"/>
  <c r="G114" i="6"/>
  <c r="F114" i="6"/>
  <c r="D114" i="6"/>
  <c r="E114" i="6"/>
  <c r="C345" i="5"/>
  <c r="T233" i="5"/>
  <c r="R233" i="5"/>
  <c r="B111" i="8"/>
  <c r="J115" i="5"/>
  <c r="C115" i="2"/>
  <c r="F115" i="2"/>
  <c r="G115" i="2"/>
  <c r="D115" i="2"/>
  <c r="I114" i="2"/>
  <c r="H115" i="2"/>
  <c r="C114" i="5"/>
  <c r="E115" i="2"/>
  <c r="Q115" i="5"/>
  <c r="O115" i="5"/>
  <c r="H114" i="5"/>
  <c r="V115" i="5"/>
  <c r="V234" i="5" s="1"/>
  <c r="K115" i="5"/>
  <c r="D234" i="5" s="1"/>
  <c r="D114" i="5"/>
  <c r="R115" i="5"/>
  <c r="K234" i="5" s="1"/>
  <c r="E114" i="5"/>
  <c r="S115" i="5"/>
  <c r="L234" i="5" s="1"/>
  <c r="L115" i="5"/>
  <c r="E234" i="5" s="1"/>
  <c r="Q233" i="5"/>
  <c r="P114" i="5"/>
  <c r="G114" i="5"/>
  <c r="U115" i="5"/>
  <c r="N234" i="5" s="1"/>
  <c r="N115" i="5"/>
  <c r="G234" i="5" s="1"/>
  <c r="I113" i="5"/>
  <c r="F114" i="5"/>
  <c r="T115" i="5"/>
  <c r="M234" i="5" s="1"/>
  <c r="M115" i="5"/>
  <c r="F234" i="5" s="1"/>
  <c r="I233" i="5"/>
  <c r="U233" i="5"/>
  <c r="W114" i="5"/>
  <c r="P233" i="5"/>
  <c r="S233" i="5"/>
  <c r="E115" i="6" l="1"/>
  <c r="F115" i="6"/>
  <c r="D115" i="6"/>
  <c r="G115" i="6"/>
  <c r="C346" i="5"/>
  <c r="T234" i="5"/>
  <c r="U234" i="5"/>
  <c r="I114" i="5"/>
  <c r="I113" i="6"/>
  <c r="G108" i="10" s="1"/>
  <c r="H103" i="11" s="1"/>
  <c r="S234" i="5"/>
  <c r="I114" i="6"/>
  <c r="G109" i="10" s="1"/>
  <c r="H104" i="11" s="1"/>
  <c r="B112" i="8"/>
  <c r="I234" i="5"/>
  <c r="O116" i="5"/>
  <c r="V116" i="5"/>
  <c r="V235" i="5" s="1"/>
  <c r="H115" i="5"/>
  <c r="W233" i="5"/>
  <c r="X233" i="5" s="1"/>
  <c r="Y233" i="5" s="1"/>
  <c r="L114" i="2"/>
  <c r="K116" i="5"/>
  <c r="D235" i="5" s="1"/>
  <c r="R116" i="5"/>
  <c r="K235" i="5" s="1"/>
  <c r="D115" i="5"/>
  <c r="U116" i="5"/>
  <c r="N235" i="5" s="1"/>
  <c r="N116" i="5"/>
  <c r="G235" i="5" s="1"/>
  <c r="G115" i="5"/>
  <c r="M116" i="5"/>
  <c r="F235" i="5" s="1"/>
  <c r="F115" i="5"/>
  <c r="T116" i="5"/>
  <c r="M235" i="5" s="1"/>
  <c r="R234" i="5"/>
  <c r="W115" i="5"/>
  <c r="C116" i="2"/>
  <c r="E116" i="2"/>
  <c r="Q116" i="5"/>
  <c r="D116" i="2"/>
  <c r="F116" i="2"/>
  <c r="C115" i="5"/>
  <c r="J116" i="5"/>
  <c r="I115" i="2"/>
  <c r="L115" i="2" s="1"/>
  <c r="G116" i="2"/>
  <c r="H116" i="2"/>
  <c r="P234" i="5"/>
  <c r="S116" i="5"/>
  <c r="L235" i="5" s="1"/>
  <c r="L116" i="5"/>
  <c r="E235" i="5" s="1"/>
  <c r="E115" i="5"/>
  <c r="P115" i="5"/>
  <c r="Q234" i="5"/>
  <c r="G116" i="6" l="1"/>
  <c r="E116" i="6"/>
  <c r="D116" i="6"/>
  <c r="F116" i="6"/>
  <c r="C347" i="5"/>
  <c r="S235" i="5"/>
  <c r="U235" i="5"/>
  <c r="T235" i="5"/>
  <c r="I235" i="5"/>
  <c r="I115" i="6"/>
  <c r="G110" i="10" s="1"/>
  <c r="H105" i="11" s="1"/>
  <c r="W116" i="5"/>
  <c r="W234" i="5"/>
  <c r="B113" i="8"/>
  <c r="H116" i="5"/>
  <c r="V117" i="5"/>
  <c r="V236" i="5" s="1"/>
  <c r="O117" i="5"/>
  <c r="E116" i="5"/>
  <c r="S117" i="5"/>
  <c r="L236" i="5" s="1"/>
  <c r="L117" i="5"/>
  <c r="E236" i="5" s="1"/>
  <c r="X234" i="5"/>
  <c r="Y234" i="5" s="1"/>
  <c r="E117" i="2"/>
  <c r="H117" i="2"/>
  <c r="F117" i="2"/>
  <c r="G117" i="2"/>
  <c r="D117" i="2"/>
  <c r="C116" i="5"/>
  <c r="I116" i="2"/>
  <c r="L116" i="2" s="1"/>
  <c r="J117" i="5"/>
  <c r="Q117" i="5"/>
  <c r="C117" i="2"/>
  <c r="Q235" i="5"/>
  <c r="P116" i="5"/>
  <c r="I115" i="5"/>
  <c r="R235" i="5"/>
  <c r="F116" i="5"/>
  <c r="M117" i="5"/>
  <c r="F236" i="5" s="1"/>
  <c r="T117" i="5"/>
  <c r="M236" i="5" s="1"/>
  <c r="U117" i="5"/>
  <c r="N236" i="5" s="1"/>
  <c r="G116" i="5"/>
  <c r="N117" i="5"/>
  <c r="G236" i="5" s="1"/>
  <c r="K117" i="5"/>
  <c r="D236" i="5" s="1"/>
  <c r="D116" i="5"/>
  <c r="R117" i="5"/>
  <c r="K236" i="5" s="1"/>
  <c r="P235" i="5"/>
  <c r="G117" i="6" l="1"/>
  <c r="F117" i="6"/>
  <c r="E117" i="6"/>
  <c r="D117" i="6"/>
  <c r="C348" i="5"/>
  <c r="P236" i="5"/>
  <c r="I116" i="5"/>
  <c r="U236" i="5"/>
  <c r="T236" i="5"/>
  <c r="S236" i="5"/>
  <c r="B114" i="8"/>
  <c r="P117" i="5"/>
  <c r="Q236" i="5"/>
  <c r="K118" i="5"/>
  <c r="D237" i="5" s="1"/>
  <c r="R118" i="5"/>
  <c r="K237" i="5" s="1"/>
  <c r="D117" i="5"/>
  <c r="N118" i="5"/>
  <c r="G237" i="5" s="1"/>
  <c r="G117" i="5"/>
  <c r="U118" i="5"/>
  <c r="N237" i="5" s="1"/>
  <c r="I236" i="5"/>
  <c r="W235" i="5"/>
  <c r="X235" i="5" s="1"/>
  <c r="Y235" i="5" s="1"/>
  <c r="T118" i="5"/>
  <c r="M237" i="5" s="1"/>
  <c r="F117" i="5"/>
  <c r="M118" i="5"/>
  <c r="F237" i="5" s="1"/>
  <c r="G118" i="2"/>
  <c r="C117" i="5"/>
  <c r="J118" i="5"/>
  <c r="F118" i="2"/>
  <c r="H118" i="2"/>
  <c r="I117" i="2"/>
  <c r="L117" i="2" s="1"/>
  <c r="E118" i="2"/>
  <c r="Q118" i="5"/>
  <c r="D118" i="2"/>
  <c r="C118" i="2"/>
  <c r="O118" i="5"/>
  <c r="H117" i="5"/>
  <c r="V118" i="5"/>
  <c r="V237" i="5" s="1"/>
  <c r="R236" i="5"/>
  <c r="W117" i="5"/>
  <c r="E117" i="5"/>
  <c r="S118" i="5"/>
  <c r="L237" i="5" s="1"/>
  <c r="L118" i="5"/>
  <c r="E237" i="5" s="1"/>
  <c r="E118" i="6" l="1"/>
  <c r="D118" i="6"/>
  <c r="G118" i="6"/>
  <c r="F118" i="6"/>
  <c r="R237" i="5"/>
  <c r="C349" i="5"/>
  <c r="T237" i="5"/>
  <c r="I116" i="6"/>
  <c r="G111" i="10" s="1"/>
  <c r="H106" i="11" s="1"/>
  <c r="U237" i="5"/>
  <c r="W118" i="5"/>
  <c r="S237" i="5"/>
  <c r="B115" i="8"/>
  <c r="O119" i="5"/>
  <c r="H118" i="5"/>
  <c r="V119" i="5"/>
  <c r="V238" i="5" s="1"/>
  <c r="L119" i="5"/>
  <c r="E238" i="5" s="1"/>
  <c r="S119" i="5"/>
  <c r="L238" i="5" s="1"/>
  <c r="E118" i="5"/>
  <c r="F118" i="5"/>
  <c r="T119" i="5"/>
  <c r="M238" i="5" s="1"/>
  <c r="M119" i="5"/>
  <c r="F238" i="5" s="1"/>
  <c r="P237" i="5"/>
  <c r="Q237" i="5"/>
  <c r="P118" i="5"/>
  <c r="I237" i="5"/>
  <c r="Q119" i="5"/>
  <c r="G119" i="2"/>
  <c r="I118" i="2"/>
  <c r="C118" i="5"/>
  <c r="J119" i="5"/>
  <c r="F119" i="2"/>
  <c r="E119" i="2"/>
  <c r="H119" i="2"/>
  <c r="D119" i="2"/>
  <c r="C119" i="2"/>
  <c r="I117" i="5"/>
  <c r="W236" i="5"/>
  <c r="X236" i="5" s="1"/>
  <c r="Y236" i="5" s="1"/>
  <c r="R119" i="5"/>
  <c r="K238" i="5" s="1"/>
  <c r="D118" i="5"/>
  <c r="K119" i="5"/>
  <c r="D238" i="5" s="1"/>
  <c r="G118" i="5"/>
  <c r="U119" i="5"/>
  <c r="N238" i="5" s="1"/>
  <c r="N119" i="5"/>
  <c r="G238" i="5" s="1"/>
  <c r="E119" i="6" l="1"/>
  <c r="F119" i="6"/>
  <c r="D119" i="6"/>
  <c r="G119" i="6"/>
  <c r="S238" i="5"/>
  <c r="C350" i="5"/>
  <c r="R238" i="5"/>
  <c r="W237" i="5"/>
  <c r="X237" i="5" s="1"/>
  <c r="Y237" i="5" s="1"/>
  <c r="U238" i="5"/>
  <c r="P238" i="5"/>
  <c r="T238" i="5"/>
  <c r="W119" i="5"/>
  <c r="I238" i="5"/>
  <c r="I117" i="6"/>
  <c r="G112" i="10" s="1"/>
  <c r="H107" i="11" s="1"/>
  <c r="B116" i="8"/>
  <c r="S120" i="5"/>
  <c r="L239" i="5" s="1"/>
  <c r="L120" i="5"/>
  <c r="E239" i="5" s="1"/>
  <c r="E119" i="5"/>
  <c r="F119" i="5"/>
  <c r="M120" i="5"/>
  <c r="F239" i="5" s="1"/>
  <c r="T120" i="5"/>
  <c r="M239" i="5" s="1"/>
  <c r="P119" i="5"/>
  <c r="Q238" i="5"/>
  <c r="V120" i="5"/>
  <c r="V239" i="5" s="1"/>
  <c r="H119" i="5"/>
  <c r="O120" i="5"/>
  <c r="I118" i="5"/>
  <c r="L118" i="2"/>
  <c r="R120" i="5"/>
  <c r="K239" i="5" s="1"/>
  <c r="K120" i="5"/>
  <c r="D239" i="5" s="1"/>
  <c r="D119" i="5"/>
  <c r="G120" i="2"/>
  <c r="F120" i="2"/>
  <c r="Q120" i="5"/>
  <c r="C120" i="2"/>
  <c r="D120" i="2"/>
  <c r="J120" i="5"/>
  <c r="E120" i="2"/>
  <c r="C119" i="5"/>
  <c r="H120" i="2"/>
  <c r="I119" i="2"/>
  <c r="L119" i="2" s="1"/>
  <c r="U120" i="5"/>
  <c r="N239" i="5" s="1"/>
  <c r="N120" i="5"/>
  <c r="G239" i="5" s="1"/>
  <c r="G119" i="5"/>
  <c r="E120" i="6" l="1"/>
  <c r="C351" i="5"/>
  <c r="G120" i="6"/>
  <c r="D120" i="6"/>
  <c r="F120" i="6"/>
  <c r="W238" i="5"/>
  <c r="X238" i="5" s="1"/>
  <c r="Y238" i="5" s="1"/>
  <c r="I118" i="6"/>
  <c r="G113" i="10" s="1"/>
  <c r="H108" i="11" s="1"/>
  <c r="U239" i="5"/>
  <c r="T239" i="5"/>
  <c r="S239" i="5"/>
  <c r="R239" i="5"/>
  <c r="I119" i="5"/>
  <c r="W120" i="5"/>
  <c r="F120" i="5"/>
  <c r="T121" i="5"/>
  <c r="M240" i="5" s="1"/>
  <c r="M121" i="5"/>
  <c r="F240" i="5" s="1"/>
  <c r="D121" i="2"/>
  <c r="C120" i="5"/>
  <c r="F121" i="2"/>
  <c r="H121" i="2"/>
  <c r="Q121" i="5"/>
  <c r="E121" i="2"/>
  <c r="I120" i="2"/>
  <c r="L120" i="2" s="1"/>
  <c r="J121" i="5"/>
  <c r="G121" i="2"/>
  <c r="C121" i="2"/>
  <c r="O121" i="5"/>
  <c r="H120" i="5"/>
  <c r="V121" i="5"/>
  <c r="V240" i="5" s="1"/>
  <c r="U121" i="5"/>
  <c r="N240" i="5" s="1"/>
  <c r="N121" i="5"/>
  <c r="G240" i="5" s="1"/>
  <c r="G120" i="5"/>
  <c r="E120" i="5"/>
  <c r="S121" i="5"/>
  <c r="L240" i="5" s="1"/>
  <c r="L121" i="5"/>
  <c r="E240" i="5" s="1"/>
  <c r="Q239" i="5"/>
  <c r="P120" i="5"/>
  <c r="I239" i="5"/>
  <c r="K121" i="5"/>
  <c r="D240" i="5" s="1"/>
  <c r="R121" i="5"/>
  <c r="K240" i="5" s="1"/>
  <c r="D120" i="5"/>
  <c r="P239" i="5"/>
  <c r="E121" i="6" l="1"/>
  <c r="G121" i="6"/>
  <c r="D121" i="6"/>
  <c r="F121" i="6"/>
  <c r="C352" i="5"/>
  <c r="P240" i="5"/>
  <c r="W239" i="5"/>
  <c r="X239" i="5" s="1"/>
  <c r="Y239" i="5" s="1"/>
  <c r="U240" i="5"/>
  <c r="S240" i="5"/>
  <c r="I119" i="6"/>
  <c r="G114" i="10" s="1"/>
  <c r="H109" i="11" s="1"/>
  <c r="O122" i="5"/>
  <c r="V122" i="5"/>
  <c r="V241" i="5" s="1"/>
  <c r="H121" i="5"/>
  <c r="F121" i="5"/>
  <c r="T122" i="5"/>
  <c r="M241" i="5" s="1"/>
  <c r="M122" i="5"/>
  <c r="F241" i="5" s="1"/>
  <c r="I120" i="5"/>
  <c r="N122" i="5"/>
  <c r="G241" i="5" s="1"/>
  <c r="U122" i="5"/>
  <c r="N241" i="5" s="1"/>
  <c r="G121" i="5"/>
  <c r="D121" i="5"/>
  <c r="R122" i="5"/>
  <c r="K241" i="5" s="1"/>
  <c r="K122" i="5"/>
  <c r="D241" i="5" s="1"/>
  <c r="P121" i="5"/>
  <c r="Q240" i="5"/>
  <c r="T240" i="5"/>
  <c r="J122" i="5"/>
  <c r="C122" i="2"/>
  <c r="H122" i="2"/>
  <c r="Q122" i="5"/>
  <c r="D122" i="2"/>
  <c r="E122" i="2"/>
  <c r="F122" i="2"/>
  <c r="G122" i="2"/>
  <c r="C121" i="5"/>
  <c r="I121" i="2"/>
  <c r="L121" i="2" s="1"/>
  <c r="E121" i="5"/>
  <c r="S122" i="5"/>
  <c r="L241" i="5" s="1"/>
  <c r="L122" i="5"/>
  <c r="E241" i="5" s="1"/>
  <c r="R240" i="5"/>
  <c r="I240" i="5"/>
  <c r="W121" i="5"/>
  <c r="S241" i="5" l="1"/>
  <c r="G122" i="6"/>
  <c r="C353" i="5"/>
  <c r="F122" i="6"/>
  <c r="E122" i="6"/>
  <c r="D122" i="6"/>
  <c r="W122" i="5"/>
  <c r="R241" i="5"/>
  <c r="U241" i="5"/>
  <c r="T241" i="5"/>
  <c r="W240" i="5"/>
  <c r="X240" i="5" s="1"/>
  <c r="Y240" i="5" s="1"/>
  <c r="I120" i="6"/>
  <c r="G115" i="10" s="1"/>
  <c r="H110" i="11" s="1"/>
  <c r="F122" i="5"/>
  <c r="M123" i="5"/>
  <c r="F242" i="5" s="1"/>
  <c r="T123" i="5"/>
  <c r="M242" i="5" s="1"/>
  <c r="L123" i="5"/>
  <c r="E242" i="5" s="1"/>
  <c r="S123" i="5"/>
  <c r="L242" i="5" s="1"/>
  <c r="E122" i="5"/>
  <c r="R123" i="5"/>
  <c r="K242" i="5" s="1"/>
  <c r="K123" i="5"/>
  <c r="D242" i="5" s="1"/>
  <c r="D122" i="5"/>
  <c r="I241" i="5"/>
  <c r="P241" i="5"/>
  <c r="H122" i="5"/>
  <c r="O123" i="5"/>
  <c r="V123" i="5"/>
  <c r="V242" i="5" s="1"/>
  <c r="D123" i="2"/>
  <c r="F123" i="2"/>
  <c r="I122" i="2"/>
  <c r="L122" i="2" s="1"/>
  <c r="C123" i="2"/>
  <c r="G123" i="2"/>
  <c r="C122" i="5"/>
  <c r="Q123" i="5"/>
  <c r="J123" i="5"/>
  <c r="E123" i="2"/>
  <c r="H123" i="2"/>
  <c r="I121" i="5"/>
  <c r="P122" i="5"/>
  <c r="Q241" i="5"/>
  <c r="G122" i="5"/>
  <c r="U123" i="5"/>
  <c r="N242" i="5" s="1"/>
  <c r="N123" i="5"/>
  <c r="G242" i="5" s="1"/>
  <c r="F123" i="6" l="1"/>
  <c r="D123" i="6"/>
  <c r="W241" i="5"/>
  <c r="X241" i="5" s="1"/>
  <c r="Y241" i="5" s="1"/>
  <c r="E123" i="6"/>
  <c r="S242" i="5"/>
  <c r="G123" i="6"/>
  <c r="C354" i="5"/>
  <c r="R242" i="5"/>
  <c r="T242" i="5"/>
  <c r="I121" i="6"/>
  <c r="G116" i="10" s="1"/>
  <c r="H111" i="11" s="1"/>
  <c r="U242" i="5"/>
  <c r="P242" i="5"/>
  <c r="P123" i="5"/>
  <c r="Q242" i="5"/>
  <c r="I122" i="5"/>
  <c r="G123" i="5"/>
  <c r="U124" i="5"/>
  <c r="N243" i="5" s="1"/>
  <c r="N124" i="5"/>
  <c r="G243" i="5" s="1"/>
  <c r="C124" i="2"/>
  <c r="D124" i="2"/>
  <c r="I123" i="2"/>
  <c r="C123" i="5"/>
  <c r="J124" i="5"/>
  <c r="E124" i="2"/>
  <c r="F124" i="2"/>
  <c r="G124" i="2"/>
  <c r="Q124" i="5"/>
  <c r="H124" i="2"/>
  <c r="W123" i="5"/>
  <c r="V124" i="5"/>
  <c r="V243" i="5" s="1"/>
  <c r="H123" i="5"/>
  <c r="O124" i="5"/>
  <c r="F123" i="5"/>
  <c r="T124" i="5"/>
  <c r="M243" i="5" s="1"/>
  <c r="M124" i="5"/>
  <c r="F243" i="5" s="1"/>
  <c r="S124" i="5"/>
  <c r="L243" i="5" s="1"/>
  <c r="L124" i="5"/>
  <c r="E243" i="5" s="1"/>
  <c r="E123" i="5"/>
  <c r="R124" i="5"/>
  <c r="K243" i="5" s="1"/>
  <c r="K124" i="5"/>
  <c r="D243" i="5" s="1"/>
  <c r="D123" i="5"/>
  <c r="I242" i="5"/>
  <c r="D124" i="6" l="1"/>
  <c r="C355" i="5"/>
  <c r="G124" i="6"/>
  <c r="W242" i="5"/>
  <c r="X242" i="5" s="1"/>
  <c r="Y242" i="5" s="1"/>
  <c r="F124" i="6"/>
  <c r="E124" i="6"/>
  <c r="T243" i="5"/>
  <c r="U243" i="5"/>
  <c r="I243" i="5"/>
  <c r="S243" i="5"/>
  <c r="I122" i="6"/>
  <c r="G117" i="10" s="1"/>
  <c r="H112" i="11" s="1"/>
  <c r="G124" i="5"/>
  <c r="N125" i="5"/>
  <c r="G244" i="5" s="1"/>
  <c r="U125" i="5"/>
  <c r="N244" i="5" s="1"/>
  <c r="T125" i="5"/>
  <c r="M244" i="5" s="1"/>
  <c r="F124" i="5"/>
  <c r="M125" i="5"/>
  <c r="F244" i="5" s="1"/>
  <c r="P124" i="5"/>
  <c r="Q243" i="5"/>
  <c r="I123" i="5"/>
  <c r="P243" i="5"/>
  <c r="L123" i="2"/>
  <c r="R243" i="5"/>
  <c r="O125" i="5"/>
  <c r="V125" i="5"/>
  <c r="V244" i="5" s="1"/>
  <c r="H124" i="5"/>
  <c r="D124" i="5"/>
  <c r="K125" i="5"/>
  <c r="D244" i="5" s="1"/>
  <c r="R125" i="5"/>
  <c r="K244" i="5" s="1"/>
  <c r="S125" i="5"/>
  <c r="L244" i="5" s="1"/>
  <c r="E124" i="5"/>
  <c r="L125" i="5"/>
  <c r="E244" i="5" s="1"/>
  <c r="W124" i="5"/>
  <c r="F125" i="2"/>
  <c r="C125" i="2"/>
  <c r="G125" i="2"/>
  <c r="I124" i="2"/>
  <c r="L124" i="2" s="1"/>
  <c r="C124" i="5"/>
  <c r="J125" i="5"/>
  <c r="H125" i="2"/>
  <c r="E125" i="2"/>
  <c r="Q125" i="5"/>
  <c r="D125" i="2"/>
  <c r="D125" i="6" l="1"/>
  <c r="E125" i="6"/>
  <c r="G125" i="6"/>
  <c r="F125" i="6"/>
  <c r="C356" i="5"/>
  <c r="W243" i="5"/>
  <c r="X243" i="5" s="1"/>
  <c r="Y243" i="5" s="1"/>
  <c r="S244" i="5"/>
  <c r="R244" i="5"/>
  <c r="I123" i="6"/>
  <c r="G118" i="10" s="1"/>
  <c r="H113" i="11" s="1"/>
  <c r="T244" i="5"/>
  <c r="U244" i="5"/>
  <c r="N126" i="5"/>
  <c r="G245" i="5" s="1"/>
  <c r="U126" i="5"/>
  <c r="N245" i="5" s="1"/>
  <c r="G125" i="5"/>
  <c r="I124" i="5"/>
  <c r="D126" i="2"/>
  <c r="D126" i="5" s="1"/>
  <c r="E126" i="2"/>
  <c r="E126" i="5" s="1"/>
  <c r="F126" i="2"/>
  <c r="F126" i="5" s="1"/>
  <c r="G126" i="2"/>
  <c r="G126" i="5" s="1"/>
  <c r="J126" i="5"/>
  <c r="I125" i="2"/>
  <c r="L125" i="2" s="1"/>
  <c r="C126" i="2"/>
  <c r="C125" i="5"/>
  <c r="Q126" i="5"/>
  <c r="H126" i="2"/>
  <c r="H126" i="5" s="1"/>
  <c r="P244" i="5"/>
  <c r="R126" i="5"/>
  <c r="K245" i="5" s="1"/>
  <c r="K126" i="5"/>
  <c r="D245" i="5" s="1"/>
  <c r="D125" i="5"/>
  <c r="I244" i="5"/>
  <c r="V126" i="5"/>
  <c r="V245" i="5" s="1"/>
  <c r="H125" i="5"/>
  <c r="O126" i="5"/>
  <c r="P125" i="5"/>
  <c r="Q244" i="5"/>
  <c r="W125" i="5"/>
  <c r="F125" i="5"/>
  <c r="T126" i="5"/>
  <c r="M245" i="5" s="1"/>
  <c r="M126" i="5"/>
  <c r="F245" i="5" s="1"/>
  <c r="E125" i="5"/>
  <c r="S126" i="5"/>
  <c r="L245" i="5" s="1"/>
  <c r="L126" i="5"/>
  <c r="E245" i="5" s="1"/>
  <c r="D126" i="6" l="1"/>
  <c r="E126" i="6"/>
  <c r="G126" i="6"/>
  <c r="C357" i="5"/>
  <c r="F126" i="6"/>
  <c r="W244" i="5"/>
  <c r="X244" i="5" s="1"/>
  <c r="Y244" i="5" s="1"/>
  <c r="U245" i="5"/>
  <c r="I124" i="6"/>
  <c r="G119" i="10" s="1"/>
  <c r="H114" i="11" s="1"/>
  <c r="T245" i="5"/>
  <c r="S245" i="5"/>
  <c r="R245" i="5"/>
  <c r="I125" i="5"/>
  <c r="C126" i="5"/>
  <c r="I126" i="5" s="1"/>
  <c r="I126" i="2"/>
  <c r="L126" i="2" s="1"/>
  <c r="I245" i="5"/>
  <c r="Q245" i="5"/>
  <c r="P126" i="5"/>
  <c r="W126" i="5"/>
  <c r="P245" i="5"/>
  <c r="I126" i="6" l="1"/>
  <c r="G121" i="10" s="1"/>
  <c r="H116" i="11" s="1"/>
  <c r="W245" i="5"/>
  <c r="C359" i="5" s="1"/>
  <c r="C358" i="5"/>
  <c r="I125" i="6"/>
  <c r="G120" i="10" s="1"/>
  <c r="H115" i="11" s="1"/>
  <c r="X245" i="5" l="1"/>
  <c r="Y245" i="5" s="1"/>
  <c r="E6" i="8" l="1"/>
  <c r="C6" i="8" l="1"/>
  <c r="F86" i="8"/>
  <c r="E16" i="8"/>
  <c r="E7" i="8" s="1"/>
  <c r="D6" i="8"/>
  <c r="E76" i="8"/>
  <c r="U6" i="8" l="1"/>
  <c r="F26" i="8"/>
  <c r="E8" i="8"/>
  <c r="E9" i="8" s="1"/>
  <c r="E10" i="8" s="1"/>
  <c r="E11" i="8" s="1"/>
  <c r="E12" i="8" s="1"/>
  <c r="E13" i="8" s="1"/>
  <c r="E14" i="8" s="1"/>
  <c r="E15" i="8" s="1"/>
  <c r="E2" i="8"/>
  <c r="I76" i="8"/>
  <c r="F56" i="8"/>
  <c r="I16" i="8"/>
  <c r="I7" i="8" s="1"/>
  <c r="I116" i="8"/>
  <c r="F46" i="8"/>
  <c r="I36" i="8"/>
  <c r="F16" i="8"/>
  <c r="K26" i="8"/>
  <c r="F76" i="8"/>
  <c r="F77" i="8" s="1"/>
  <c r="F78" i="8" s="1"/>
  <c r="F79" i="8" s="1"/>
  <c r="F80" i="8" s="1"/>
  <c r="F81" i="8" s="1"/>
  <c r="F82" i="8" s="1"/>
  <c r="F83" i="8" s="1"/>
  <c r="F84" i="8" s="1"/>
  <c r="F85" i="8" s="1"/>
  <c r="I26" i="8"/>
  <c r="I46" i="8"/>
  <c r="F106" i="8"/>
  <c r="I96" i="8"/>
  <c r="F96" i="8"/>
  <c r="F87" i="8" s="1"/>
  <c r="F88" i="8" s="1"/>
  <c r="F89" i="8" s="1"/>
  <c r="F90" i="8" s="1"/>
  <c r="F91" i="8" s="1"/>
  <c r="F92" i="8" s="1"/>
  <c r="F93" i="8" s="1"/>
  <c r="F94" i="8" s="1"/>
  <c r="F95" i="8" s="1"/>
  <c r="I86" i="8"/>
  <c r="G96" i="8"/>
  <c r="I66" i="8"/>
  <c r="F116" i="8"/>
  <c r="H66" i="8"/>
  <c r="F36" i="8"/>
  <c r="I56" i="8"/>
  <c r="I106" i="8"/>
  <c r="F66" i="8"/>
  <c r="E56" i="8"/>
  <c r="E46" i="8"/>
  <c r="E36" i="8"/>
  <c r="E86" i="8"/>
  <c r="E77" i="8" s="1"/>
  <c r="E78" i="8" s="1"/>
  <c r="E79" i="8" s="1"/>
  <c r="E80" i="8" s="1"/>
  <c r="E81" i="8" s="1"/>
  <c r="E82" i="8" s="1"/>
  <c r="E83" i="8" s="1"/>
  <c r="E84" i="8" s="1"/>
  <c r="E85" i="8" s="1"/>
  <c r="E96" i="8"/>
  <c r="E116" i="8"/>
  <c r="E66" i="8"/>
  <c r="E26" i="8"/>
  <c r="E17" i="8" s="1"/>
  <c r="E18" i="8" s="1"/>
  <c r="E19" i="8" s="1"/>
  <c r="E20" i="8" s="1"/>
  <c r="E21" i="8" s="1"/>
  <c r="E22" i="8" s="1"/>
  <c r="E23" i="8" s="1"/>
  <c r="E24" i="8" s="1"/>
  <c r="E25" i="8" s="1"/>
  <c r="E106" i="8"/>
  <c r="D66" i="8"/>
  <c r="D116" i="8"/>
  <c r="H106" i="8"/>
  <c r="K106" i="8"/>
  <c r="H96" i="8"/>
  <c r="D106" i="8"/>
  <c r="D56" i="8"/>
  <c r="H86" i="8"/>
  <c r="D96" i="8"/>
  <c r="D36" i="8"/>
  <c r="H116" i="8"/>
  <c r="G66" i="8"/>
  <c r="F17" i="8" l="1"/>
  <c r="F18" i="8" s="1"/>
  <c r="F19" i="8" s="1"/>
  <c r="F20" i="8" s="1"/>
  <c r="F21" i="8" s="1"/>
  <c r="F22" i="8" s="1"/>
  <c r="F23" i="8" s="1"/>
  <c r="F24" i="8" s="1"/>
  <c r="F25" i="8" s="1"/>
  <c r="I97" i="8"/>
  <c r="I98" i="8" s="1"/>
  <c r="I99" i="8" s="1"/>
  <c r="I100" i="8" s="1"/>
  <c r="I101" i="8" s="1"/>
  <c r="I102" i="8" s="1"/>
  <c r="I103" i="8" s="1"/>
  <c r="I104" i="8" s="1"/>
  <c r="I105" i="8" s="1"/>
  <c r="I57" i="8"/>
  <c r="I58" i="8" s="1"/>
  <c r="I59" i="8" s="1"/>
  <c r="I60" i="8" s="1"/>
  <c r="I61" i="8" s="1"/>
  <c r="I62" i="8" s="1"/>
  <c r="I63" i="8" s="1"/>
  <c r="I64" i="8" s="1"/>
  <c r="I65" i="8" s="1"/>
  <c r="H97" i="8"/>
  <c r="H98" i="8" s="1"/>
  <c r="H99" i="8" s="1"/>
  <c r="H100" i="8" s="1"/>
  <c r="H101" i="8" s="1"/>
  <c r="H102" i="8" s="1"/>
  <c r="H103" i="8" s="1"/>
  <c r="H104" i="8" s="1"/>
  <c r="H105" i="8" s="1"/>
  <c r="D57" i="8"/>
  <c r="D58" i="8" s="1"/>
  <c r="D59" i="8" s="1"/>
  <c r="D60" i="8" s="1"/>
  <c r="D61" i="8" s="1"/>
  <c r="D62" i="8" s="1"/>
  <c r="D63" i="8" s="1"/>
  <c r="D64" i="8" s="1"/>
  <c r="D65" i="8" s="1"/>
  <c r="I27" i="8"/>
  <c r="I28" i="8" s="1"/>
  <c r="I29" i="8" s="1"/>
  <c r="I30" i="8" s="1"/>
  <c r="I31" i="8" s="1"/>
  <c r="I32" i="8" s="1"/>
  <c r="I33" i="8" s="1"/>
  <c r="I34" i="8" s="1"/>
  <c r="I35" i="8" s="1"/>
  <c r="F57" i="8"/>
  <c r="F58" i="8" s="1"/>
  <c r="F59" i="8" s="1"/>
  <c r="F60" i="8" s="1"/>
  <c r="F61" i="8" s="1"/>
  <c r="F62" i="8" s="1"/>
  <c r="F63" i="8" s="1"/>
  <c r="F64" i="8" s="1"/>
  <c r="F65" i="8" s="1"/>
  <c r="F37" i="8"/>
  <c r="F38" i="8" s="1"/>
  <c r="F39" i="8" s="1"/>
  <c r="F40" i="8" s="1"/>
  <c r="F41" i="8" s="1"/>
  <c r="F42" i="8" s="1"/>
  <c r="F43" i="8" s="1"/>
  <c r="F44" i="8" s="1"/>
  <c r="F45" i="8" s="1"/>
  <c r="E57" i="8"/>
  <c r="E58" i="8" s="1"/>
  <c r="E59" i="8" s="1"/>
  <c r="E60" i="8" s="1"/>
  <c r="E61" i="8" s="1"/>
  <c r="E62" i="8" s="1"/>
  <c r="E63" i="8" s="1"/>
  <c r="E64" i="8" s="1"/>
  <c r="E65" i="8" s="1"/>
  <c r="D107" i="8"/>
  <c r="D108" i="8" s="1"/>
  <c r="D109" i="8" s="1"/>
  <c r="D110" i="8" s="1"/>
  <c r="D111" i="8" s="1"/>
  <c r="D112" i="8" s="1"/>
  <c r="D113" i="8" s="1"/>
  <c r="D114" i="8" s="1"/>
  <c r="D115" i="8" s="1"/>
  <c r="E87" i="8"/>
  <c r="E88" i="8" s="1"/>
  <c r="E89" i="8" s="1"/>
  <c r="E90" i="8" s="1"/>
  <c r="E91" i="8" s="1"/>
  <c r="E92" i="8" s="1"/>
  <c r="E93" i="8" s="1"/>
  <c r="E94" i="8" s="1"/>
  <c r="E95" i="8" s="1"/>
  <c r="I47" i="8"/>
  <c r="I48" i="8" s="1"/>
  <c r="I49" i="8" s="1"/>
  <c r="I50" i="8" s="1"/>
  <c r="I51" i="8" s="1"/>
  <c r="I52" i="8" s="1"/>
  <c r="I53" i="8" s="1"/>
  <c r="I54" i="8" s="1"/>
  <c r="I55" i="8" s="1"/>
  <c r="N96" i="8"/>
  <c r="G56" i="8"/>
  <c r="K66" i="8"/>
  <c r="E97" i="8"/>
  <c r="E98" i="8" s="1"/>
  <c r="E99" i="8" s="1"/>
  <c r="E100" i="8" s="1"/>
  <c r="E101" i="8" s="1"/>
  <c r="E102" i="8" s="1"/>
  <c r="E103" i="8" s="1"/>
  <c r="E104" i="8" s="1"/>
  <c r="E105" i="8" s="1"/>
  <c r="K116" i="8"/>
  <c r="K107" i="8" s="1"/>
  <c r="K108" i="8" s="1"/>
  <c r="K109" i="8" s="1"/>
  <c r="K110" i="8" s="1"/>
  <c r="K111" i="8" s="1"/>
  <c r="K112" i="8" s="1"/>
  <c r="K113" i="8" s="1"/>
  <c r="K114" i="8" s="1"/>
  <c r="K115" i="8" s="1"/>
  <c r="F7" i="8"/>
  <c r="F2" i="8" s="1"/>
  <c r="I67" i="8"/>
  <c r="I68" i="8" s="1"/>
  <c r="I69" i="8" s="1"/>
  <c r="I70" i="8" s="1"/>
  <c r="I71" i="8" s="1"/>
  <c r="I72" i="8" s="1"/>
  <c r="I73" i="8" s="1"/>
  <c r="I74" i="8" s="1"/>
  <c r="I75" i="8" s="1"/>
  <c r="H46" i="8"/>
  <c r="N66" i="8"/>
  <c r="K36" i="8"/>
  <c r="K27" i="8" s="1"/>
  <c r="K28" i="8" s="1"/>
  <c r="K29" i="8" s="1"/>
  <c r="K30" i="8" s="1"/>
  <c r="K31" i="8" s="1"/>
  <c r="K32" i="8" s="1"/>
  <c r="K33" i="8" s="1"/>
  <c r="K34" i="8" s="1"/>
  <c r="K35" i="8" s="1"/>
  <c r="I107" i="8"/>
  <c r="I108" i="8" s="1"/>
  <c r="I109" i="8" s="1"/>
  <c r="I110" i="8" s="1"/>
  <c r="I111" i="8" s="1"/>
  <c r="I112" i="8" s="1"/>
  <c r="I113" i="8" s="1"/>
  <c r="I114" i="8" s="1"/>
  <c r="I115" i="8" s="1"/>
  <c r="L16" i="8"/>
  <c r="L7" i="8" s="1"/>
  <c r="H107" i="8"/>
  <c r="H108" i="8" s="1"/>
  <c r="H109" i="8" s="1"/>
  <c r="H110" i="8" s="1"/>
  <c r="H111" i="8" s="1"/>
  <c r="H112" i="8" s="1"/>
  <c r="H113" i="8" s="1"/>
  <c r="H114" i="8" s="1"/>
  <c r="H115" i="8" s="1"/>
  <c r="F27" i="8"/>
  <c r="F28" i="8" s="1"/>
  <c r="F29" i="8" s="1"/>
  <c r="F30" i="8" s="1"/>
  <c r="F31" i="8" s="1"/>
  <c r="F32" i="8" s="1"/>
  <c r="F33" i="8" s="1"/>
  <c r="F34" i="8" s="1"/>
  <c r="F35" i="8" s="1"/>
  <c r="G86" i="8"/>
  <c r="G87" i="8" s="1"/>
  <c r="G88" i="8" s="1"/>
  <c r="G89" i="8" s="1"/>
  <c r="G90" i="8" s="1"/>
  <c r="G91" i="8" s="1"/>
  <c r="G92" i="8" s="1"/>
  <c r="G93" i="8" s="1"/>
  <c r="G94" i="8" s="1"/>
  <c r="G95" i="8" s="1"/>
  <c r="N36" i="8"/>
  <c r="K96" i="8"/>
  <c r="K86" i="8"/>
  <c r="G46" i="8"/>
  <c r="I8" i="8"/>
  <c r="I9" i="8" s="1"/>
  <c r="I10" i="8" s="1"/>
  <c r="I11" i="8" s="1"/>
  <c r="I12" i="8" s="1"/>
  <c r="I13" i="8" s="1"/>
  <c r="I14" i="8" s="1"/>
  <c r="I15" i="8" s="1"/>
  <c r="I2" i="8"/>
  <c r="H16" i="8"/>
  <c r="H7" i="8" s="1"/>
  <c r="F97" i="8"/>
  <c r="F98" i="8" s="1"/>
  <c r="F99" i="8" s="1"/>
  <c r="F100" i="8" s="1"/>
  <c r="F101" i="8" s="1"/>
  <c r="F102" i="8" s="1"/>
  <c r="F103" i="8" s="1"/>
  <c r="F104" i="8" s="1"/>
  <c r="F105" i="8" s="1"/>
  <c r="L36" i="8"/>
  <c r="L76" i="8"/>
  <c r="G36" i="8"/>
  <c r="H76" i="8"/>
  <c r="H67" i="8" s="1"/>
  <c r="H68" i="8" s="1"/>
  <c r="H69" i="8" s="1"/>
  <c r="H70" i="8" s="1"/>
  <c r="H71" i="8" s="1"/>
  <c r="H72" i="8" s="1"/>
  <c r="H73" i="8" s="1"/>
  <c r="H74" i="8" s="1"/>
  <c r="H75" i="8" s="1"/>
  <c r="I37" i="8"/>
  <c r="I38" i="8" s="1"/>
  <c r="I39" i="8" s="1"/>
  <c r="I40" i="8" s="1"/>
  <c r="I41" i="8" s="1"/>
  <c r="I42" i="8" s="1"/>
  <c r="I43" i="8" s="1"/>
  <c r="I44" i="8" s="1"/>
  <c r="I45" i="8" s="1"/>
  <c r="L106" i="8"/>
  <c r="N16" i="8"/>
  <c r="N7" i="8" s="1"/>
  <c r="G26" i="8"/>
  <c r="N46" i="8"/>
  <c r="K76" i="8"/>
  <c r="K56" i="8"/>
  <c r="G116" i="8"/>
  <c r="L116" i="8"/>
  <c r="F47" i="8"/>
  <c r="F48" i="8" s="1"/>
  <c r="F49" i="8" s="1"/>
  <c r="F50" i="8" s="1"/>
  <c r="F51" i="8" s="1"/>
  <c r="F52" i="8" s="1"/>
  <c r="F53" i="8" s="1"/>
  <c r="F54" i="8" s="1"/>
  <c r="F55" i="8" s="1"/>
  <c r="L56" i="8"/>
  <c r="K46" i="8"/>
  <c r="I77" i="8"/>
  <c r="I78" i="8" s="1"/>
  <c r="I79" i="8" s="1"/>
  <c r="I80" i="8" s="1"/>
  <c r="I81" i="8" s="1"/>
  <c r="I82" i="8" s="1"/>
  <c r="I83" i="8" s="1"/>
  <c r="I84" i="8" s="1"/>
  <c r="I85" i="8" s="1"/>
  <c r="L96" i="8"/>
  <c r="L86" i="8"/>
  <c r="N116" i="8"/>
  <c r="J106" i="8"/>
  <c r="N86" i="8"/>
  <c r="F107" i="8"/>
  <c r="F108" i="8" s="1"/>
  <c r="F109" i="8" s="1"/>
  <c r="F110" i="8" s="1"/>
  <c r="F111" i="8" s="1"/>
  <c r="F112" i="8" s="1"/>
  <c r="F113" i="8" s="1"/>
  <c r="F114" i="8" s="1"/>
  <c r="F115" i="8" s="1"/>
  <c r="I17" i="8"/>
  <c r="I18" i="8" s="1"/>
  <c r="I19" i="8" s="1"/>
  <c r="I20" i="8" s="1"/>
  <c r="I21" i="8" s="1"/>
  <c r="I22" i="8" s="1"/>
  <c r="I23" i="8" s="1"/>
  <c r="I24" i="8" s="1"/>
  <c r="I25" i="8" s="1"/>
  <c r="N106" i="8"/>
  <c r="N26" i="8"/>
  <c r="N76" i="8"/>
  <c r="L46" i="8"/>
  <c r="K16" i="8"/>
  <c r="K7" i="8" s="1"/>
  <c r="H36" i="8"/>
  <c r="H26" i="8"/>
  <c r="G16" i="8"/>
  <c r="N56" i="8"/>
  <c r="G106" i="8"/>
  <c r="G97" i="8" s="1"/>
  <c r="G98" i="8" s="1"/>
  <c r="G99" i="8" s="1"/>
  <c r="G100" i="8" s="1"/>
  <c r="G101" i="8" s="1"/>
  <c r="G102" i="8" s="1"/>
  <c r="G103" i="8" s="1"/>
  <c r="G104" i="8" s="1"/>
  <c r="G105" i="8" s="1"/>
  <c r="I87" i="8"/>
  <c r="I88" i="8" s="1"/>
  <c r="I89" i="8" s="1"/>
  <c r="I90" i="8" s="1"/>
  <c r="I91" i="8" s="1"/>
  <c r="I92" i="8" s="1"/>
  <c r="I93" i="8" s="1"/>
  <c r="I94" i="8" s="1"/>
  <c r="I95" i="8" s="1"/>
  <c r="L66" i="8"/>
  <c r="H87" i="8"/>
  <c r="H88" i="8" s="1"/>
  <c r="H89" i="8" s="1"/>
  <c r="H90" i="8" s="1"/>
  <c r="H91" i="8" s="1"/>
  <c r="H92" i="8" s="1"/>
  <c r="H93" i="8" s="1"/>
  <c r="H94" i="8" s="1"/>
  <c r="H95" i="8" s="1"/>
  <c r="G76" i="8"/>
  <c r="G67" i="8" s="1"/>
  <c r="G68" i="8" s="1"/>
  <c r="G69" i="8" s="1"/>
  <c r="G70" i="8" s="1"/>
  <c r="G71" i="8" s="1"/>
  <c r="G72" i="8" s="1"/>
  <c r="G73" i="8" s="1"/>
  <c r="G74" i="8" s="1"/>
  <c r="G75" i="8" s="1"/>
  <c r="H56" i="8"/>
  <c r="L26" i="8"/>
  <c r="F67" i="8"/>
  <c r="F68" i="8" s="1"/>
  <c r="F69" i="8" s="1"/>
  <c r="F70" i="8" s="1"/>
  <c r="F71" i="8" s="1"/>
  <c r="F72" i="8" s="1"/>
  <c r="F73" i="8" s="1"/>
  <c r="F74" i="8" s="1"/>
  <c r="F75" i="8" s="1"/>
  <c r="D97" i="8"/>
  <c r="D98" i="8" s="1"/>
  <c r="D99" i="8" s="1"/>
  <c r="D100" i="8" s="1"/>
  <c r="D101" i="8" s="1"/>
  <c r="D102" i="8" s="1"/>
  <c r="D103" i="8" s="1"/>
  <c r="D104" i="8" s="1"/>
  <c r="D105" i="8" s="1"/>
  <c r="C86" i="8"/>
  <c r="C76" i="8"/>
  <c r="E67" i="8"/>
  <c r="E68" i="8" s="1"/>
  <c r="E69" i="8" s="1"/>
  <c r="E70" i="8" s="1"/>
  <c r="E71" i="8" s="1"/>
  <c r="E72" i="8" s="1"/>
  <c r="E73" i="8" s="1"/>
  <c r="E74" i="8" s="1"/>
  <c r="E75" i="8" s="1"/>
  <c r="E37" i="8"/>
  <c r="E38" i="8" s="1"/>
  <c r="E39" i="8" s="1"/>
  <c r="E40" i="8" s="1"/>
  <c r="E41" i="8" s="1"/>
  <c r="E42" i="8" s="1"/>
  <c r="E43" i="8" s="1"/>
  <c r="E44" i="8" s="1"/>
  <c r="E45" i="8" s="1"/>
  <c r="D26" i="8"/>
  <c r="E27" i="8"/>
  <c r="E28" i="8" s="1"/>
  <c r="E29" i="8" s="1"/>
  <c r="E30" i="8" s="1"/>
  <c r="E31" i="8" s="1"/>
  <c r="E32" i="8" s="1"/>
  <c r="E33" i="8" s="1"/>
  <c r="E34" i="8" s="1"/>
  <c r="E35" i="8" s="1"/>
  <c r="D76" i="8"/>
  <c r="D67" i="8" s="1"/>
  <c r="D68" i="8" s="1"/>
  <c r="D69" i="8" s="1"/>
  <c r="D70" i="8" s="1"/>
  <c r="D71" i="8" s="1"/>
  <c r="D72" i="8" s="1"/>
  <c r="D73" i="8" s="1"/>
  <c r="D74" i="8" s="1"/>
  <c r="D75" i="8" s="1"/>
  <c r="D46" i="8"/>
  <c r="D37" i="8" s="1"/>
  <c r="D38" i="8" s="1"/>
  <c r="D39" i="8" s="1"/>
  <c r="D40" i="8" s="1"/>
  <c r="D41" i="8" s="1"/>
  <c r="D42" i="8" s="1"/>
  <c r="D43" i="8" s="1"/>
  <c r="D44" i="8" s="1"/>
  <c r="D45" i="8" s="1"/>
  <c r="E47" i="8"/>
  <c r="E48" i="8" s="1"/>
  <c r="E49" i="8" s="1"/>
  <c r="E50" i="8" s="1"/>
  <c r="E51" i="8" s="1"/>
  <c r="E52" i="8" s="1"/>
  <c r="E53" i="8" s="1"/>
  <c r="E54" i="8" s="1"/>
  <c r="E55" i="8" s="1"/>
  <c r="C46" i="8"/>
  <c r="D16" i="8"/>
  <c r="C26" i="8"/>
  <c r="E107" i="8"/>
  <c r="E108" i="8" s="1"/>
  <c r="E109" i="8" s="1"/>
  <c r="E110" i="8" s="1"/>
  <c r="E111" i="8" s="1"/>
  <c r="E112" i="8" s="1"/>
  <c r="E113" i="8" s="1"/>
  <c r="E114" i="8" s="1"/>
  <c r="E115" i="8" s="1"/>
  <c r="D86" i="8"/>
  <c r="D87" i="8" s="1"/>
  <c r="D88" i="8" s="1"/>
  <c r="D89" i="8" s="1"/>
  <c r="D90" i="8" s="1"/>
  <c r="D91" i="8" s="1"/>
  <c r="D92" i="8" s="1"/>
  <c r="D93" i="8" s="1"/>
  <c r="D94" i="8" s="1"/>
  <c r="D95" i="8" s="1"/>
  <c r="J36" i="8"/>
  <c r="M16" i="8"/>
  <c r="M7" i="8" s="1"/>
  <c r="J16" i="8"/>
  <c r="J7" i="8" s="1"/>
  <c r="M56" i="8"/>
  <c r="M76" i="8"/>
  <c r="J56" i="8"/>
  <c r="M96" i="8"/>
  <c r="J96" i="8"/>
  <c r="M66" i="8"/>
  <c r="M26" i="8"/>
  <c r="M116" i="8"/>
  <c r="M36" i="8"/>
  <c r="J116" i="8"/>
  <c r="J26" i="8"/>
  <c r="M46" i="8"/>
  <c r="J66" i="8"/>
  <c r="J57" i="8" l="1"/>
  <c r="J58" i="8" s="1"/>
  <c r="J59" i="8" s="1"/>
  <c r="J60" i="8" s="1"/>
  <c r="J61" i="8" s="1"/>
  <c r="J62" i="8" s="1"/>
  <c r="J63" i="8" s="1"/>
  <c r="J64" i="8" s="1"/>
  <c r="J65" i="8" s="1"/>
  <c r="N107" i="8"/>
  <c r="N108" i="8" s="1"/>
  <c r="N109" i="8" s="1"/>
  <c r="N110" i="8" s="1"/>
  <c r="N111" i="8" s="1"/>
  <c r="N112" i="8" s="1"/>
  <c r="N113" i="8" s="1"/>
  <c r="N114" i="8" s="1"/>
  <c r="N115" i="8" s="1"/>
  <c r="G27" i="8"/>
  <c r="G28" i="8" s="1"/>
  <c r="G29" i="8" s="1"/>
  <c r="G30" i="8" s="1"/>
  <c r="G31" i="8" s="1"/>
  <c r="G32" i="8" s="1"/>
  <c r="G33" i="8" s="1"/>
  <c r="G34" i="8" s="1"/>
  <c r="G35" i="8" s="1"/>
  <c r="N17" i="8"/>
  <c r="N18" i="8" s="1"/>
  <c r="N19" i="8" s="1"/>
  <c r="N20" i="8" s="1"/>
  <c r="N21" i="8" s="1"/>
  <c r="N22" i="8" s="1"/>
  <c r="N23" i="8" s="1"/>
  <c r="N24" i="8" s="1"/>
  <c r="N25" i="8" s="1"/>
  <c r="N87" i="8"/>
  <c r="N88" i="8" s="1"/>
  <c r="N89" i="8" s="1"/>
  <c r="N90" i="8" s="1"/>
  <c r="N91" i="8" s="1"/>
  <c r="N92" i="8" s="1"/>
  <c r="N93" i="8" s="1"/>
  <c r="N94" i="8" s="1"/>
  <c r="N95" i="8" s="1"/>
  <c r="L47" i="8"/>
  <c r="L48" i="8" s="1"/>
  <c r="L49" i="8" s="1"/>
  <c r="L50" i="8" s="1"/>
  <c r="L51" i="8" s="1"/>
  <c r="L52" i="8" s="1"/>
  <c r="L53" i="8" s="1"/>
  <c r="L54" i="8" s="1"/>
  <c r="L55" i="8" s="1"/>
  <c r="F8" i="8"/>
  <c r="F9" i="8" s="1"/>
  <c r="F10" i="8" s="1"/>
  <c r="F11" i="8" s="1"/>
  <c r="F12" i="8" s="1"/>
  <c r="F13" i="8" s="1"/>
  <c r="F14" i="8" s="1"/>
  <c r="F15" i="8" s="1"/>
  <c r="N97" i="8"/>
  <c r="N98" i="8" s="1"/>
  <c r="N99" i="8" s="1"/>
  <c r="N100" i="8" s="1"/>
  <c r="N101" i="8" s="1"/>
  <c r="N102" i="8" s="1"/>
  <c r="N103" i="8" s="1"/>
  <c r="N104" i="8" s="1"/>
  <c r="N105" i="8" s="1"/>
  <c r="N47" i="8"/>
  <c r="N48" i="8" s="1"/>
  <c r="N49" i="8" s="1"/>
  <c r="N50" i="8" s="1"/>
  <c r="N51" i="8" s="1"/>
  <c r="N52" i="8" s="1"/>
  <c r="N53" i="8" s="1"/>
  <c r="N54" i="8" s="1"/>
  <c r="N55" i="8" s="1"/>
  <c r="L17" i="8"/>
  <c r="L18" i="8" s="1"/>
  <c r="L19" i="8" s="1"/>
  <c r="L20" i="8" s="1"/>
  <c r="L21" i="8" s="1"/>
  <c r="L22" i="8" s="1"/>
  <c r="L23" i="8" s="1"/>
  <c r="L24" i="8" s="1"/>
  <c r="L25" i="8" s="1"/>
  <c r="H47" i="8"/>
  <c r="H48" i="8" s="1"/>
  <c r="H49" i="8" s="1"/>
  <c r="H50" i="8" s="1"/>
  <c r="H51" i="8" s="1"/>
  <c r="H52" i="8" s="1"/>
  <c r="H53" i="8" s="1"/>
  <c r="H54" i="8" s="1"/>
  <c r="H55" i="8" s="1"/>
  <c r="M27" i="8"/>
  <c r="M28" i="8" s="1"/>
  <c r="M29" i="8" s="1"/>
  <c r="M30" i="8" s="1"/>
  <c r="M31" i="8" s="1"/>
  <c r="M32" i="8" s="1"/>
  <c r="M33" i="8" s="1"/>
  <c r="M34" i="8" s="1"/>
  <c r="M35" i="8" s="1"/>
  <c r="G77" i="8"/>
  <c r="G78" i="8" s="1"/>
  <c r="G79" i="8" s="1"/>
  <c r="G80" i="8" s="1"/>
  <c r="G81" i="8" s="1"/>
  <c r="G82" i="8" s="1"/>
  <c r="G83" i="8" s="1"/>
  <c r="G84" i="8" s="1"/>
  <c r="G85" i="8" s="1"/>
  <c r="L77" i="8"/>
  <c r="L78" i="8" s="1"/>
  <c r="L79" i="8" s="1"/>
  <c r="L80" i="8" s="1"/>
  <c r="L81" i="8" s="1"/>
  <c r="L82" i="8" s="1"/>
  <c r="L83" i="8" s="1"/>
  <c r="L84" i="8" s="1"/>
  <c r="L85" i="8" s="1"/>
  <c r="K77" i="8"/>
  <c r="K78" i="8" s="1"/>
  <c r="K79" i="8" s="1"/>
  <c r="K80" i="8" s="1"/>
  <c r="K81" i="8" s="1"/>
  <c r="K82" i="8" s="1"/>
  <c r="K83" i="8" s="1"/>
  <c r="K84" i="8" s="1"/>
  <c r="K85" i="8" s="1"/>
  <c r="L37" i="8"/>
  <c r="L38" i="8" s="1"/>
  <c r="L39" i="8" s="1"/>
  <c r="L40" i="8" s="1"/>
  <c r="L41" i="8" s="1"/>
  <c r="L42" i="8" s="1"/>
  <c r="L43" i="8" s="1"/>
  <c r="L44" i="8" s="1"/>
  <c r="L45" i="8" s="1"/>
  <c r="L97" i="8"/>
  <c r="L98" i="8" s="1"/>
  <c r="L99" i="8" s="1"/>
  <c r="L100" i="8" s="1"/>
  <c r="L101" i="8" s="1"/>
  <c r="L102" i="8" s="1"/>
  <c r="L103" i="8" s="1"/>
  <c r="L104" i="8" s="1"/>
  <c r="L105" i="8" s="1"/>
  <c r="H37" i="8"/>
  <c r="H38" i="8" s="1"/>
  <c r="H39" i="8" s="1"/>
  <c r="H40" i="8" s="1"/>
  <c r="H41" i="8" s="1"/>
  <c r="H42" i="8" s="1"/>
  <c r="H43" i="8" s="1"/>
  <c r="H44" i="8" s="1"/>
  <c r="H45" i="8" s="1"/>
  <c r="J27" i="8"/>
  <c r="J28" i="8" s="1"/>
  <c r="J29" i="8" s="1"/>
  <c r="J30" i="8" s="1"/>
  <c r="J31" i="8" s="1"/>
  <c r="J32" i="8" s="1"/>
  <c r="J33" i="8" s="1"/>
  <c r="J34" i="8" s="1"/>
  <c r="J35" i="8" s="1"/>
  <c r="M57" i="8"/>
  <c r="M58" i="8" s="1"/>
  <c r="M59" i="8" s="1"/>
  <c r="M60" i="8" s="1"/>
  <c r="M61" i="8" s="1"/>
  <c r="M62" i="8" s="1"/>
  <c r="M63" i="8" s="1"/>
  <c r="M64" i="8" s="1"/>
  <c r="M65" i="8" s="1"/>
  <c r="N67" i="8"/>
  <c r="N68" i="8" s="1"/>
  <c r="N69" i="8" s="1"/>
  <c r="N70" i="8" s="1"/>
  <c r="N71" i="8" s="1"/>
  <c r="N72" i="8" s="1"/>
  <c r="N73" i="8" s="1"/>
  <c r="N74" i="8" s="1"/>
  <c r="N75" i="8" s="1"/>
  <c r="K17" i="8"/>
  <c r="K18" i="8" s="1"/>
  <c r="K19" i="8" s="1"/>
  <c r="K20" i="8" s="1"/>
  <c r="K21" i="8" s="1"/>
  <c r="K22" i="8" s="1"/>
  <c r="K23" i="8" s="1"/>
  <c r="K24" i="8" s="1"/>
  <c r="K25" i="8" s="1"/>
  <c r="G107" i="8"/>
  <c r="G108" i="8" s="1"/>
  <c r="G109" i="8" s="1"/>
  <c r="G110" i="8" s="1"/>
  <c r="G111" i="8" s="1"/>
  <c r="G112" i="8" s="1"/>
  <c r="G113" i="8" s="1"/>
  <c r="G114" i="8" s="1"/>
  <c r="G115" i="8" s="1"/>
  <c r="H57" i="8"/>
  <c r="H58" i="8" s="1"/>
  <c r="H59" i="8" s="1"/>
  <c r="H60" i="8" s="1"/>
  <c r="H61" i="8" s="1"/>
  <c r="H62" i="8" s="1"/>
  <c r="H63" i="8" s="1"/>
  <c r="H64" i="8" s="1"/>
  <c r="H65" i="8" s="1"/>
  <c r="J97" i="8"/>
  <c r="J98" i="8" s="1"/>
  <c r="J99" i="8" s="1"/>
  <c r="J100" i="8" s="1"/>
  <c r="J101" i="8" s="1"/>
  <c r="J102" i="8" s="1"/>
  <c r="J103" i="8" s="1"/>
  <c r="J104" i="8" s="1"/>
  <c r="J105" i="8" s="1"/>
  <c r="J46" i="8"/>
  <c r="J37" i="8" s="1"/>
  <c r="J38" i="8" s="1"/>
  <c r="J39" i="8" s="1"/>
  <c r="J40" i="8" s="1"/>
  <c r="J41" i="8" s="1"/>
  <c r="J42" i="8" s="1"/>
  <c r="J43" i="8" s="1"/>
  <c r="J44" i="8" s="1"/>
  <c r="J45" i="8" s="1"/>
  <c r="Q56" i="8"/>
  <c r="K47" i="8"/>
  <c r="K48" i="8" s="1"/>
  <c r="K49" i="8" s="1"/>
  <c r="K50" i="8" s="1"/>
  <c r="K51" i="8" s="1"/>
  <c r="K52" i="8" s="1"/>
  <c r="K53" i="8" s="1"/>
  <c r="K54" i="8" s="1"/>
  <c r="K55" i="8" s="1"/>
  <c r="K57" i="8"/>
  <c r="K58" i="8" s="1"/>
  <c r="K59" i="8" s="1"/>
  <c r="K60" i="8" s="1"/>
  <c r="K61" i="8" s="1"/>
  <c r="K62" i="8" s="1"/>
  <c r="K63" i="8" s="1"/>
  <c r="K64" i="8" s="1"/>
  <c r="K65" i="8" s="1"/>
  <c r="H8" i="8"/>
  <c r="H9" i="8" s="1"/>
  <c r="H10" i="8" s="1"/>
  <c r="H11" i="8" s="1"/>
  <c r="H12" i="8" s="1"/>
  <c r="H13" i="8" s="1"/>
  <c r="H14" i="8" s="1"/>
  <c r="H15" i="8" s="1"/>
  <c r="H2" i="8"/>
  <c r="O66" i="8"/>
  <c r="O46" i="8"/>
  <c r="J8" i="8"/>
  <c r="J9" i="8" s="1"/>
  <c r="J10" i="8" s="1"/>
  <c r="J11" i="8" s="1"/>
  <c r="J12" i="8" s="1"/>
  <c r="J13" i="8" s="1"/>
  <c r="J14" i="8" s="1"/>
  <c r="J15" i="8" s="1"/>
  <c r="J2" i="8"/>
  <c r="H27" i="8"/>
  <c r="H28" i="8" s="1"/>
  <c r="H29" i="8" s="1"/>
  <c r="H30" i="8" s="1"/>
  <c r="H31" i="8" s="1"/>
  <c r="H32" i="8" s="1"/>
  <c r="H33" i="8" s="1"/>
  <c r="H34" i="8" s="1"/>
  <c r="H35" i="8" s="1"/>
  <c r="K87" i="8"/>
  <c r="K88" i="8" s="1"/>
  <c r="K89" i="8" s="1"/>
  <c r="K90" i="8" s="1"/>
  <c r="K91" i="8" s="1"/>
  <c r="K92" i="8" s="1"/>
  <c r="K93" i="8" s="1"/>
  <c r="K94" i="8" s="1"/>
  <c r="K95" i="8" s="1"/>
  <c r="N57" i="8"/>
  <c r="N58" i="8" s="1"/>
  <c r="N59" i="8" s="1"/>
  <c r="N60" i="8" s="1"/>
  <c r="N61" i="8" s="1"/>
  <c r="N62" i="8" s="1"/>
  <c r="N63" i="8" s="1"/>
  <c r="N64" i="8" s="1"/>
  <c r="N65" i="8" s="1"/>
  <c r="G47" i="8"/>
  <c r="G48" i="8" s="1"/>
  <c r="G49" i="8" s="1"/>
  <c r="G50" i="8" s="1"/>
  <c r="G51" i="8" s="1"/>
  <c r="G52" i="8" s="1"/>
  <c r="G53" i="8" s="1"/>
  <c r="G54" i="8" s="1"/>
  <c r="G55" i="8" s="1"/>
  <c r="M86" i="8"/>
  <c r="M77" i="8" s="1"/>
  <c r="M78" i="8" s="1"/>
  <c r="M79" i="8" s="1"/>
  <c r="M80" i="8" s="1"/>
  <c r="M81" i="8" s="1"/>
  <c r="M82" i="8" s="1"/>
  <c r="M83" i="8" s="1"/>
  <c r="M84" i="8" s="1"/>
  <c r="M85" i="8" s="1"/>
  <c r="M17" i="8"/>
  <c r="M18" i="8" s="1"/>
  <c r="M19" i="8" s="1"/>
  <c r="M20" i="8" s="1"/>
  <c r="M21" i="8" s="1"/>
  <c r="M22" i="8" s="1"/>
  <c r="M23" i="8" s="1"/>
  <c r="M24" i="8" s="1"/>
  <c r="M25" i="8" s="1"/>
  <c r="O36" i="8"/>
  <c r="G7" i="8"/>
  <c r="G2" i="8" s="1"/>
  <c r="K8" i="8"/>
  <c r="K9" i="8" s="1"/>
  <c r="K10" i="8" s="1"/>
  <c r="K11" i="8" s="1"/>
  <c r="K12" i="8" s="1"/>
  <c r="K13" i="8" s="1"/>
  <c r="K14" i="8" s="1"/>
  <c r="K15" i="8" s="1"/>
  <c r="K2" i="8"/>
  <c r="Q16" i="8"/>
  <c r="Q7" i="8" s="1"/>
  <c r="L57" i="8"/>
  <c r="L58" i="8" s="1"/>
  <c r="L59" i="8" s="1"/>
  <c r="L60" i="8" s="1"/>
  <c r="L61" i="8" s="1"/>
  <c r="L62" i="8" s="1"/>
  <c r="L63" i="8" s="1"/>
  <c r="L64" i="8" s="1"/>
  <c r="L65" i="8" s="1"/>
  <c r="K67" i="8"/>
  <c r="K68" i="8" s="1"/>
  <c r="K69" i="8" s="1"/>
  <c r="K70" i="8" s="1"/>
  <c r="K71" i="8" s="1"/>
  <c r="K72" i="8" s="1"/>
  <c r="K73" i="8" s="1"/>
  <c r="K74" i="8" s="1"/>
  <c r="K75" i="8" s="1"/>
  <c r="G37" i="8"/>
  <c r="G38" i="8" s="1"/>
  <c r="G39" i="8" s="1"/>
  <c r="G40" i="8" s="1"/>
  <c r="G41" i="8" s="1"/>
  <c r="G42" i="8" s="1"/>
  <c r="G43" i="8" s="1"/>
  <c r="G44" i="8" s="1"/>
  <c r="G45" i="8" s="1"/>
  <c r="O106" i="8"/>
  <c r="Q26" i="8"/>
  <c r="H17" i="8"/>
  <c r="H18" i="8" s="1"/>
  <c r="H19" i="8" s="1"/>
  <c r="H20" i="8" s="1"/>
  <c r="H21" i="8" s="1"/>
  <c r="H22" i="8" s="1"/>
  <c r="H23" i="8" s="1"/>
  <c r="H24" i="8" s="1"/>
  <c r="H25" i="8" s="1"/>
  <c r="N27" i="8"/>
  <c r="N28" i="8" s="1"/>
  <c r="N29" i="8" s="1"/>
  <c r="N30" i="8" s="1"/>
  <c r="N31" i="8" s="1"/>
  <c r="N32" i="8" s="1"/>
  <c r="N33" i="8" s="1"/>
  <c r="N34" i="8" s="1"/>
  <c r="N35" i="8" s="1"/>
  <c r="N37" i="8"/>
  <c r="N38" i="8" s="1"/>
  <c r="N39" i="8" s="1"/>
  <c r="N40" i="8" s="1"/>
  <c r="N41" i="8" s="1"/>
  <c r="N42" i="8" s="1"/>
  <c r="N43" i="8" s="1"/>
  <c r="N44" i="8" s="1"/>
  <c r="N45" i="8" s="1"/>
  <c r="O116" i="8"/>
  <c r="M106" i="8"/>
  <c r="M97" i="8" s="1"/>
  <c r="M98" i="8" s="1"/>
  <c r="M99" i="8" s="1"/>
  <c r="M100" i="8" s="1"/>
  <c r="M101" i="8" s="1"/>
  <c r="M102" i="8" s="1"/>
  <c r="M103" i="8" s="1"/>
  <c r="M104" i="8" s="1"/>
  <c r="M105" i="8" s="1"/>
  <c r="L87" i="8"/>
  <c r="L88" i="8" s="1"/>
  <c r="L89" i="8" s="1"/>
  <c r="L90" i="8" s="1"/>
  <c r="L91" i="8" s="1"/>
  <c r="L92" i="8" s="1"/>
  <c r="L93" i="8" s="1"/>
  <c r="L94" i="8" s="1"/>
  <c r="L95" i="8" s="1"/>
  <c r="L67" i="8"/>
  <c r="L68" i="8" s="1"/>
  <c r="L69" i="8" s="1"/>
  <c r="L70" i="8" s="1"/>
  <c r="L71" i="8" s="1"/>
  <c r="L72" i="8" s="1"/>
  <c r="L73" i="8" s="1"/>
  <c r="L74" i="8" s="1"/>
  <c r="L75" i="8" s="1"/>
  <c r="Q116" i="8"/>
  <c r="Q46" i="8"/>
  <c r="O86" i="8"/>
  <c r="Q106" i="8"/>
  <c r="M67" i="8"/>
  <c r="M68" i="8" s="1"/>
  <c r="M69" i="8" s="1"/>
  <c r="M70" i="8" s="1"/>
  <c r="M71" i="8" s="1"/>
  <c r="M72" i="8" s="1"/>
  <c r="M73" i="8" s="1"/>
  <c r="M74" i="8" s="1"/>
  <c r="M75" i="8" s="1"/>
  <c r="L107" i="8"/>
  <c r="L108" i="8" s="1"/>
  <c r="L109" i="8" s="1"/>
  <c r="L110" i="8" s="1"/>
  <c r="L111" i="8" s="1"/>
  <c r="L112" i="8" s="1"/>
  <c r="L113" i="8" s="1"/>
  <c r="L114" i="8" s="1"/>
  <c r="L115" i="8" s="1"/>
  <c r="G17" i="8"/>
  <c r="G18" i="8" s="1"/>
  <c r="G19" i="8" s="1"/>
  <c r="G20" i="8" s="1"/>
  <c r="G21" i="8" s="1"/>
  <c r="G22" i="8" s="1"/>
  <c r="G23" i="8" s="1"/>
  <c r="G24" i="8" s="1"/>
  <c r="G25" i="8" s="1"/>
  <c r="G57" i="8"/>
  <c r="G58" i="8" s="1"/>
  <c r="G59" i="8" s="1"/>
  <c r="G60" i="8" s="1"/>
  <c r="G61" i="8" s="1"/>
  <c r="G62" i="8" s="1"/>
  <c r="G63" i="8" s="1"/>
  <c r="G64" i="8" s="1"/>
  <c r="G65" i="8" s="1"/>
  <c r="Q76" i="8"/>
  <c r="J76" i="8"/>
  <c r="J67" i="8" s="1"/>
  <c r="J68" i="8" s="1"/>
  <c r="J69" i="8" s="1"/>
  <c r="J70" i="8" s="1"/>
  <c r="J71" i="8" s="1"/>
  <c r="J72" i="8" s="1"/>
  <c r="J73" i="8" s="1"/>
  <c r="J74" i="8" s="1"/>
  <c r="J75" i="8" s="1"/>
  <c r="O26" i="8"/>
  <c r="Q66" i="8"/>
  <c r="O56" i="8"/>
  <c r="L27" i="8"/>
  <c r="L28" i="8" s="1"/>
  <c r="L29" i="8" s="1"/>
  <c r="L30" i="8" s="1"/>
  <c r="L31" i="8" s="1"/>
  <c r="L32" i="8" s="1"/>
  <c r="L33" i="8" s="1"/>
  <c r="L34" i="8" s="1"/>
  <c r="L35" i="8" s="1"/>
  <c r="K97" i="8"/>
  <c r="K98" i="8" s="1"/>
  <c r="K99" i="8" s="1"/>
  <c r="K100" i="8" s="1"/>
  <c r="K101" i="8" s="1"/>
  <c r="K102" i="8" s="1"/>
  <c r="K103" i="8" s="1"/>
  <c r="K104" i="8" s="1"/>
  <c r="K105" i="8" s="1"/>
  <c r="Q86" i="8"/>
  <c r="L8" i="8"/>
  <c r="L9" i="8" s="1"/>
  <c r="L10" i="8" s="1"/>
  <c r="L11" i="8" s="1"/>
  <c r="L12" i="8" s="1"/>
  <c r="L13" i="8" s="1"/>
  <c r="L14" i="8" s="1"/>
  <c r="L15" i="8" s="1"/>
  <c r="L2" i="8"/>
  <c r="J86" i="8"/>
  <c r="J107" i="8"/>
  <c r="J108" i="8" s="1"/>
  <c r="J109" i="8" s="1"/>
  <c r="J110" i="8" s="1"/>
  <c r="J111" i="8" s="1"/>
  <c r="J112" i="8" s="1"/>
  <c r="J113" i="8" s="1"/>
  <c r="J114" i="8" s="1"/>
  <c r="J115" i="8" s="1"/>
  <c r="O16" i="8"/>
  <c r="O7" i="8" s="1"/>
  <c r="Q36" i="8"/>
  <c r="N77" i="8"/>
  <c r="N78" i="8" s="1"/>
  <c r="N79" i="8" s="1"/>
  <c r="N80" i="8" s="1"/>
  <c r="N81" i="8" s="1"/>
  <c r="N82" i="8" s="1"/>
  <c r="N83" i="8" s="1"/>
  <c r="N84" i="8" s="1"/>
  <c r="N85" i="8" s="1"/>
  <c r="M37" i="8"/>
  <c r="M38" i="8" s="1"/>
  <c r="M39" i="8" s="1"/>
  <c r="M40" i="8" s="1"/>
  <c r="M41" i="8" s="1"/>
  <c r="M42" i="8" s="1"/>
  <c r="M43" i="8" s="1"/>
  <c r="M44" i="8" s="1"/>
  <c r="M45" i="8" s="1"/>
  <c r="K37" i="8"/>
  <c r="K38" i="8" s="1"/>
  <c r="K39" i="8" s="1"/>
  <c r="K40" i="8" s="1"/>
  <c r="K41" i="8" s="1"/>
  <c r="K42" i="8" s="1"/>
  <c r="K43" i="8" s="1"/>
  <c r="K44" i="8" s="1"/>
  <c r="K45" i="8" s="1"/>
  <c r="M8" i="8"/>
  <c r="M9" i="8" s="1"/>
  <c r="M10" i="8" s="1"/>
  <c r="M11" i="8" s="1"/>
  <c r="M12" i="8" s="1"/>
  <c r="M13" i="8" s="1"/>
  <c r="M14" i="8" s="1"/>
  <c r="M15" i="8" s="1"/>
  <c r="M2" i="8"/>
  <c r="J17" i="8"/>
  <c r="J18" i="8" s="1"/>
  <c r="J19" i="8" s="1"/>
  <c r="J20" i="8" s="1"/>
  <c r="J21" i="8" s="1"/>
  <c r="J22" i="8" s="1"/>
  <c r="J23" i="8" s="1"/>
  <c r="J24" i="8" s="1"/>
  <c r="J25" i="8" s="1"/>
  <c r="O76" i="8"/>
  <c r="Q96" i="8"/>
  <c r="O96" i="8"/>
  <c r="M47" i="8"/>
  <c r="M48" i="8" s="1"/>
  <c r="M49" i="8" s="1"/>
  <c r="M50" i="8" s="1"/>
  <c r="M51" i="8" s="1"/>
  <c r="M52" i="8" s="1"/>
  <c r="M53" i="8" s="1"/>
  <c r="M54" i="8" s="1"/>
  <c r="M55" i="8" s="1"/>
  <c r="H77" i="8"/>
  <c r="H78" i="8" s="1"/>
  <c r="H79" i="8" s="1"/>
  <c r="H80" i="8" s="1"/>
  <c r="H81" i="8" s="1"/>
  <c r="H82" i="8" s="1"/>
  <c r="H83" i="8" s="1"/>
  <c r="H84" i="8" s="1"/>
  <c r="H85" i="8" s="1"/>
  <c r="N8" i="8"/>
  <c r="N9" i="8" s="1"/>
  <c r="N10" i="8" s="1"/>
  <c r="N11" i="8" s="1"/>
  <c r="N12" i="8" s="1"/>
  <c r="N13" i="8" s="1"/>
  <c r="N14" i="8" s="1"/>
  <c r="N15" i="8" s="1"/>
  <c r="N2" i="8"/>
  <c r="D17" i="8"/>
  <c r="D18" i="8" s="1"/>
  <c r="D19" i="8" s="1"/>
  <c r="D20" i="8" s="1"/>
  <c r="D21" i="8" s="1"/>
  <c r="D22" i="8" s="1"/>
  <c r="D23" i="8" s="1"/>
  <c r="D24" i="8" s="1"/>
  <c r="D25" i="8" s="1"/>
  <c r="C56" i="8"/>
  <c r="D77" i="8"/>
  <c r="D78" i="8" s="1"/>
  <c r="D79" i="8" s="1"/>
  <c r="D80" i="8" s="1"/>
  <c r="D81" i="8" s="1"/>
  <c r="D82" i="8" s="1"/>
  <c r="D83" i="8" s="1"/>
  <c r="D84" i="8" s="1"/>
  <c r="D85" i="8" s="1"/>
  <c r="C96" i="8"/>
  <c r="C116" i="8"/>
  <c r="C106" i="8"/>
  <c r="C36" i="8"/>
  <c r="D27" i="8"/>
  <c r="D28" i="8" s="1"/>
  <c r="D29" i="8" s="1"/>
  <c r="D30" i="8" s="1"/>
  <c r="D31" i="8" s="1"/>
  <c r="D32" i="8" s="1"/>
  <c r="D33" i="8" s="1"/>
  <c r="D34" i="8" s="1"/>
  <c r="D35" i="8" s="1"/>
  <c r="D47" i="8"/>
  <c r="D48" i="8" s="1"/>
  <c r="D49" i="8" s="1"/>
  <c r="D50" i="8" s="1"/>
  <c r="D51" i="8" s="1"/>
  <c r="D52" i="8" s="1"/>
  <c r="D53" i="8" s="1"/>
  <c r="D54" i="8" s="1"/>
  <c r="D55" i="8" s="1"/>
  <c r="D7" i="8"/>
  <c r="D2" i="8" s="1"/>
  <c r="C77" i="8"/>
  <c r="C78" i="8" s="1"/>
  <c r="C16" i="8"/>
  <c r="C17" i="8" s="1"/>
  <c r="C66" i="8"/>
  <c r="P36" i="8"/>
  <c r="P96" i="8"/>
  <c r="R36" i="8"/>
  <c r="R56" i="8"/>
  <c r="T96" i="8"/>
  <c r="P76" i="8"/>
  <c r="R76" i="8"/>
  <c r="P46" i="8"/>
  <c r="R96" i="8"/>
  <c r="P66" i="8"/>
  <c r="T106" i="8"/>
  <c r="P86" i="8"/>
  <c r="R46" i="8"/>
  <c r="P16" i="8"/>
  <c r="P7" i="8" s="1"/>
  <c r="P106" i="8"/>
  <c r="R86" i="8"/>
  <c r="R116" i="8"/>
  <c r="R66" i="8"/>
  <c r="R106" i="8"/>
  <c r="R26" i="8"/>
  <c r="R16" i="8"/>
  <c r="R7" i="8" s="1"/>
  <c r="Q87" i="8" l="1"/>
  <c r="Q88" i="8" s="1"/>
  <c r="Q89" i="8" s="1"/>
  <c r="Q90" i="8" s="1"/>
  <c r="Q91" i="8" s="1"/>
  <c r="Q92" i="8" s="1"/>
  <c r="Q93" i="8" s="1"/>
  <c r="Q94" i="8" s="1"/>
  <c r="Q95" i="8" s="1"/>
  <c r="R17" i="8"/>
  <c r="R18" i="8" s="1"/>
  <c r="R19" i="8" s="1"/>
  <c r="R20" i="8" s="1"/>
  <c r="R21" i="8" s="1"/>
  <c r="R22" i="8" s="1"/>
  <c r="R23" i="8" s="1"/>
  <c r="R24" i="8" s="1"/>
  <c r="R25" i="8" s="1"/>
  <c r="M87" i="8"/>
  <c r="M88" i="8" s="1"/>
  <c r="M89" i="8" s="1"/>
  <c r="M90" i="8" s="1"/>
  <c r="M91" i="8" s="1"/>
  <c r="M92" i="8" s="1"/>
  <c r="M93" i="8" s="1"/>
  <c r="M94" i="8" s="1"/>
  <c r="M95" i="8" s="1"/>
  <c r="P87" i="8"/>
  <c r="P88" i="8" s="1"/>
  <c r="P89" i="8" s="1"/>
  <c r="P90" i="8" s="1"/>
  <c r="P91" i="8" s="1"/>
  <c r="P92" i="8" s="1"/>
  <c r="P93" i="8" s="1"/>
  <c r="P94" i="8" s="1"/>
  <c r="P95" i="8" s="1"/>
  <c r="J77" i="8"/>
  <c r="J78" i="8" s="1"/>
  <c r="J79" i="8" s="1"/>
  <c r="J80" i="8" s="1"/>
  <c r="J81" i="8" s="1"/>
  <c r="J82" i="8" s="1"/>
  <c r="J83" i="8" s="1"/>
  <c r="J84" i="8" s="1"/>
  <c r="J85" i="8" s="1"/>
  <c r="O67" i="8"/>
  <c r="O68" i="8" s="1"/>
  <c r="O69" i="8" s="1"/>
  <c r="O70" i="8" s="1"/>
  <c r="O71" i="8" s="1"/>
  <c r="O72" i="8" s="1"/>
  <c r="O73" i="8" s="1"/>
  <c r="O74" i="8" s="1"/>
  <c r="O75" i="8" s="1"/>
  <c r="R77" i="8"/>
  <c r="R78" i="8" s="1"/>
  <c r="R79" i="8" s="1"/>
  <c r="R80" i="8" s="1"/>
  <c r="R81" i="8" s="1"/>
  <c r="R82" i="8" s="1"/>
  <c r="R83" i="8" s="1"/>
  <c r="R84" i="8" s="1"/>
  <c r="R85" i="8" s="1"/>
  <c r="O87" i="8"/>
  <c r="O88" i="8" s="1"/>
  <c r="O89" i="8" s="1"/>
  <c r="O90" i="8" s="1"/>
  <c r="O91" i="8" s="1"/>
  <c r="O92" i="8" s="1"/>
  <c r="O93" i="8" s="1"/>
  <c r="O94" i="8" s="1"/>
  <c r="O95" i="8" s="1"/>
  <c r="O27" i="8"/>
  <c r="O28" i="8" s="1"/>
  <c r="O29" i="8" s="1"/>
  <c r="O30" i="8" s="1"/>
  <c r="O31" i="8" s="1"/>
  <c r="O32" i="8" s="1"/>
  <c r="O33" i="8" s="1"/>
  <c r="O34" i="8" s="1"/>
  <c r="O35" i="8" s="1"/>
  <c r="P97" i="8"/>
  <c r="P98" i="8" s="1"/>
  <c r="P99" i="8" s="1"/>
  <c r="P100" i="8" s="1"/>
  <c r="P101" i="8" s="1"/>
  <c r="P102" i="8" s="1"/>
  <c r="P103" i="8" s="1"/>
  <c r="P104" i="8" s="1"/>
  <c r="P105" i="8" s="1"/>
  <c r="R37" i="8"/>
  <c r="R38" i="8" s="1"/>
  <c r="R39" i="8" s="1"/>
  <c r="R40" i="8" s="1"/>
  <c r="R41" i="8" s="1"/>
  <c r="R42" i="8" s="1"/>
  <c r="R43" i="8" s="1"/>
  <c r="R44" i="8" s="1"/>
  <c r="R45" i="8" s="1"/>
  <c r="Q77" i="8"/>
  <c r="Q78" i="8" s="1"/>
  <c r="Q79" i="8" s="1"/>
  <c r="Q80" i="8" s="1"/>
  <c r="Q81" i="8" s="1"/>
  <c r="Q82" i="8" s="1"/>
  <c r="Q83" i="8" s="1"/>
  <c r="Q84" i="8" s="1"/>
  <c r="Q85" i="8" s="1"/>
  <c r="O37" i="8"/>
  <c r="O38" i="8" s="1"/>
  <c r="O39" i="8" s="1"/>
  <c r="O40" i="8" s="1"/>
  <c r="O41" i="8" s="1"/>
  <c r="O42" i="8" s="1"/>
  <c r="O43" i="8" s="1"/>
  <c r="O44" i="8" s="1"/>
  <c r="O45" i="8" s="1"/>
  <c r="O107" i="8"/>
  <c r="O108" i="8" s="1"/>
  <c r="O109" i="8" s="1"/>
  <c r="O110" i="8" s="1"/>
  <c r="O111" i="8" s="1"/>
  <c r="O112" i="8" s="1"/>
  <c r="O113" i="8" s="1"/>
  <c r="O114" i="8" s="1"/>
  <c r="O115" i="8" s="1"/>
  <c r="D8" i="8"/>
  <c r="D9" i="8" s="1"/>
  <c r="D10" i="8" s="1"/>
  <c r="D11" i="8" s="1"/>
  <c r="D12" i="8" s="1"/>
  <c r="D13" i="8" s="1"/>
  <c r="D14" i="8" s="1"/>
  <c r="D15" i="8" s="1"/>
  <c r="Q27" i="8"/>
  <c r="Q28" i="8" s="1"/>
  <c r="Q29" i="8" s="1"/>
  <c r="Q30" i="8" s="1"/>
  <c r="Q31" i="8" s="1"/>
  <c r="Q32" i="8" s="1"/>
  <c r="Q33" i="8" s="1"/>
  <c r="Q34" i="8" s="1"/>
  <c r="Q35" i="8" s="1"/>
  <c r="G8" i="8"/>
  <c r="G9" i="8" s="1"/>
  <c r="G10" i="8" s="1"/>
  <c r="G11" i="8" s="1"/>
  <c r="G12" i="8" s="1"/>
  <c r="G13" i="8" s="1"/>
  <c r="G14" i="8" s="1"/>
  <c r="G15" i="8" s="1"/>
  <c r="R87" i="8"/>
  <c r="R88" i="8" s="1"/>
  <c r="R89" i="8" s="1"/>
  <c r="R90" i="8" s="1"/>
  <c r="R91" i="8" s="1"/>
  <c r="R92" i="8" s="1"/>
  <c r="R93" i="8" s="1"/>
  <c r="R94" i="8" s="1"/>
  <c r="R95" i="8" s="1"/>
  <c r="Q57" i="8"/>
  <c r="Q58" i="8" s="1"/>
  <c r="Q59" i="8" s="1"/>
  <c r="Q60" i="8" s="1"/>
  <c r="Q61" i="8" s="1"/>
  <c r="Q62" i="8" s="1"/>
  <c r="Q63" i="8" s="1"/>
  <c r="Q64" i="8" s="1"/>
  <c r="Q65" i="8" s="1"/>
  <c r="Q97" i="8"/>
  <c r="Q98" i="8" s="1"/>
  <c r="Q99" i="8" s="1"/>
  <c r="Q100" i="8" s="1"/>
  <c r="Q101" i="8" s="1"/>
  <c r="Q102" i="8" s="1"/>
  <c r="Q103" i="8" s="1"/>
  <c r="Q104" i="8" s="1"/>
  <c r="Q105" i="8" s="1"/>
  <c r="Q37" i="8"/>
  <c r="Q38" i="8" s="1"/>
  <c r="Q39" i="8" s="1"/>
  <c r="Q40" i="8" s="1"/>
  <c r="Q41" i="8" s="1"/>
  <c r="Q42" i="8" s="1"/>
  <c r="Q43" i="8" s="1"/>
  <c r="Q44" i="8" s="1"/>
  <c r="Q45" i="8" s="1"/>
  <c r="Q17" i="8"/>
  <c r="Q18" i="8" s="1"/>
  <c r="Q19" i="8" s="1"/>
  <c r="Q20" i="8" s="1"/>
  <c r="Q21" i="8" s="1"/>
  <c r="Q22" i="8" s="1"/>
  <c r="Q23" i="8" s="1"/>
  <c r="Q24" i="8" s="1"/>
  <c r="Q25" i="8" s="1"/>
  <c r="R107" i="8"/>
  <c r="R108" i="8" s="1"/>
  <c r="R109" i="8" s="1"/>
  <c r="R110" i="8" s="1"/>
  <c r="R111" i="8" s="1"/>
  <c r="R112" i="8" s="1"/>
  <c r="R113" i="8" s="1"/>
  <c r="R114" i="8" s="1"/>
  <c r="R115" i="8" s="1"/>
  <c r="T97" i="8"/>
  <c r="T98" i="8" s="1"/>
  <c r="T99" i="8" s="1"/>
  <c r="T100" i="8" s="1"/>
  <c r="T101" i="8" s="1"/>
  <c r="T102" i="8" s="1"/>
  <c r="T103" i="8" s="1"/>
  <c r="T104" i="8" s="1"/>
  <c r="T105" i="8" s="1"/>
  <c r="R67" i="8"/>
  <c r="R68" i="8" s="1"/>
  <c r="R69" i="8" s="1"/>
  <c r="R70" i="8" s="1"/>
  <c r="R71" i="8" s="1"/>
  <c r="R72" i="8" s="1"/>
  <c r="R73" i="8" s="1"/>
  <c r="R74" i="8" s="1"/>
  <c r="R75" i="8" s="1"/>
  <c r="T56" i="8"/>
  <c r="P26" i="8"/>
  <c r="C37" i="8"/>
  <c r="O8" i="8"/>
  <c r="O9" i="8" s="1"/>
  <c r="O10" i="8" s="1"/>
  <c r="O11" i="8" s="1"/>
  <c r="O12" i="8" s="1"/>
  <c r="O13" i="8" s="1"/>
  <c r="O14" i="8" s="1"/>
  <c r="O15" i="8" s="1"/>
  <c r="O2" i="8"/>
  <c r="G1" i="8" s="1"/>
  <c r="R8" i="8"/>
  <c r="R9" i="8" s="1"/>
  <c r="R10" i="8" s="1"/>
  <c r="R11" i="8" s="1"/>
  <c r="R12" i="8" s="1"/>
  <c r="R13" i="8" s="1"/>
  <c r="R14" i="8" s="1"/>
  <c r="R15" i="8" s="1"/>
  <c r="R2" i="8"/>
  <c r="P56" i="8"/>
  <c r="P47" i="8" s="1"/>
  <c r="P48" i="8" s="1"/>
  <c r="P49" i="8" s="1"/>
  <c r="P50" i="8" s="1"/>
  <c r="P51" i="8" s="1"/>
  <c r="P52" i="8" s="1"/>
  <c r="P53" i="8" s="1"/>
  <c r="P54" i="8" s="1"/>
  <c r="P55" i="8" s="1"/>
  <c r="R47" i="8"/>
  <c r="R48" i="8" s="1"/>
  <c r="R49" i="8" s="1"/>
  <c r="R50" i="8" s="1"/>
  <c r="R51" i="8" s="1"/>
  <c r="R52" i="8" s="1"/>
  <c r="R53" i="8" s="1"/>
  <c r="R54" i="8" s="1"/>
  <c r="R55" i="8" s="1"/>
  <c r="O47" i="8"/>
  <c r="O48" i="8" s="1"/>
  <c r="O49" i="8" s="1"/>
  <c r="O50" i="8" s="1"/>
  <c r="O51" i="8" s="1"/>
  <c r="O52" i="8" s="1"/>
  <c r="O53" i="8" s="1"/>
  <c r="O54" i="8" s="1"/>
  <c r="O55" i="8" s="1"/>
  <c r="P37" i="8"/>
  <c r="P38" i="8" s="1"/>
  <c r="P39" i="8" s="1"/>
  <c r="P40" i="8" s="1"/>
  <c r="P41" i="8" s="1"/>
  <c r="P42" i="8" s="1"/>
  <c r="P43" i="8" s="1"/>
  <c r="P44" i="8" s="1"/>
  <c r="P45" i="8" s="1"/>
  <c r="R27" i="8"/>
  <c r="R28" i="8" s="1"/>
  <c r="R29" i="8" s="1"/>
  <c r="R30" i="8" s="1"/>
  <c r="R31" i="8" s="1"/>
  <c r="R32" i="8" s="1"/>
  <c r="R33" i="8" s="1"/>
  <c r="R34" i="8" s="1"/>
  <c r="R35" i="8" s="1"/>
  <c r="O77" i="8"/>
  <c r="O78" i="8" s="1"/>
  <c r="O79" i="8" s="1"/>
  <c r="O80" i="8" s="1"/>
  <c r="O81" i="8" s="1"/>
  <c r="O82" i="8" s="1"/>
  <c r="O83" i="8" s="1"/>
  <c r="O84" i="8" s="1"/>
  <c r="O85" i="8" s="1"/>
  <c r="Q107" i="8"/>
  <c r="Q108" i="8" s="1"/>
  <c r="Q109" i="8" s="1"/>
  <c r="Q110" i="8" s="1"/>
  <c r="Q111" i="8" s="1"/>
  <c r="Q112" i="8" s="1"/>
  <c r="Q113" i="8" s="1"/>
  <c r="Q114" i="8" s="1"/>
  <c r="Q115" i="8" s="1"/>
  <c r="O57" i="8"/>
  <c r="O58" i="8" s="1"/>
  <c r="O59" i="8" s="1"/>
  <c r="O60" i="8" s="1"/>
  <c r="O61" i="8" s="1"/>
  <c r="O62" i="8" s="1"/>
  <c r="O63" i="8" s="1"/>
  <c r="O64" i="8" s="1"/>
  <c r="O65" i="8" s="1"/>
  <c r="T36" i="8"/>
  <c r="P67" i="8"/>
  <c r="P68" i="8" s="1"/>
  <c r="P69" i="8" s="1"/>
  <c r="P70" i="8" s="1"/>
  <c r="P71" i="8" s="1"/>
  <c r="P72" i="8" s="1"/>
  <c r="P73" i="8" s="1"/>
  <c r="P74" i="8" s="1"/>
  <c r="P75" i="8" s="1"/>
  <c r="T116" i="8"/>
  <c r="T107" i="8" s="1"/>
  <c r="T108" i="8" s="1"/>
  <c r="T109" i="8" s="1"/>
  <c r="T110" i="8" s="1"/>
  <c r="T111" i="8" s="1"/>
  <c r="T112" i="8" s="1"/>
  <c r="T113" i="8" s="1"/>
  <c r="T114" i="8" s="1"/>
  <c r="T115" i="8" s="1"/>
  <c r="T26" i="8"/>
  <c r="P77" i="8"/>
  <c r="P78" i="8" s="1"/>
  <c r="P79" i="8" s="1"/>
  <c r="P80" i="8" s="1"/>
  <c r="P81" i="8" s="1"/>
  <c r="P82" i="8" s="1"/>
  <c r="P83" i="8" s="1"/>
  <c r="P84" i="8" s="1"/>
  <c r="P85" i="8" s="1"/>
  <c r="Q67" i="8"/>
  <c r="Q68" i="8" s="1"/>
  <c r="Q69" i="8" s="1"/>
  <c r="Q70" i="8" s="1"/>
  <c r="Q71" i="8" s="1"/>
  <c r="Q72" i="8" s="1"/>
  <c r="Q73" i="8" s="1"/>
  <c r="Q74" i="8" s="1"/>
  <c r="Q75" i="8" s="1"/>
  <c r="J47" i="8"/>
  <c r="J48" i="8" s="1"/>
  <c r="J49" i="8" s="1"/>
  <c r="J50" i="8" s="1"/>
  <c r="J51" i="8" s="1"/>
  <c r="J52" i="8" s="1"/>
  <c r="J53" i="8" s="1"/>
  <c r="J54" i="8" s="1"/>
  <c r="J55" i="8" s="1"/>
  <c r="T16" i="8"/>
  <c r="T7" i="8" s="1"/>
  <c r="P8" i="8"/>
  <c r="P9" i="8" s="1"/>
  <c r="P10" i="8" s="1"/>
  <c r="P11" i="8" s="1"/>
  <c r="P12" i="8" s="1"/>
  <c r="P13" i="8" s="1"/>
  <c r="P14" i="8" s="1"/>
  <c r="P15" i="8" s="1"/>
  <c r="P2" i="8"/>
  <c r="P116" i="8"/>
  <c r="P107" i="8" s="1"/>
  <c r="P108" i="8" s="1"/>
  <c r="P109" i="8" s="1"/>
  <c r="P110" i="8" s="1"/>
  <c r="P111" i="8" s="1"/>
  <c r="P112" i="8" s="1"/>
  <c r="P113" i="8" s="1"/>
  <c r="P114" i="8" s="1"/>
  <c r="P115" i="8" s="1"/>
  <c r="T86" i="8"/>
  <c r="T46" i="8"/>
  <c r="M107" i="8"/>
  <c r="M108" i="8" s="1"/>
  <c r="M109" i="8" s="1"/>
  <c r="M110" i="8" s="1"/>
  <c r="M111" i="8" s="1"/>
  <c r="M112" i="8" s="1"/>
  <c r="M113" i="8" s="1"/>
  <c r="M114" i="8" s="1"/>
  <c r="M115" i="8" s="1"/>
  <c r="O97" i="8"/>
  <c r="O98" i="8" s="1"/>
  <c r="O99" i="8" s="1"/>
  <c r="O100" i="8" s="1"/>
  <c r="O101" i="8" s="1"/>
  <c r="O102" i="8" s="1"/>
  <c r="O103" i="8" s="1"/>
  <c r="O104" i="8" s="1"/>
  <c r="O105" i="8" s="1"/>
  <c r="Q8" i="8"/>
  <c r="Q9" i="8" s="1"/>
  <c r="Q10" i="8" s="1"/>
  <c r="Q11" i="8" s="1"/>
  <c r="Q12" i="8" s="1"/>
  <c r="Q13" i="8" s="1"/>
  <c r="Q14" i="8" s="1"/>
  <c r="Q15" i="8" s="1"/>
  <c r="Q2" i="8"/>
  <c r="Q47" i="8"/>
  <c r="Q48" i="8" s="1"/>
  <c r="Q49" i="8" s="1"/>
  <c r="Q50" i="8" s="1"/>
  <c r="Q51" i="8" s="1"/>
  <c r="Q52" i="8" s="1"/>
  <c r="Q53" i="8" s="1"/>
  <c r="Q54" i="8" s="1"/>
  <c r="Q55" i="8" s="1"/>
  <c r="P27" i="8"/>
  <c r="P28" i="8" s="1"/>
  <c r="P29" i="8" s="1"/>
  <c r="P30" i="8" s="1"/>
  <c r="P31" i="8" s="1"/>
  <c r="P32" i="8" s="1"/>
  <c r="P33" i="8" s="1"/>
  <c r="P34" i="8" s="1"/>
  <c r="P35" i="8" s="1"/>
  <c r="R97" i="8"/>
  <c r="R98" i="8" s="1"/>
  <c r="R99" i="8" s="1"/>
  <c r="R100" i="8" s="1"/>
  <c r="R101" i="8" s="1"/>
  <c r="R102" i="8" s="1"/>
  <c r="R103" i="8" s="1"/>
  <c r="R104" i="8" s="1"/>
  <c r="R105" i="8" s="1"/>
  <c r="R57" i="8"/>
  <c r="R58" i="8" s="1"/>
  <c r="R59" i="8" s="1"/>
  <c r="R60" i="8" s="1"/>
  <c r="R61" i="8" s="1"/>
  <c r="R62" i="8" s="1"/>
  <c r="R63" i="8" s="1"/>
  <c r="R64" i="8" s="1"/>
  <c r="R65" i="8" s="1"/>
  <c r="T76" i="8"/>
  <c r="T66" i="8"/>
  <c r="O17" i="8"/>
  <c r="O18" i="8" s="1"/>
  <c r="O19" i="8" s="1"/>
  <c r="O20" i="8" s="1"/>
  <c r="O21" i="8" s="1"/>
  <c r="O22" i="8" s="1"/>
  <c r="O23" i="8" s="1"/>
  <c r="O24" i="8" s="1"/>
  <c r="O25" i="8" s="1"/>
  <c r="J87" i="8"/>
  <c r="J88" i="8" s="1"/>
  <c r="J89" i="8" s="1"/>
  <c r="J90" i="8" s="1"/>
  <c r="J91" i="8" s="1"/>
  <c r="J92" i="8" s="1"/>
  <c r="J93" i="8" s="1"/>
  <c r="J94" i="8" s="1"/>
  <c r="J95" i="8" s="1"/>
  <c r="C18" i="8"/>
  <c r="C19" i="8" s="1"/>
  <c r="C79" i="8"/>
  <c r="C107" i="8"/>
  <c r="C108" i="8" s="1"/>
  <c r="C87" i="8"/>
  <c r="C88" i="8" s="1"/>
  <c r="C57" i="8"/>
  <c r="C27" i="8"/>
  <c r="C7" i="8"/>
  <c r="C8" i="8" s="1"/>
  <c r="C97" i="8"/>
  <c r="C67" i="8"/>
  <c r="C47" i="8"/>
  <c r="S36" i="8"/>
  <c r="S56" i="8"/>
  <c r="S86" i="8"/>
  <c r="S106" i="8"/>
  <c r="S66" i="8"/>
  <c r="S16" i="8"/>
  <c r="S7" i="8" s="1"/>
  <c r="S116" i="8"/>
  <c r="S96" i="8"/>
  <c r="S26" i="8"/>
  <c r="S46" i="8"/>
  <c r="T67" i="8" l="1"/>
  <c r="T68" i="8" s="1"/>
  <c r="T69" i="8" s="1"/>
  <c r="T70" i="8" s="1"/>
  <c r="T71" i="8" s="1"/>
  <c r="T72" i="8" s="1"/>
  <c r="T73" i="8" s="1"/>
  <c r="T74" i="8" s="1"/>
  <c r="T75" i="8" s="1"/>
  <c r="U66" i="8"/>
  <c r="S97" i="8"/>
  <c r="S98" i="8" s="1"/>
  <c r="S99" i="8" s="1"/>
  <c r="S100" i="8" s="1"/>
  <c r="S101" i="8" s="1"/>
  <c r="S102" i="8" s="1"/>
  <c r="S103" i="8" s="1"/>
  <c r="S104" i="8" s="1"/>
  <c r="S105" i="8" s="1"/>
  <c r="U56" i="8"/>
  <c r="T47" i="8"/>
  <c r="T48" i="8" s="1"/>
  <c r="T49" i="8" s="1"/>
  <c r="T50" i="8" s="1"/>
  <c r="T51" i="8" s="1"/>
  <c r="T52" i="8" s="1"/>
  <c r="T53" i="8" s="1"/>
  <c r="T54" i="8" s="1"/>
  <c r="T55" i="8" s="1"/>
  <c r="T37" i="8"/>
  <c r="T38" i="8" s="1"/>
  <c r="T39" i="8" s="1"/>
  <c r="T40" i="8" s="1"/>
  <c r="T41" i="8" s="1"/>
  <c r="T42" i="8" s="1"/>
  <c r="T43" i="8" s="1"/>
  <c r="T44" i="8" s="1"/>
  <c r="T45" i="8" s="1"/>
  <c r="S17" i="8"/>
  <c r="S18" i="8" s="1"/>
  <c r="S19" i="8" s="1"/>
  <c r="S20" i="8" s="1"/>
  <c r="S21" i="8" s="1"/>
  <c r="S22" i="8" s="1"/>
  <c r="S23" i="8" s="1"/>
  <c r="S24" i="8" s="1"/>
  <c r="S25" i="8" s="1"/>
  <c r="U116" i="8"/>
  <c r="T17" i="8"/>
  <c r="T18" i="8" s="1"/>
  <c r="T19" i="8" s="1"/>
  <c r="T20" i="8" s="1"/>
  <c r="T21" i="8" s="1"/>
  <c r="T22" i="8" s="1"/>
  <c r="T23" i="8" s="1"/>
  <c r="T24" i="8" s="1"/>
  <c r="T25" i="8" s="1"/>
  <c r="S87" i="8"/>
  <c r="S88" i="8" s="1"/>
  <c r="S89" i="8" s="1"/>
  <c r="S90" i="8" s="1"/>
  <c r="S91" i="8" s="1"/>
  <c r="S92" i="8" s="1"/>
  <c r="S93" i="8" s="1"/>
  <c r="S94" i="8" s="1"/>
  <c r="S95" i="8" s="1"/>
  <c r="U16" i="8"/>
  <c r="T77" i="8"/>
  <c r="T78" i="8" s="1"/>
  <c r="T79" i="8" s="1"/>
  <c r="T80" i="8" s="1"/>
  <c r="T81" i="8" s="1"/>
  <c r="T82" i="8" s="1"/>
  <c r="T83" i="8" s="1"/>
  <c r="T84" i="8" s="1"/>
  <c r="T85" i="8" s="1"/>
  <c r="P57" i="8"/>
  <c r="P58" i="8" s="1"/>
  <c r="P59" i="8" s="1"/>
  <c r="P60" i="8" s="1"/>
  <c r="P61" i="8" s="1"/>
  <c r="P62" i="8" s="1"/>
  <c r="P63" i="8" s="1"/>
  <c r="P64" i="8" s="1"/>
  <c r="P65" i="8" s="1"/>
  <c r="S27" i="8"/>
  <c r="S28" i="8" s="1"/>
  <c r="S29" i="8" s="1"/>
  <c r="S30" i="8" s="1"/>
  <c r="S31" i="8" s="1"/>
  <c r="S32" i="8" s="1"/>
  <c r="S33" i="8" s="1"/>
  <c r="S34" i="8" s="1"/>
  <c r="S35" i="8" s="1"/>
  <c r="C109" i="8"/>
  <c r="U106" i="8"/>
  <c r="T8" i="8"/>
  <c r="T9" i="8" s="1"/>
  <c r="T10" i="8" s="1"/>
  <c r="T11" i="8" s="1"/>
  <c r="T12" i="8" s="1"/>
  <c r="T13" i="8" s="1"/>
  <c r="T14" i="8" s="1"/>
  <c r="T15" i="8" s="1"/>
  <c r="T2" i="8"/>
  <c r="S47" i="8"/>
  <c r="S48" i="8" s="1"/>
  <c r="S49" i="8" s="1"/>
  <c r="S50" i="8" s="1"/>
  <c r="S51" i="8" s="1"/>
  <c r="S52" i="8" s="1"/>
  <c r="S53" i="8" s="1"/>
  <c r="S54" i="8" s="1"/>
  <c r="S55" i="8" s="1"/>
  <c r="S76" i="8"/>
  <c r="T27" i="8"/>
  <c r="T28" i="8" s="1"/>
  <c r="T29" i="8" s="1"/>
  <c r="T30" i="8" s="1"/>
  <c r="T31" i="8" s="1"/>
  <c r="T32" i="8" s="1"/>
  <c r="T33" i="8" s="1"/>
  <c r="T34" i="8" s="1"/>
  <c r="T35" i="8" s="1"/>
  <c r="U36" i="8"/>
  <c r="C38" i="8"/>
  <c r="U96" i="8"/>
  <c r="U86" i="8"/>
  <c r="P17" i="8"/>
  <c r="U26" i="8"/>
  <c r="S37" i="8"/>
  <c r="S38" i="8" s="1"/>
  <c r="S39" i="8" s="1"/>
  <c r="S40" i="8" s="1"/>
  <c r="S41" i="8" s="1"/>
  <c r="S42" i="8" s="1"/>
  <c r="S43" i="8" s="1"/>
  <c r="S44" i="8" s="1"/>
  <c r="S45" i="8" s="1"/>
  <c r="U46" i="8"/>
  <c r="S57" i="8"/>
  <c r="S58" i="8" s="1"/>
  <c r="S59" i="8" s="1"/>
  <c r="S60" i="8" s="1"/>
  <c r="S61" i="8" s="1"/>
  <c r="S62" i="8" s="1"/>
  <c r="S63" i="8" s="1"/>
  <c r="S64" i="8" s="1"/>
  <c r="S65" i="8" s="1"/>
  <c r="T57" i="8"/>
  <c r="T58" i="8" s="1"/>
  <c r="T59" i="8" s="1"/>
  <c r="T60" i="8" s="1"/>
  <c r="T61" i="8" s="1"/>
  <c r="T62" i="8" s="1"/>
  <c r="T63" i="8" s="1"/>
  <c r="T64" i="8" s="1"/>
  <c r="T65" i="8" s="1"/>
  <c r="U7" i="8"/>
  <c r="C2" i="8"/>
  <c r="F1" i="8" s="1"/>
  <c r="H1" i="8" s="1"/>
  <c r="S107" i="8"/>
  <c r="S108" i="8" s="1"/>
  <c r="S109" i="8" s="1"/>
  <c r="S110" i="8" s="1"/>
  <c r="S111" i="8" s="1"/>
  <c r="S112" i="8" s="1"/>
  <c r="S113" i="8" s="1"/>
  <c r="S114" i="8" s="1"/>
  <c r="S115" i="8" s="1"/>
  <c r="T87" i="8"/>
  <c r="T88" i="8" s="1"/>
  <c r="T89" i="8" s="1"/>
  <c r="T90" i="8" s="1"/>
  <c r="T91" i="8" s="1"/>
  <c r="T92" i="8" s="1"/>
  <c r="T93" i="8" s="1"/>
  <c r="T94" i="8" s="1"/>
  <c r="T95" i="8" s="1"/>
  <c r="S8" i="8"/>
  <c r="S9" i="8" s="1"/>
  <c r="S10" i="8" s="1"/>
  <c r="S11" i="8" s="1"/>
  <c r="S12" i="8" s="1"/>
  <c r="S13" i="8" s="1"/>
  <c r="S14" i="8" s="1"/>
  <c r="S15" i="8" s="1"/>
  <c r="S2" i="8"/>
  <c r="C9" i="8"/>
  <c r="C58" i="8"/>
  <c r="C89" i="8"/>
  <c r="C48" i="8"/>
  <c r="C28" i="8"/>
  <c r="C68" i="8"/>
  <c r="C20" i="8"/>
  <c r="C80" i="8"/>
  <c r="C98" i="8"/>
  <c r="U97" i="8" l="1"/>
  <c r="U107" i="8"/>
  <c r="U37" i="8"/>
  <c r="U88" i="8"/>
  <c r="U47" i="8"/>
  <c r="U87" i="8"/>
  <c r="S67" i="8"/>
  <c r="U76" i="8"/>
  <c r="U109" i="8"/>
  <c r="U27" i="8"/>
  <c r="U108" i="8"/>
  <c r="C110" i="8"/>
  <c r="U110" i="8" s="1"/>
  <c r="U8" i="8"/>
  <c r="P18" i="8"/>
  <c r="U17" i="8"/>
  <c r="S77" i="8"/>
  <c r="U57" i="8"/>
  <c r="U38" i="8"/>
  <c r="C39" i="8"/>
  <c r="U9" i="8"/>
  <c r="C10" i="8"/>
  <c r="U28" i="8"/>
  <c r="C29" i="8"/>
  <c r="U48" i="8"/>
  <c r="C49" i="8"/>
  <c r="U89" i="8"/>
  <c r="C90" i="8"/>
  <c r="U58" i="8"/>
  <c r="C59" i="8"/>
  <c r="C81" i="8"/>
  <c r="C21" i="8"/>
  <c r="C69" i="8"/>
  <c r="U98" i="8"/>
  <c r="C99" i="8"/>
  <c r="U39" i="8" l="1"/>
  <c r="C40" i="8"/>
  <c r="C111" i="8"/>
  <c r="U111" i="8" s="1"/>
  <c r="S78" i="8"/>
  <c r="U77" i="8"/>
  <c r="P19" i="8"/>
  <c r="U18" i="8"/>
  <c r="S68" i="8"/>
  <c r="U67" i="8"/>
  <c r="U10" i="8"/>
  <c r="C11" i="8"/>
  <c r="U59" i="8"/>
  <c r="C60" i="8"/>
  <c r="U90" i="8"/>
  <c r="C91" i="8"/>
  <c r="U49" i="8"/>
  <c r="C50" i="8"/>
  <c r="U29" i="8"/>
  <c r="C30" i="8"/>
  <c r="U99" i="8"/>
  <c r="C100" i="8"/>
  <c r="C70" i="8"/>
  <c r="C82" i="8"/>
  <c r="C22" i="8"/>
  <c r="P20" i="8" l="1"/>
  <c r="U19" i="8"/>
  <c r="U40" i="8"/>
  <c r="C41" i="8"/>
  <c r="S69" i="8"/>
  <c r="U68" i="8"/>
  <c r="C112" i="8"/>
  <c r="U112" i="8" s="1"/>
  <c r="S79" i="8"/>
  <c r="U78" i="8"/>
  <c r="U11" i="8"/>
  <c r="C12" i="8"/>
  <c r="U30" i="8"/>
  <c r="C31" i="8"/>
  <c r="U50" i="8"/>
  <c r="C51" i="8"/>
  <c r="C92" i="8"/>
  <c r="U91" i="8"/>
  <c r="U60" i="8"/>
  <c r="C61" i="8"/>
  <c r="C83" i="8"/>
  <c r="U100" i="8"/>
  <c r="C101" i="8"/>
  <c r="C71" i="8"/>
  <c r="C23" i="8"/>
  <c r="C113" i="8" l="1"/>
  <c r="P21" i="8"/>
  <c r="U20" i="8"/>
  <c r="C42" i="8"/>
  <c r="U41" i="8"/>
  <c r="S70" i="8"/>
  <c r="U69" i="8"/>
  <c r="S80" i="8"/>
  <c r="U79" i="8"/>
  <c r="U12" i="8"/>
  <c r="C13" i="8"/>
  <c r="U92" i="8"/>
  <c r="C93" i="8"/>
  <c r="U61" i="8"/>
  <c r="C62" i="8"/>
  <c r="C52" i="8"/>
  <c r="U51" i="8"/>
  <c r="U31" i="8"/>
  <c r="C32" i="8"/>
  <c r="C84" i="8"/>
  <c r="C72" i="8"/>
  <c r="U101" i="8"/>
  <c r="C102" i="8"/>
  <c r="C24" i="8"/>
  <c r="U113" i="8"/>
  <c r="C114" i="8"/>
  <c r="S71" i="8" l="1"/>
  <c r="U70" i="8"/>
  <c r="S81" i="8"/>
  <c r="U80" i="8"/>
  <c r="P22" i="8"/>
  <c r="U21" i="8"/>
  <c r="U42" i="8"/>
  <c r="C43" i="8"/>
  <c r="C14" i="8"/>
  <c r="U13" i="8"/>
  <c r="U52" i="8"/>
  <c r="C53" i="8"/>
  <c r="U62" i="8"/>
  <c r="C63" i="8"/>
  <c r="U93" i="8"/>
  <c r="C94" i="8"/>
  <c r="U32" i="8"/>
  <c r="C33" i="8"/>
  <c r="U102" i="8"/>
  <c r="C103" i="8"/>
  <c r="C85" i="8"/>
  <c r="U114" i="8"/>
  <c r="C115" i="8"/>
  <c r="U115" i="8" s="1"/>
  <c r="C73" i="8"/>
  <c r="C25" i="8"/>
  <c r="U43" i="8" l="1"/>
  <c r="C44" i="8"/>
  <c r="S82" i="8"/>
  <c r="U81" i="8"/>
  <c r="S72" i="8"/>
  <c r="U71" i="8"/>
  <c r="P23" i="8"/>
  <c r="U22" i="8"/>
  <c r="U14" i="8"/>
  <c r="C15" i="8"/>
  <c r="U15" i="8" s="1"/>
  <c r="U33" i="8"/>
  <c r="C34" i="8"/>
  <c r="U94" i="8"/>
  <c r="C95" i="8"/>
  <c r="U95" i="8" s="1"/>
  <c r="C54" i="8"/>
  <c r="U53" i="8"/>
  <c r="C64" i="8"/>
  <c r="U63" i="8"/>
  <c r="C74" i="8"/>
  <c r="U103" i="8"/>
  <c r="C104" i="8"/>
  <c r="S73" i="8" l="1"/>
  <c r="U72" i="8"/>
  <c r="U44" i="8"/>
  <c r="C45" i="8"/>
  <c r="U45" i="8" s="1"/>
  <c r="S83" i="8"/>
  <c r="U82" i="8"/>
  <c r="P24" i="8"/>
  <c r="U23" i="8"/>
  <c r="U64" i="8"/>
  <c r="C65" i="8"/>
  <c r="U65" i="8" s="1"/>
  <c r="U54" i="8"/>
  <c r="C55" i="8"/>
  <c r="U55" i="8" s="1"/>
  <c r="C35" i="8"/>
  <c r="U35" i="8" s="1"/>
  <c r="U34" i="8"/>
  <c r="U104" i="8"/>
  <c r="C105" i="8"/>
  <c r="U105" i="8" s="1"/>
  <c r="C75" i="8"/>
  <c r="S74" i="8" l="1"/>
  <c r="U73" i="8"/>
  <c r="S84" i="8"/>
  <c r="U83" i="8"/>
  <c r="P25" i="8"/>
  <c r="U25" i="8" s="1"/>
  <c r="U24" i="8"/>
  <c r="S75" i="8" l="1"/>
  <c r="U75" i="8" s="1"/>
  <c r="U74" i="8"/>
  <c r="S85" i="8"/>
  <c r="U85" i="8" s="1"/>
  <c r="U84" i="8"/>
  <c r="X7" i="8" l="1"/>
  <c r="AJ7" i="8"/>
  <c r="AA7" i="8"/>
  <c r="AB7" i="8"/>
  <c r="AC7" i="8"/>
  <c r="AL7" i="8"/>
  <c r="Z7" i="8"/>
  <c r="Y7" i="8"/>
  <c r="AE6" i="8"/>
  <c r="AF6" i="8"/>
  <c r="AD6" i="8"/>
  <c r="AG6" i="8"/>
  <c r="AI6" i="8"/>
  <c r="AH6" i="8"/>
  <c r="X6" i="8"/>
  <c r="Z6" i="8"/>
  <c r="Y6" i="8"/>
  <c r="AJ6" i="8"/>
  <c r="AL6" i="8"/>
  <c r="AK6" i="8"/>
  <c r="AC6" i="8"/>
  <c r="AB6" i="8"/>
  <c r="AA6" i="8"/>
  <c r="AO6" i="8"/>
  <c r="AN6" i="8"/>
  <c r="AM6" i="8"/>
  <c r="AK7" i="8" l="1"/>
  <c r="AD7" i="8"/>
  <c r="AF7" i="8"/>
  <c r="AE7" i="8"/>
  <c r="AP6" i="8"/>
  <c r="AM7" i="8"/>
  <c r="AO7" i="8"/>
  <c r="AN7" i="8"/>
  <c r="AG7" i="8"/>
  <c r="AI7" i="8"/>
  <c r="AH7" i="8"/>
  <c r="V16" i="7"/>
  <c r="X8" i="8"/>
  <c r="Z8" i="8"/>
  <c r="Y8" i="8"/>
  <c r="AJ8" i="8"/>
  <c r="AL8" i="8"/>
  <c r="AK8" i="8"/>
  <c r="AA8" i="8" l="1"/>
  <c r="AB8" i="8"/>
  <c r="AC8" i="8"/>
  <c r="AJ9" i="8"/>
  <c r="AK9" i="8"/>
  <c r="AL9" i="8"/>
  <c r="AM8" i="8"/>
  <c r="AO8" i="8"/>
  <c r="AN8" i="8"/>
  <c r="Z9" i="8"/>
  <c r="X9" i="8"/>
  <c r="Y9" i="8"/>
  <c r="AI8" i="8"/>
  <c r="AG8" i="8"/>
  <c r="AH8" i="8"/>
  <c r="AP7" i="8"/>
  <c r="AD8" i="8"/>
  <c r="AF8" i="8"/>
  <c r="AE8" i="8"/>
  <c r="AG9" i="8" l="1"/>
  <c r="AI9" i="8"/>
  <c r="AH9" i="8"/>
  <c r="AP8" i="8"/>
  <c r="Z10" i="8"/>
  <c r="X10" i="8"/>
  <c r="Y10" i="8"/>
  <c r="AJ10" i="8"/>
  <c r="AL10" i="8"/>
  <c r="AK10" i="8"/>
  <c r="AD9" i="8"/>
  <c r="AF9" i="8"/>
  <c r="AE9" i="8"/>
  <c r="AC9" i="8"/>
  <c r="AA9" i="8"/>
  <c r="AB9" i="8"/>
  <c r="AO9" i="8"/>
  <c r="AM9" i="8"/>
  <c r="AN9" i="8"/>
  <c r="AO10" i="8" l="1"/>
  <c r="AM10" i="8"/>
  <c r="AN10" i="8"/>
  <c r="AP9" i="8"/>
  <c r="AC10" i="8"/>
  <c r="AB10" i="8"/>
  <c r="AA10" i="8"/>
  <c r="Z11" i="8"/>
  <c r="X11" i="8"/>
  <c r="Y11" i="8"/>
  <c r="AF10" i="8"/>
  <c r="AD10" i="8"/>
  <c r="AE10" i="8"/>
  <c r="AJ11" i="8"/>
  <c r="AK11" i="8"/>
  <c r="AL11" i="8"/>
  <c r="AI10" i="8"/>
  <c r="AG10" i="8"/>
  <c r="AH10" i="8"/>
  <c r="AP10" i="8" l="1"/>
  <c r="AJ12" i="8"/>
  <c r="AK12" i="8"/>
  <c r="AL12" i="8"/>
  <c r="AC11" i="8"/>
  <c r="AA11" i="8"/>
  <c r="AB11" i="8"/>
  <c r="AI11" i="8"/>
  <c r="AG11" i="8"/>
  <c r="AH11" i="8"/>
  <c r="Z12" i="8"/>
  <c r="X12" i="8"/>
  <c r="Y12" i="8"/>
  <c r="AD11" i="8"/>
  <c r="AF11" i="8"/>
  <c r="AE11" i="8"/>
  <c r="AO11" i="8"/>
  <c r="AM11" i="8"/>
  <c r="AN11" i="8"/>
  <c r="X16" i="7"/>
  <c r="AB16" i="7"/>
  <c r="AO12" i="8" l="1"/>
  <c r="AM12" i="8"/>
  <c r="AN12" i="8"/>
  <c r="AP11" i="8"/>
  <c r="AD12" i="8"/>
  <c r="AF12" i="8"/>
  <c r="AE12" i="8"/>
  <c r="Z13" i="8"/>
  <c r="X13" i="8"/>
  <c r="Y13" i="8"/>
  <c r="AI12" i="8"/>
  <c r="AG12" i="8"/>
  <c r="AH12" i="8"/>
  <c r="AC12" i="8"/>
  <c r="AA12" i="8"/>
  <c r="AB12" i="8"/>
  <c r="AJ13" i="8"/>
  <c r="AK13" i="8"/>
  <c r="AL13" i="8"/>
  <c r="Y16" i="7"/>
  <c r="AG16" i="7"/>
  <c r="AE16" i="7"/>
  <c r="AP12" i="8" l="1"/>
  <c r="AJ14" i="8"/>
  <c r="AK14" i="8"/>
  <c r="AL14" i="8"/>
  <c r="Z14" i="8"/>
  <c r="X14" i="8"/>
  <c r="Y14" i="8"/>
  <c r="AC13" i="8"/>
  <c r="AB13" i="8"/>
  <c r="AA13" i="8"/>
  <c r="AF13" i="8"/>
  <c r="AD13" i="8"/>
  <c r="AE13" i="8"/>
  <c r="AI13" i="8"/>
  <c r="AG13" i="8"/>
  <c r="AH13" i="8"/>
  <c r="AO13" i="8"/>
  <c r="AN13" i="8"/>
  <c r="AM13" i="8"/>
  <c r="Z16" i="7"/>
  <c r="AJ16" i="7"/>
  <c r="W16" i="7"/>
  <c r="AH16" i="7"/>
  <c r="AF16" i="7"/>
  <c r="V17" i="7"/>
  <c r="AD16" i="7"/>
  <c r="AA16" i="7"/>
  <c r="AP13" i="8" l="1"/>
  <c r="AO14" i="8"/>
  <c r="AN14" i="8"/>
  <c r="AM14" i="8"/>
  <c r="AD14" i="8"/>
  <c r="AF14" i="8"/>
  <c r="AE14" i="8"/>
  <c r="AG14" i="8"/>
  <c r="AI14" i="8"/>
  <c r="AH14" i="8"/>
  <c r="AC14" i="8"/>
  <c r="AA14" i="8"/>
  <c r="AB14" i="8"/>
  <c r="Z15" i="8"/>
  <c r="X15" i="8"/>
  <c r="Y15" i="8"/>
  <c r="AJ15" i="8"/>
  <c r="AK15" i="8"/>
  <c r="AL15" i="8"/>
  <c r="AK16" i="7"/>
  <c r="AM16" i="7"/>
  <c r="X17" i="7"/>
  <c r="AC16" i="7"/>
  <c r="AI16" i="7"/>
  <c r="AL16" i="7" l="1"/>
  <c r="AN16" i="7" s="1"/>
  <c r="J11" i="10" s="1"/>
  <c r="D11" i="10"/>
  <c r="AL16" i="8"/>
  <c r="AJ16" i="8"/>
  <c r="AK16" i="8"/>
  <c r="AC15" i="8"/>
  <c r="AA15" i="8"/>
  <c r="AB15" i="8"/>
  <c r="AD15" i="8"/>
  <c r="AF15" i="8"/>
  <c r="AE15" i="8"/>
  <c r="AG15" i="8"/>
  <c r="AI15" i="8"/>
  <c r="AH15" i="8"/>
  <c r="AO15" i="8"/>
  <c r="AM15" i="8"/>
  <c r="AN15" i="8"/>
  <c r="Z16" i="8"/>
  <c r="X16" i="8"/>
  <c r="Y16" i="8"/>
  <c r="AP14" i="8"/>
  <c r="Z17" i="7"/>
  <c r="AB17" i="7"/>
  <c r="AD17" i="7"/>
  <c r="AE17" i="7"/>
  <c r="AA17" i="7"/>
  <c r="X18" i="7"/>
  <c r="V18" i="7"/>
  <c r="Y17" i="7"/>
  <c r="W17" i="7"/>
  <c r="E6" i="11" l="1"/>
  <c r="C6" i="11"/>
  <c r="AP15" i="8"/>
  <c r="AI16" i="8"/>
  <c r="AG16" i="8"/>
  <c r="AH16" i="8"/>
  <c r="AK17" i="8"/>
  <c r="AL17" i="8"/>
  <c r="AJ17" i="8"/>
  <c r="X17" i="8"/>
  <c r="Z17" i="8"/>
  <c r="Y17" i="8"/>
  <c r="AD16" i="8"/>
  <c r="AF16" i="8"/>
  <c r="AE16" i="8"/>
  <c r="AA16" i="8"/>
  <c r="AB16" i="8"/>
  <c r="AC16" i="8"/>
  <c r="AO16" i="8"/>
  <c r="AM16" i="8"/>
  <c r="AN16" i="8"/>
  <c r="AD18" i="7"/>
  <c r="AB18" i="7"/>
  <c r="AF26" i="7"/>
  <c r="AG17" i="7"/>
  <c r="W18" i="7"/>
  <c r="Y18" i="7"/>
  <c r="X19" i="7"/>
  <c r="AH17" i="7"/>
  <c r="Z18" i="7"/>
  <c r="AQ6" i="8"/>
  <c r="AR6" i="8" s="1"/>
  <c r="AS6" i="8" s="1"/>
  <c r="F11" i="10"/>
  <c r="F6" i="11" l="1"/>
  <c r="C11" i="14"/>
  <c r="C11" i="13"/>
  <c r="J6" i="11"/>
  <c r="AP16" i="8"/>
  <c r="AO17" i="8"/>
  <c r="AM17" i="8"/>
  <c r="AN17" i="8"/>
  <c r="AA17" i="8"/>
  <c r="AC17" i="8"/>
  <c r="AB17" i="8"/>
  <c r="AD17" i="8"/>
  <c r="AF17" i="8"/>
  <c r="AE17" i="8"/>
  <c r="AJ18" i="8"/>
  <c r="AK18" i="8"/>
  <c r="AL18" i="8"/>
  <c r="X18" i="8"/>
  <c r="Z18" i="8"/>
  <c r="Y18" i="8"/>
  <c r="AI17" i="8"/>
  <c r="AG17" i="8"/>
  <c r="AH17" i="8"/>
  <c r="AF27" i="7"/>
  <c r="Z19" i="7"/>
  <c r="Z26" i="7"/>
  <c r="AH27" i="7"/>
  <c r="AI26" i="7"/>
  <c r="AK17" i="7"/>
  <c r="AA18" i="7"/>
  <c r="AM26" i="7"/>
  <c r="X20" i="7"/>
  <c r="AH26" i="7"/>
  <c r="W26" i="7"/>
  <c r="AB26" i="7"/>
  <c r="AI17" i="7"/>
  <c r="AJ26" i="7"/>
  <c r="AC26" i="7"/>
  <c r="AF17" i="7"/>
  <c r="AK26" i="7"/>
  <c r="AE18" i="7"/>
  <c r="AB19" i="7"/>
  <c r="AG18" i="7"/>
  <c r="AA26" i="7"/>
  <c r="AG26" i="7"/>
  <c r="X26" i="7"/>
  <c r="AH18" i="7"/>
  <c r="AM17" i="7"/>
  <c r="Y26" i="7"/>
  <c r="Y19" i="7"/>
  <c r="V20" i="7"/>
  <c r="AD19" i="7"/>
  <c r="AC17" i="7"/>
  <c r="AJ17" i="7"/>
  <c r="W19" i="7"/>
  <c r="AE26" i="7"/>
  <c r="AD26" i="7"/>
  <c r="V26" i="7"/>
  <c r="C124" i="10"/>
  <c r="E11" i="14" s="1"/>
  <c r="D12" i="10"/>
  <c r="C7" i="11" s="1"/>
  <c r="D21" i="10"/>
  <c r="C16" i="11" s="1"/>
  <c r="G11" i="14" l="1"/>
  <c r="AG18" i="8"/>
  <c r="AI18" i="8"/>
  <c r="AH18" i="8"/>
  <c r="AJ19" i="8"/>
  <c r="AK19" i="8"/>
  <c r="AL19" i="8"/>
  <c r="AM18" i="8"/>
  <c r="AO18" i="8"/>
  <c r="AN18" i="8"/>
  <c r="AD18" i="8"/>
  <c r="AE18" i="8"/>
  <c r="AF18" i="8"/>
  <c r="AP17" i="8"/>
  <c r="Z19" i="8"/>
  <c r="X19" i="8"/>
  <c r="Y19" i="8"/>
  <c r="AA18" i="8"/>
  <c r="AB18" i="8"/>
  <c r="AC18" i="8"/>
  <c r="D22" i="10"/>
  <c r="AH19" i="7"/>
  <c r="AC27" i="7"/>
  <c r="AJ27" i="7"/>
  <c r="X21" i="7"/>
  <c r="AE19" i="7"/>
  <c r="AF18" i="7"/>
  <c r="AG19" i="7"/>
  <c r="AI18" i="7"/>
  <c r="AL26" i="7"/>
  <c r="AN26" i="7" s="1"/>
  <c r="J21" i="10" s="1"/>
  <c r="W27" i="7"/>
  <c r="AD27" i="7"/>
  <c r="V27" i="7"/>
  <c r="AL27" i="7"/>
  <c r="Z27" i="7"/>
  <c r="AH28" i="7"/>
  <c r="AJ18" i="7"/>
  <c r="Z20" i="7"/>
  <c r="AC18" i="7"/>
  <c r="Y20" i="7"/>
  <c r="AK27" i="7"/>
  <c r="AL17" i="7"/>
  <c r="AN17" i="7" s="1"/>
  <c r="J12" i="10" s="1"/>
  <c r="AG27" i="7"/>
  <c r="AA27" i="7"/>
  <c r="X27" i="7"/>
  <c r="V21" i="7"/>
  <c r="W20" i="7"/>
  <c r="AB27" i="7"/>
  <c r="AA19" i="7"/>
  <c r="AD20" i="7"/>
  <c r="AB20" i="7"/>
  <c r="AI27" i="7"/>
  <c r="AE27" i="7"/>
  <c r="Y27" i="7"/>
  <c r="AM27" i="7"/>
  <c r="E7" i="11"/>
  <c r="E16" i="11"/>
  <c r="E17" i="11" l="1"/>
  <c r="C17" i="11"/>
  <c r="AJ20" i="8"/>
  <c r="AK20" i="8"/>
  <c r="AL20" i="8"/>
  <c r="AA19" i="8"/>
  <c r="AB19" i="8"/>
  <c r="AC19" i="8"/>
  <c r="AI19" i="8"/>
  <c r="AG19" i="8"/>
  <c r="AH19" i="8"/>
  <c r="AO19" i="8"/>
  <c r="AM19" i="8"/>
  <c r="AN19" i="8"/>
  <c r="Z20" i="8"/>
  <c r="X20" i="8"/>
  <c r="Y20" i="8"/>
  <c r="AD19" i="8"/>
  <c r="AE19" i="8"/>
  <c r="AF19" i="8"/>
  <c r="AP18" i="8"/>
  <c r="AN27" i="7"/>
  <c r="J22" i="10" s="1"/>
  <c r="F21" i="10"/>
  <c r="Z21" i="7"/>
  <c r="AM18" i="7"/>
  <c r="AA28" i="7"/>
  <c r="AK28" i="7"/>
  <c r="AD21" i="7"/>
  <c r="AH29" i="7"/>
  <c r="Y21" i="7"/>
  <c r="AE20" i="7"/>
  <c r="AK18" i="7"/>
  <c r="V22" i="7"/>
  <c r="AJ28" i="7"/>
  <c r="Z28" i="7"/>
  <c r="Y28" i="7"/>
  <c r="AQ7" i="8"/>
  <c r="AR7" i="8" s="1"/>
  <c r="AS7" i="8" s="1"/>
  <c r="AA20" i="7"/>
  <c r="AI19" i="7"/>
  <c r="AD28" i="7"/>
  <c r="AM29" i="7"/>
  <c r="AB21" i="7"/>
  <c r="AJ19" i="7"/>
  <c r="W21" i="7"/>
  <c r="AG20" i="7"/>
  <c r="AF19" i="7"/>
  <c r="AC28" i="7"/>
  <c r="AG28" i="7"/>
  <c r="W28" i="7"/>
  <c r="V28" i="7"/>
  <c r="AH20" i="7"/>
  <c r="AF28" i="7"/>
  <c r="AI29" i="7"/>
  <c r="AC19" i="7"/>
  <c r="X22" i="7"/>
  <c r="AM28" i="7"/>
  <c r="AE28" i="7"/>
  <c r="AB28" i="7"/>
  <c r="X28" i="7"/>
  <c r="AI28" i="7"/>
  <c r="AQ16" i="8"/>
  <c r="AR16" i="8" s="1"/>
  <c r="AS16" i="8" s="1"/>
  <c r="C21" i="14" l="1"/>
  <c r="C21" i="13"/>
  <c r="J16" i="11"/>
  <c r="C134" i="10"/>
  <c r="E21" i="14" s="1"/>
  <c r="F16" i="11"/>
  <c r="J7" i="11"/>
  <c r="J17" i="11"/>
  <c r="AE20" i="8"/>
  <c r="AD20" i="8"/>
  <c r="AF20" i="8"/>
  <c r="AL28" i="7"/>
  <c r="AN28" i="7" s="1"/>
  <c r="J23" i="10" s="1"/>
  <c r="D23" i="10"/>
  <c r="AL18" i="7"/>
  <c r="AN18" i="7" s="1"/>
  <c r="J13" i="10" s="1"/>
  <c r="D13" i="10"/>
  <c r="X21" i="8"/>
  <c r="Z21" i="8"/>
  <c r="Y21" i="8"/>
  <c r="AI20" i="8"/>
  <c r="AG20" i="8"/>
  <c r="AH20" i="8"/>
  <c r="AP19" i="8"/>
  <c r="AO20" i="8"/>
  <c r="AM20" i="8"/>
  <c r="AN20" i="8"/>
  <c r="AA20" i="8"/>
  <c r="AB20" i="8"/>
  <c r="AC20" i="8"/>
  <c r="AJ21" i="8"/>
  <c r="AK21" i="8"/>
  <c r="AL21" i="8"/>
  <c r="AQ17" i="8"/>
  <c r="AR17" i="8" s="1"/>
  <c r="AS17" i="8" s="1"/>
  <c r="AD29" i="7"/>
  <c r="AM19" i="7"/>
  <c r="AG21" i="7"/>
  <c r="AH21" i="7"/>
  <c r="AB22" i="7"/>
  <c r="AE29" i="7"/>
  <c r="AJ29" i="7"/>
  <c r="Y29" i="7"/>
  <c r="AK29" i="7"/>
  <c r="AA29" i="7"/>
  <c r="AF20" i="7"/>
  <c r="AJ20" i="7"/>
  <c r="Y22" i="7"/>
  <c r="X23" i="7"/>
  <c r="AE21" i="7"/>
  <c r="AK19" i="7"/>
  <c r="AC20" i="7"/>
  <c r="AA21" i="7"/>
  <c r="Z29" i="7"/>
  <c r="W29" i="7"/>
  <c r="X29" i="7"/>
  <c r="AI20" i="7"/>
  <c r="AF29" i="7"/>
  <c r="W22" i="7"/>
  <c r="AD22" i="7"/>
  <c r="V23" i="7"/>
  <c r="Z22" i="7"/>
  <c r="AC29" i="7"/>
  <c r="AG29" i="7"/>
  <c r="AB29" i="7"/>
  <c r="V29" i="7"/>
  <c r="E18" i="11" l="1"/>
  <c r="C18" i="11"/>
  <c r="E8" i="11"/>
  <c r="C8" i="11"/>
  <c r="AP20" i="8"/>
  <c r="AL19" i="7"/>
  <c r="AN19" i="7" s="1"/>
  <c r="J14" i="10" s="1"/>
  <c r="D14" i="10"/>
  <c r="AJ22" i="8"/>
  <c r="AK22" i="8"/>
  <c r="AL22" i="8"/>
  <c r="Z22" i="8"/>
  <c r="X22" i="8"/>
  <c r="Y22" i="8"/>
  <c r="AL29" i="7"/>
  <c r="AN29" i="7" s="1"/>
  <c r="J24" i="10" s="1"/>
  <c r="D24" i="10"/>
  <c r="AE21" i="8"/>
  <c r="AD21" i="8"/>
  <c r="AF21" i="8"/>
  <c r="AA21" i="8"/>
  <c r="AB21" i="8"/>
  <c r="AC21" i="8"/>
  <c r="AO21" i="8"/>
  <c r="AN21" i="8"/>
  <c r="AM21" i="8"/>
  <c r="AI21" i="8"/>
  <c r="AG21" i="8"/>
  <c r="AH21" i="8"/>
  <c r="V24" i="7"/>
  <c r="X25" i="7"/>
  <c r="Y23" i="7"/>
  <c r="AC30" i="7"/>
  <c r="AF21" i="7"/>
  <c r="AC21" i="7"/>
  <c r="AH22" i="7"/>
  <c r="AG22" i="7"/>
  <c r="AK30" i="7"/>
  <c r="AH30" i="7"/>
  <c r="AD30" i="7"/>
  <c r="Y30" i="7"/>
  <c r="AA30" i="7"/>
  <c r="AF30" i="7"/>
  <c r="AG30" i="7"/>
  <c r="V25" i="7"/>
  <c r="Z23" i="7"/>
  <c r="AI21" i="7"/>
  <c r="AB23" i="7"/>
  <c r="AD23" i="7"/>
  <c r="AM20" i="7"/>
  <c r="AE30" i="7"/>
  <c r="W30" i="7"/>
  <c r="X30" i="7"/>
  <c r="AQ8" i="8"/>
  <c r="AR8" i="8" s="1"/>
  <c r="AS8" i="8" s="1"/>
  <c r="AI30" i="7"/>
  <c r="AJ30" i="7"/>
  <c r="W23" i="7"/>
  <c r="AA22" i="7"/>
  <c r="AE22" i="7"/>
  <c r="AJ21" i="7"/>
  <c r="X24" i="7"/>
  <c r="AK20" i="7"/>
  <c r="AM30" i="7"/>
  <c r="Z30" i="7"/>
  <c r="AB30" i="7"/>
  <c r="V30" i="7"/>
  <c r="AQ18" i="8"/>
  <c r="AR18" i="8" s="1"/>
  <c r="AS18" i="8" s="1"/>
  <c r="J18" i="11" l="1"/>
  <c r="E19" i="11"/>
  <c r="C19" i="11"/>
  <c r="E9" i="11"/>
  <c r="C9" i="11"/>
  <c r="J19" i="11"/>
  <c r="J8" i="11"/>
  <c r="AP21" i="8"/>
  <c r="AO22" i="8"/>
  <c r="AN22" i="8"/>
  <c r="AM22" i="8"/>
  <c r="AJ23" i="8"/>
  <c r="AK23" i="8"/>
  <c r="AL23" i="8"/>
  <c r="AI22" i="8"/>
  <c r="AG22" i="8"/>
  <c r="AH22" i="8"/>
  <c r="X23" i="8"/>
  <c r="Z23" i="8"/>
  <c r="Y23" i="8"/>
  <c r="AL20" i="7"/>
  <c r="AN20" i="7" s="1"/>
  <c r="J15" i="10" s="1"/>
  <c r="D15" i="10"/>
  <c r="C10" i="11" s="1"/>
  <c r="AL30" i="7"/>
  <c r="AN30" i="7" s="1"/>
  <c r="J25" i="10" s="1"/>
  <c r="D25" i="10"/>
  <c r="AA22" i="8"/>
  <c r="AB22" i="8"/>
  <c r="AC22" i="8"/>
  <c r="AE22" i="8"/>
  <c r="AD22" i="8"/>
  <c r="AF22" i="8"/>
  <c r="AQ19" i="8"/>
  <c r="AR19" i="8" s="1"/>
  <c r="AS19" i="8" s="1"/>
  <c r="AC22" i="7"/>
  <c r="AA23" i="7"/>
  <c r="AM31" i="7"/>
  <c r="W31" i="7"/>
  <c r="AH32" i="7"/>
  <c r="AE23" i="7"/>
  <c r="AI22" i="7"/>
  <c r="Z25" i="7"/>
  <c r="AJ22" i="7"/>
  <c r="AD24" i="7"/>
  <c r="AH31" i="7"/>
  <c r="AG31" i="7"/>
  <c r="Y31" i="7"/>
  <c r="AA31" i="7"/>
  <c r="Z24" i="7"/>
  <c r="AB25" i="7"/>
  <c r="Z31" i="7"/>
  <c r="AQ9" i="8"/>
  <c r="AR9" i="8" s="1"/>
  <c r="AS9" i="8" s="1"/>
  <c r="AM21" i="7"/>
  <c r="Y24" i="7"/>
  <c r="AF22" i="7"/>
  <c r="AH23" i="7"/>
  <c r="AD25" i="7"/>
  <c r="W24" i="7"/>
  <c r="AF31" i="7"/>
  <c r="AI31" i="7"/>
  <c r="AE31" i="7"/>
  <c r="AJ31" i="7"/>
  <c r="X31" i="7"/>
  <c r="AG23" i="7"/>
  <c r="Y25" i="7"/>
  <c r="AK31" i="7"/>
  <c r="AK21" i="7"/>
  <c r="AI32" i="7"/>
  <c r="AB24" i="7"/>
  <c r="W25" i="7"/>
  <c r="AC31" i="7"/>
  <c r="AD31" i="7"/>
  <c r="AB31" i="7"/>
  <c r="V31" i="7"/>
  <c r="D16" i="10"/>
  <c r="C11" i="11" s="1"/>
  <c r="D26" i="10"/>
  <c r="C21" i="11" s="1"/>
  <c r="J9" i="11" l="1"/>
  <c r="E20" i="11"/>
  <c r="C20" i="11"/>
  <c r="AP22" i="8"/>
  <c r="Z24" i="8"/>
  <c r="X24" i="8"/>
  <c r="Y24" i="8"/>
  <c r="AI23" i="8"/>
  <c r="AG23" i="8"/>
  <c r="AH23" i="8"/>
  <c r="E10" i="11"/>
  <c r="AA23" i="8"/>
  <c r="AB23" i="8"/>
  <c r="AC23" i="8"/>
  <c r="AJ24" i="8"/>
  <c r="AK24" i="8"/>
  <c r="AL24" i="8"/>
  <c r="AE23" i="8"/>
  <c r="AD23" i="8"/>
  <c r="AF23" i="8"/>
  <c r="AO23" i="8"/>
  <c r="AN23" i="8"/>
  <c r="AM23" i="8"/>
  <c r="AF23" i="7"/>
  <c r="AM32" i="7"/>
  <c r="AI23" i="7"/>
  <c r="AH24" i="7"/>
  <c r="AJ23" i="7"/>
  <c r="AF33" i="7"/>
  <c r="AK22" i="7"/>
  <c r="AD32" i="7"/>
  <c r="AJ32" i="7"/>
  <c r="W32" i="7"/>
  <c r="AE25" i="7"/>
  <c r="Z32" i="7"/>
  <c r="AC23" i="7"/>
  <c r="AG24" i="7"/>
  <c r="AM22" i="7"/>
  <c r="AH33" i="7"/>
  <c r="AL21" i="7"/>
  <c r="AN21" i="7" s="1"/>
  <c r="J16" i="10" s="1"/>
  <c r="AE32" i="7"/>
  <c r="Y32" i="7"/>
  <c r="X32" i="7"/>
  <c r="AF32" i="7"/>
  <c r="AQ10" i="8"/>
  <c r="AR10" i="8" s="1"/>
  <c r="AS10" i="8" s="1"/>
  <c r="AA25" i="7"/>
  <c r="AA32" i="7"/>
  <c r="AH25" i="7"/>
  <c r="AM33" i="7"/>
  <c r="AK32" i="7"/>
  <c r="AL31" i="7"/>
  <c r="AN31" i="7" s="1"/>
  <c r="J26" i="10" s="1"/>
  <c r="AG25" i="7"/>
  <c r="AE24" i="7"/>
  <c r="AC33" i="7"/>
  <c r="AA24" i="7"/>
  <c r="AC32" i="7"/>
  <c r="AG32" i="7"/>
  <c r="AB32" i="7"/>
  <c r="V32" i="7"/>
  <c r="AQ20" i="8"/>
  <c r="AR20" i="8" s="1"/>
  <c r="AS20" i="8" s="1"/>
  <c r="E21" i="11"/>
  <c r="E11" i="11"/>
  <c r="J10" i="11" l="1"/>
  <c r="J20" i="11"/>
  <c r="AP23" i="8"/>
  <c r="AO24" i="8"/>
  <c r="AN24" i="8"/>
  <c r="AM24" i="8"/>
  <c r="AL22" i="7"/>
  <c r="AN22" i="7" s="1"/>
  <c r="J17" i="10" s="1"/>
  <c r="D17" i="10"/>
  <c r="AL32" i="7"/>
  <c r="AN32" i="7" s="1"/>
  <c r="J27" i="10" s="1"/>
  <c r="D27" i="10"/>
  <c r="C22" i="11" s="1"/>
  <c r="AJ25" i="8"/>
  <c r="AL25" i="8"/>
  <c r="AK25" i="8"/>
  <c r="AI24" i="8"/>
  <c r="AG24" i="8"/>
  <c r="AH24" i="8"/>
  <c r="X25" i="8"/>
  <c r="Z25" i="8"/>
  <c r="Y25" i="8"/>
  <c r="AE24" i="8"/>
  <c r="AD24" i="8"/>
  <c r="AF24" i="8"/>
  <c r="AA24" i="8"/>
  <c r="AB24" i="8"/>
  <c r="AC24" i="8"/>
  <c r="AQ21" i="8"/>
  <c r="AR21" i="8" s="1"/>
  <c r="AS21" i="8" s="1"/>
  <c r="AC25" i="7"/>
  <c r="W33" i="7"/>
  <c r="Y33" i="7"/>
  <c r="AI24" i="7"/>
  <c r="AK33" i="7"/>
  <c r="AD33" i="7"/>
  <c r="AB33" i="7"/>
  <c r="V33" i="7"/>
  <c r="AG33" i="7"/>
  <c r="AI25" i="7"/>
  <c r="AK23" i="7"/>
  <c r="AJ24" i="7"/>
  <c r="AF24" i="7"/>
  <c r="AE33" i="7"/>
  <c r="AJ33" i="7"/>
  <c r="X33" i="7"/>
  <c r="AQ11" i="8"/>
  <c r="AR11" i="8" s="1"/>
  <c r="AS11" i="8" s="1"/>
  <c r="AH34" i="7"/>
  <c r="AM34" i="7"/>
  <c r="AC24" i="7"/>
  <c r="AC34" i="7"/>
  <c r="AM23" i="7"/>
  <c r="AJ25" i="7"/>
  <c r="AF25" i="7"/>
  <c r="AI33" i="7"/>
  <c r="Z33" i="7"/>
  <c r="AA33" i="7"/>
  <c r="D18" i="10"/>
  <c r="C13" i="11" s="1"/>
  <c r="J11" i="11" l="1"/>
  <c r="E12" i="11"/>
  <c r="C12" i="11"/>
  <c r="J21" i="11"/>
  <c r="AP24" i="8"/>
  <c r="AA25" i="8"/>
  <c r="AB25" i="8"/>
  <c r="AC25" i="8"/>
  <c r="X26" i="8"/>
  <c r="Z26" i="8"/>
  <c r="Y26" i="8"/>
  <c r="AI25" i="8"/>
  <c r="AG25" i="8"/>
  <c r="AH25" i="8"/>
  <c r="E22" i="11"/>
  <c r="AE25" i="8"/>
  <c r="AD25" i="8"/>
  <c r="AF25" i="8"/>
  <c r="AL26" i="8"/>
  <c r="AJ26" i="8"/>
  <c r="AK26" i="8"/>
  <c r="AO25" i="8"/>
  <c r="AM25" i="8"/>
  <c r="AN25" i="8"/>
  <c r="AL33" i="7"/>
  <c r="AN33" i="7" s="1"/>
  <c r="J28" i="10" s="1"/>
  <c r="D28" i="10"/>
  <c r="C23" i="11" s="1"/>
  <c r="AJ34" i="7"/>
  <c r="AC35" i="7"/>
  <c r="AM24" i="7"/>
  <c r="Z34" i="7"/>
  <c r="Y34" i="7"/>
  <c r="X34" i="7"/>
  <c r="AE34" i="7"/>
  <c r="V34" i="7"/>
  <c r="AQ12" i="8"/>
  <c r="AR12" i="8" s="1"/>
  <c r="AS12" i="8" s="1"/>
  <c r="AK24" i="7"/>
  <c r="AL23" i="7"/>
  <c r="AN23" i="7" s="1"/>
  <c r="J18" i="10" s="1"/>
  <c r="AM25" i="7"/>
  <c r="AD34" i="7"/>
  <c r="AA34" i="7"/>
  <c r="AI34" i="7"/>
  <c r="AF34" i="7"/>
  <c r="AK25" i="7"/>
  <c r="AK34" i="7"/>
  <c r="AG34" i="7"/>
  <c r="AB34" i="7"/>
  <c r="W34" i="7"/>
  <c r="AQ22" i="8"/>
  <c r="AR22" i="8" s="1"/>
  <c r="AS22" i="8" s="1"/>
  <c r="E13" i="11"/>
  <c r="D20" i="10"/>
  <c r="C15" i="11" s="1"/>
  <c r="J12" i="11" l="1"/>
  <c r="J23" i="11"/>
  <c r="J22" i="11"/>
  <c r="AP25" i="8"/>
  <c r="AL34" i="7"/>
  <c r="AN34" i="7" s="1"/>
  <c r="D29" i="10"/>
  <c r="C24" i="11" s="1"/>
  <c r="AK27" i="8"/>
  <c r="AJ27" i="8"/>
  <c r="AL27" i="8"/>
  <c r="X27" i="8"/>
  <c r="Z27" i="8"/>
  <c r="Y27" i="8"/>
  <c r="AO26" i="8"/>
  <c r="AM26" i="8"/>
  <c r="AN26" i="8"/>
  <c r="AF26" i="8"/>
  <c r="AD26" i="8"/>
  <c r="AE26" i="8"/>
  <c r="AL35" i="7"/>
  <c r="D30" i="10"/>
  <c r="C25" i="11" s="1"/>
  <c r="AL24" i="7"/>
  <c r="AN24" i="7" s="1"/>
  <c r="D19" i="10"/>
  <c r="C14" i="11" s="1"/>
  <c r="E23" i="11"/>
  <c r="AG26" i="8"/>
  <c r="AI26" i="8"/>
  <c r="AH26" i="8"/>
  <c r="AA26" i="8"/>
  <c r="AC26" i="8"/>
  <c r="AB26" i="8"/>
  <c r="AQ23" i="8"/>
  <c r="AR23" i="8" s="1"/>
  <c r="AS23" i="8" s="1"/>
  <c r="Z35" i="7"/>
  <c r="AF35" i="7"/>
  <c r="AL25" i="7"/>
  <c r="AN25" i="7" s="1"/>
  <c r="J20" i="10" s="1"/>
  <c r="X35" i="7"/>
  <c r="AH35" i="7"/>
  <c r="AB35" i="7"/>
  <c r="AK35" i="7"/>
  <c r="AG35" i="7"/>
  <c r="AJ35" i="7"/>
  <c r="AI35" i="7"/>
  <c r="AQ13" i="8"/>
  <c r="AR13" i="8" s="1"/>
  <c r="AS13" i="8" s="1"/>
  <c r="E15" i="11"/>
  <c r="W35" i="7"/>
  <c r="AE35" i="7"/>
  <c r="V35" i="7"/>
  <c r="AD35" i="7"/>
  <c r="AA35" i="7"/>
  <c r="Y35" i="7"/>
  <c r="AM35" i="7"/>
  <c r="AQ14" i="8" l="1"/>
  <c r="AR14" i="8" s="1"/>
  <c r="AS14" i="8" s="1"/>
  <c r="J19" i="10"/>
  <c r="AQ24" i="8"/>
  <c r="AR24" i="8" s="1"/>
  <c r="AS24" i="8" s="1"/>
  <c r="J29" i="10"/>
  <c r="J13" i="11"/>
  <c r="E14" i="11"/>
  <c r="E25" i="11"/>
  <c r="AP26" i="8"/>
  <c r="AJ28" i="8"/>
  <c r="AL28" i="8"/>
  <c r="AK28" i="8"/>
  <c r="AL36" i="7"/>
  <c r="D31" i="10"/>
  <c r="C26" i="11" s="1"/>
  <c r="AA27" i="8"/>
  <c r="AC27" i="8"/>
  <c r="AB27" i="8"/>
  <c r="E24" i="11"/>
  <c r="AG27" i="8"/>
  <c r="AI27" i="8"/>
  <c r="AH27" i="8"/>
  <c r="AD27" i="8"/>
  <c r="AF27" i="8"/>
  <c r="AE27" i="8"/>
  <c r="AO27" i="8"/>
  <c r="AM27" i="8"/>
  <c r="AN27" i="8"/>
  <c r="Z28" i="8"/>
  <c r="X28" i="8"/>
  <c r="Y28" i="8"/>
  <c r="AQ15" i="8"/>
  <c r="AR15" i="8" s="1"/>
  <c r="AS15" i="8" s="1"/>
  <c r="AF36" i="7"/>
  <c r="AG36" i="7"/>
  <c r="V36" i="7"/>
  <c r="AE36" i="7"/>
  <c r="AM36" i="7"/>
  <c r="AD36" i="7"/>
  <c r="AA36" i="7"/>
  <c r="X36" i="7"/>
  <c r="AN35" i="7"/>
  <c r="J30" i="10" s="1"/>
  <c r="AI36" i="7"/>
  <c r="Y36" i="7"/>
  <c r="AH36" i="7"/>
  <c r="Z36" i="7"/>
  <c r="AJ36" i="7"/>
  <c r="AK36" i="7"/>
  <c r="AC36" i="7"/>
  <c r="W36" i="7"/>
  <c r="AB36" i="7"/>
  <c r="J14" i="11" l="1"/>
  <c r="J24" i="11"/>
  <c r="J15" i="11"/>
  <c r="AI28" i="8"/>
  <c r="AG28" i="8"/>
  <c r="AH28" i="8"/>
  <c r="Z29" i="8"/>
  <c r="X29" i="8"/>
  <c r="Y29" i="8"/>
  <c r="AK37" i="7"/>
  <c r="D32" i="10"/>
  <c r="C27" i="11" s="1"/>
  <c r="AO28" i="8"/>
  <c r="AM28" i="8"/>
  <c r="AN28" i="8"/>
  <c r="AD28" i="8"/>
  <c r="AF28" i="8"/>
  <c r="AE28" i="8"/>
  <c r="AJ29" i="8"/>
  <c r="AL29" i="8"/>
  <c r="AK29" i="8"/>
  <c r="AP27" i="8"/>
  <c r="AA28" i="8"/>
  <c r="AC28" i="8"/>
  <c r="AB28" i="8"/>
  <c r="AI37" i="7"/>
  <c r="V37" i="7"/>
  <c r="W37" i="7"/>
  <c r="AM37" i="7"/>
  <c r="AH37" i="7"/>
  <c r="AA37" i="7"/>
  <c r="AB37" i="7"/>
  <c r="AN36" i="7"/>
  <c r="J31" i="10" s="1"/>
  <c r="AC37" i="7"/>
  <c r="Y37" i="7"/>
  <c r="AL37" i="7"/>
  <c r="AF37" i="7"/>
  <c r="Z37" i="7"/>
  <c r="AG37" i="7"/>
  <c r="X37" i="7"/>
  <c r="AQ25" i="8"/>
  <c r="AR25" i="8" s="1"/>
  <c r="AS25" i="8" s="1"/>
  <c r="AD37" i="7"/>
  <c r="AE37" i="7"/>
  <c r="AJ37" i="7"/>
  <c r="F31" i="10" l="1"/>
  <c r="E26" i="11"/>
  <c r="J25" i="11"/>
  <c r="AP28" i="8"/>
  <c r="E27" i="11"/>
  <c r="AA29" i="8"/>
  <c r="AB29" i="8"/>
  <c r="AC29" i="8"/>
  <c r="AI29" i="8"/>
  <c r="AG29" i="8"/>
  <c r="AH29" i="8"/>
  <c r="AD29" i="8"/>
  <c r="AE29" i="8"/>
  <c r="AF29" i="8"/>
  <c r="X30" i="8"/>
  <c r="Z30" i="8"/>
  <c r="Y30" i="8"/>
  <c r="AM38" i="7"/>
  <c r="D33" i="10"/>
  <c r="C28" i="11" s="1"/>
  <c r="AJ30" i="8"/>
  <c r="AL30" i="8"/>
  <c r="AK30" i="8"/>
  <c r="AO29" i="8"/>
  <c r="AN29" i="8"/>
  <c r="AM29" i="8"/>
  <c r="AL38" i="7"/>
  <c r="AF38" i="7"/>
  <c r="AG38" i="7"/>
  <c r="AE38" i="7"/>
  <c r="X38" i="7"/>
  <c r="AN37" i="7"/>
  <c r="J32" i="10" s="1"/>
  <c r="AK38" i="7"/>
  <c r="AH38" i="7"/>
  <c r="AD38" i="7"/>
  <c r="AA38" i="7"/>
  <c r="V38" i="7"/>
  <c r="AQ26" i="8"/>
  <c r="AR26" i="8" s="1"/>
  <c r="AS26" i="8" s="1"/>
  <c r="AI38" i="7"/>
  <c r="AJ38" i="7"/>
  <c r="Y38" i="7"/>
  <c r="AB38" i="7"/>
  <c r="AC38" i="7"/>
  <c r="W38" i="7"/>
  <c r="Z38" i="7"/>
  <c r="C31" i="14" l="1"/>
  <c r="C31" i="13"/>
  <c r="J26" i="11"/>
  <c r="C144" i="10"/>
  <c r="E31" i="14" s="1"/>
  <c r="F26" i="11"/>
  <c r="AP29" i="8"/>
  <c r="E28" i="11"/>
  <c r="AO30" i="8"/>
  <c r="AN30" i="8"/>
  <c r="AM30" i="8"/>
  <c r="AA30" i="8"/>
  <c r="AB30" i="8"/>
  <c r="AC30" i="8"/>
  <c r="AJ31" i="8"/>
  <c r="AL31" i="8"/>
  <c r="AK31" i="8"/>
  <c r="AD30" i="8"/>
  <c r="AF30" i="8"/>
  <c r="AE30" i="8"/>
  <c r="AK39" i="7"/>
  <c r="D34" i="10"/>
  <c r="C29" i="11" s="1"/>
  <c r="Z31" i="8"/>
  <c r="X31" i="8"/>
  <c r="Y31" i="8"/>
  <c r="AH30" i="8"/>
  <c r="AG30" i="8"/>
  <c r="AI30" i="8"/>
  <c r="AL39" i="7"/>
  <c r="AH39" i="7"/>
  <c r="AG39" i="7"/>
  <c r="AE39" i="7"/>
  <c r="X39" i="7"/>
  <c r="AM39" i="7"/>
  <c r="AF39" i="7"/>
  <c r="AA39" i="7"/>
  <c r="Z39" i="7"/>
  <c r="V39" i="7"/>
  <c r="AQ27" i="8"/>
  <c r="AR27" i="8" s="1"/>
  <c r="AS27" i="8" s="1"/>
  <c r="AC39" i="7"/>
  <c r="AB39" i="7"/>
  <c r="AD39" i="7"/>
  <c r="AI39" i="7"/>
  <c r="AJ39" i="7"/>
  <c r="W39" i="7"/>
  <c r="Y39" i="7"/>
  <c r="AN38" i="7"/>
  <c r="J33" i="10" s="1"/>
  <c r="J27" i="11" l="1"/>
  <c r="E29" i="11"/>
  <c r="AP30" i="8"/>
  <c r="AJ32" i="8"/>
  <c r="AL32" i="8"/>
  <c r="AK32" i="8"/>
  <c r="AM40" i="7"/>
  <c r="D35" i="10"/>
  <c r="C30" i="11" s="1"/>
  <c r="X32" i="8"/>
  <c r="Z32" i="8"/>
  <c r="Y32" i="8"/>
  <c r="AA31" i="8"/>
  <c r="AB31" i="8"/>
  <c r="AC31" i="8"/>
  <c r="AO31" i="8"/>
  <c r="AM31" i="8"/>
  <c r="AN31" i="8"/>
  <c r="AH31" i="8"/>
  <c r="AI31" i="8"/>
  <c r="AG31" i="8"/>
  <c r="AD31" i="8"/>
  <c r="AE31" i="8"/>
  <c r="AF31" i="8"/>
  <c r="AK40" i="7"/>
  <c r="AC40" i="7"/>
  <c r="Y40" i="7"/>
  <c r="W40" i="7"/>
  <c r="AN39" i="7"/>
  <c r="J34" i="10" s="1"/>
  <c r="AL40" i="7"/>
  <c r="AJ40" i="7"/>
  <c r="AG40" i="7"/>
  <c r="AE40" i="7"/>
  <c r="X40" i="7"/>
  <c r="AF40" i="7"/>
  <c r="AA40" i="7"/>
  <c r="AB40" i="7"/>
  <c r="V40" i="7"/>
  <c r="AI40" i="7"/>
  <c r="AH40" i="7"/>
  <c r="Z40" i="7"/>
  <c r="AD40" i="7"/>
  <c r="AQ28" i="8"/>
  <c r="AR28" i="8" s="1"/>
  <c r="AS28" i="8" s="1"/>
  <c r="J28" i="11" l="1"/>
  <c r="AP31" i="8"/>
  <c r="AD32" i="8"/>
  <c r="AE32" i="8"/>
  <c r="AF32" i="8"/>
  <c r="AO32" i="8"/>
  <c r="AN32" i="8"/>
  <c r="AM32" i="8"/>
  <c r="X33" i="8"/>
  <c r="Z33" i="8"/>
  <c r="Y33" i="8"/>
  <c r="AH32" i="8"/>
  <c r="AG32" i="8"/>
  <c r="AI32" i="8"/>
  <c r="AA32" i="8"/>
  <c r="AB32" i="8"/>
  <c r="AC32" i="8"/>
  <c r="E30" i="11"/>
  <c r="AL41" i="7"/>
  <c r="D36" i="10"/>
  <c r="C31" i="11" s="1"/>
  <c r="AJ33" i="8"/>
  <c r="AL33" i="8"/>
  <c r="AK33" i="8"/>
  <c r="AF41" i="7"/>
  <c r="AD41" i="7"/>
  <c r="W41" i="7"/>
  <c r="AJ41" i="7"/>
  <c r="AG41" i="7"/>
  <c r="Z41" i="7"/>
  <c r="X41" i="7"/>
  <c r="AN40" i="7"/>
  <c r="J35" i="10" s="1"/>
  <c r="AM41" i="7"/>
  <c r="AI41" i="7"/>
  <c r="AC41" i="7"/>
  <c r="Y41" i="7"/>
  <c r="AB41" i="7"/>
  <c r="V41" i="7"/>
  <c r="AK41" i="7"/>
  <c r="AH41" i="7"/>
  <c r="AA41" i="7"/>
  <c r="AE41" i="7"/>
  <c r="AQ29" i="8"/>
  <c r="AR29" i="8" s="1"/>
  <c r="AS29" i="8" s="1"/>
  <c r="J29" i="11" l="1"/>
  <c r="AP32" i="8"/>
  <c r="AK42" i="7"/>
  <c r="AJ34" i="8"/>
  <c r="AL34" i="8"/>
  <c r="AK34" i="8"/>
  <c r="AA33" i="8"/>
  <c r="AC33" i="8"/>
  <c r="AB33" i="8"/>
  <c r="AO33" i="8"/>
  <c r="AM33" i="8"/>
  <c r="AN33" i="8"/>
  <c r="D37" i="10"/>
  <c r="AH33" i="8"/>
  <c r="AI33" i="8"/>
  <c r="AG33" i="8"/>
  <c r="AD33" i="8"/>
  <c r="AF33" i="8"/>
  <c r="AE33" i="8"/>
  <c r="E31" i="11"/>
  <c r="X34" i="8"/>
  <c r="Z34" i="8"/>
  <c r="Y34" i="8"/>
  <c r="AM42" i="7"/>
  <c r="AC42" i="7"/>
  <c r="AA42" i="7"/>
  <c r="AE42" i="7"/>
  <c r="AF42" i="7"/>
  <c r="AG42" i="7"/>
  <c r="AD42" i="7"/>
  <c r="X42" i="7"/>
  <c r="AN41" i="7"/>
  <c r="J36" i="10" s="1"/>
  <c r="AQ30" i="8"/>
  <c r="AR30" i="8" s="1"/>
  <c r="AS30" i="8" s="1"/>
  <c r="AI42" i="7"/>
  <c r="AJ42" i="7"/>
  <c r="Z42" i="7"/>
  <c r="AB42" i="7"/>
  <c r="V42" i="7"/>
  <c r="AL42" i="7"/>
  <c r="AH42" i="7"/>
  <c r="Y42" i="7"/>
  <c r="W42" i="7"/>
  <c r="J30" i="11" l="1"/>
  <c r="E32" i="11"/>
  <c r="C32" i="11"/>
  <c r="AP33" i="8"/>
  <c r="AA34" i="8"/>
  <c r="AB34" i="8"/>
  <c r="AC34" i="8"/>
  <c r="AJ35" i="8"/>
  <c r="AL35" i="8"/>
  <c r="AK35" i="8"/>
  <c r="Z35" i="8"/>
  <c r="X35" i="8"/>
  <c r="Y35" i="8"/>
  <c r="AD34" i="8"/>
  <c r="AE34" i="8"/>
  <c r="AF34" i="8"/>
  <c r="AM43" i="7"/>
  <c r="D38" i="10"/>
  <c r="C33" i="11" s="1"/>
  <c r="AH34" i="8"/>
  <c r="AG34" i="8"/>
  <c r="AI34" i="8"/>
  <c r="AO34" i="8"/>
  <c r="AM34" i="8"/>
  <c r="AN34" i="8"/>
  <c r="AK43" i="7"/>
  <c r="AH43" i="7"/>
  <c r="Y43" i="7"/>
  <c r="Z43" i="7"/>
  <c r="AF43" i="7"/>
  <c r="AG43" i="7"/>
  <c r="AA43" i="7"/>
  <c r="X43" i="7"/>
  <c r="AI43" i="7"/>
  <c r="AC43" i="7"/>
  <c r="W43" i="7"/>
  <c r="AE43" i="7"/>
  <c r="V43" i="7"/>
  <c r="AN42" i="7"/>
  <c r="J37" i="10" s="1"/>
  <c r="AL43" i="7"/>
  <c r="AJ43" i="7"/>
  <c r="AD43" i="7"/>
  <c r="AB43" i="7"/>
  <c r="AQ31" i="8"/>
  <c r="AR31" i="8" s="1"/>
  <c r="AS31" i="8" s="1"/>
  <c r="J31" i="11" l="1"/>
  <c r="AP34" i="8"/>
  <c r="AH35" i="8"/>
  <c r="AG35" i="8"/>
  <c r="AI35" i="8"/>
  <c r="AA35" i="8"/>
  <c r="AB35" i="8"/>
  <c r="AC35" i="8"/>
  <c r="AM44" i="7"/>
  <c r="D39" i="10"/>
  <c r="C34" i="11" s="1"/>
  <c r="AD35" i="8"/>
  <c r="AE35" i="8"/>
  <c r="AF35" i="8"/>
  <c r="AL36" i="8"/>
  <c r="AJ36" i="8"/>
  <c r="AK36" i="8"/>
  <c r="E33" i="11"/>
  <c r="AO35" i="8"/>
  <c r="AM35" i="8"/>
  <c r="AN35" i="8"/>
  <c r="X36" i="8"/>
  <c r="Z36" i="8"/>
  <c r="Y36" i="8"/>
  <c r="AN43" i="7"/>
  <c r="J38" i="10" s="1"/>
  <c r="AC44" i="7"/>
  <c r="AK44" i="7"/>
  <c r="AD44" i="7"/>
  <c r="AL44" i="7"/>
  <c r="AF44" i="7"/>
  <c r="AE44" i="7"/>
  <c r="W44" i="7"/>
  <c r="V44" i="7"/>
  <c r="AB44" i="7"/>
  <c r="AI44" i="7"/>
  <c r="AJ44" i="7"/>
  <c r="AG44" i="7"/>
  <c r="Y44" i="7"/>
  <c r="X44" i="7"/>
  <c r="AQ32" i="8"/>
  <c r="AR32" i="8" s="1"/>
  <c r="AS32" i="8" s="1"/>
  <c r="Z44" i="7"/>
  <c r="AA44" i="7"/>
  <c r="AH44" i="7"/>
  <c r="E34" i="11"/>
  <c r="J32" i="11" l="1"/>
  <c r="J33" i="11"/>
  <c r="AQ33" i="8"/>
  <c r="AR33" i="8" s="1"/>
  <c r="AS33" i="8" s="1"/>
  <c r="AP35" i="8"/>
  <c r="AI45" i="7"/>
  <c r="D40" i="10"/>
  <c r="C35" i="11" s="1"/>
  <c r="X37" i="8"/>
  <c r="Z37" i="8"/>
  <c r="Y37" i="8"/>
  <c r="AJ37" i="8"/>
  <c r="AL37" i="8"/>
  <c r="AK37" i="8"/>
  <c r="AD36" i="8"/>
  <c r="AF36" i="8"/>
  <c r="AE36" i="8"/>
  <c r="AA36" i="8"/>
  <c r="AC36" i="8"/>
  <c r="AB36" i="8"/>
  <c r="AO36" i="8"/>
  <c r="AM36" i="8"/>
  <c r="AN36" i="8"/>
  <c r="AI36" i="8"/>
  <c r="AG36" i="8"/>
  <c r="AH36" i="8"/>
  <c r="AK45" i="7"/>
  <c r="AF45" i="7"/>
  <c r="AG45" i="7"/>
  <c r="Z45" i="7"/>
  <c r="X45" i="7"/>
  <c r="AN44" i="7"/>
  <c r="J39" i="10" s="1"/>
  <c r="AJ45" i="7"/>
  <c r="W45" i="7"/>
  <c r="AE45" i="7"/>
  <c r="V45" i="7"/>
  <c r="AL45" i="7"/>
  <c r="AH45" i="7"/>
  <c r="AD45" i="7"/>
  <c r="AA45" i="7"/>
  <c r="AM45" i="7"/>
  <c r="AC45" i="7"/>
  <c r="AB45" i="7"/>
  <c r="Y45" i="7"/>
  <c r="AG37" i="8" l="1"/>
  <c r="AI37" i="8"/>
  <c r="AH37" i="8"/>
  <c r="AD37" i="8"/>
  <c r="AF37" i="8"/>
  <c r="AE37" i="8"/>
  <c r="AJ38" i="8"/>
  <c r="AL38" i="8"/>
  <c r="AK38" i="8"/>
  <c r="E35" i="11"/>
  <c r="AO37" i="8"/>
  <c r="AM37" i="8"/>
  <c r="AN37" i="8"/>
  <c r="AL46" i="7"/>
  <c r="D41" i="10"/>
  <c r="C36" i="11" s="1"/>
  <c r="AP36" i="8"/>
  <c r="AA37" i="8"/>
  <c r="AC37" i="8"/>
  <c r="AB37" i="8"/>
  <c r="X38" i="8"/>
  <c r="Z38" i="8"/>
  <c r="Y38" i="8"/>
  <c r="AK46" i="7"/>
  <c r="AC46" i="7"/>
  <c r="AE46" i="7"/>
  <c r="Z46" i="7"/>
  <c r="X46" i="7"/>
  <c r="AM46" i="7"/>
  <c r="AJ46" i="7"/>
  <c r="AD46" i="7"/>
  <c r="Y46" i="7"/>
  <c r="AN45" i="7"/>
  <c r="J40" i="10" s="1"/>
  <c r="AQ34" i="8"/>
  <c r="AR34" i="8" s="1"/>
  <c r="AS34" i="8" s="1"/>
  <c r="AI46" i="7"/>
  <c r="AF46" i="7"/>
  <c r="AG46" i="7"/>
  <c r="AB46" i="7"/>
  <c r="AH46" i="7"/>
  <c r="AA46" i="7"/>
  <c r="W46" i="7"/>
  <c r="V46" i="7"/>
  <c r="J34" i="11" l="1"/>
  <c r="X39" i="8"/>
  <c r="Z39" i="8"/>
  <c r="Y39" i="8"/>
  <c r="AP37" i="8"/>
  <c r="AL39" i="8"/>
  <c r="AJ39" i="8"/>
  <c r="AK39" i="8"/>
  <c r="AA38" i="8"/>
  <c r="AC38" i="8"/>
  <c r="AB38" i="8"/>
  <c r="AD38" i="8"/>
  <c r="AF38" i="8"/>
  <c r="AE38" i="8"/>
  <c r="AL47" i="7"/>
  <c r="D42" i="10"/>
  <c r="C37" i="11" s="1"/>
  <c r="AM38" i="8"/>
  <c r="AO38" i="8"/>
  <c r="AN38" i="8"/>
  <c r="AG38" i="8"/>
  <c r="AI38" i="8"/>
  <c r="AH38" i="8"/>
  <c r="AN46" i="7"/>
  <c r="AM47" i="7"/>
  <c r="Y47" i="7"/>
  <c r="AJ47" i="7"/>
  <c r="Z47" i="7"/>
  <c r="AC47" i="7"/>
  <c r="AE47" i="7"/>
  <c r="AG47" i="7"/>
  <c r="V47" i="7"/>
  <c r="AQ35" i="8"/>
  <c r="AR35" i="8" s="1"/>
  <c r="AS35" i="8" s="1"/>
  <c r="AI47" i="7"/>
  <c r="AD47" i="7"/>
  <c r="AH47" i="7"/>
  <c r="AA47" i="7"/>
  <c r="X47" i="7"/>
  <c r="AK47" i="7"/>
  <c r="AF47" i="7"/>
  <c r="W47" i="7"/>
  <c r="AB47" i="7"/>
  <c r="AQ36" i="8" l="1"/>
  <c r="AR36" i="8" s="1"/>
  <c r="AS36" i="8" s="1"/>
  <c r="J41" i="10"/>
  <c r="J35" i="11"/>
  <c r="F41" i="10"/>
  <c r="E36" i="11"/>
  <c r="AP38" i="8"/>
  <c r="AA39" i="8"/>
  <c r="AB39" i="8"/>
  <c r="AC39" i="8"/>
  <c r="AL40" i="8"/>
  <c r="AJ40" i="8"/>
  <c r="AK40" i="8"/>
  <c r="X40" i="8"/>
  <c r="Y40" i="8"/>
  <c r="Z40" i="8"/>
  <c r="E37" i="11"/>
  <c r="AI39" i="8"/>
  <c r="AG39" i="8"/>
  <c r="AH39" i="8"/>
  <c r="AL48" i="7"/>
  <c r="D43" i="10"/>
  <c r="C38" i="11" s="1"/>
  <c r="AM39" i="8"/>
  <c r="AO39" i="8"/>
  <c r="AN39" i="8"/>
  <c r="AD39" i="8"/>
  <c r="AF39" i="8"/>
  <c r="AE39" i="8"/>
  <c r="AC48" i="7"/>
  <c r="AE48" i="7"/>
  <c r="AB48" i="7"/>
  <c r="AA48" i="7"/>
  <c r="AN47" i="7"/>
  <c r="J42" i="10" s="1"/>
  <c r="AM48" i="7"/>
  <c r="AF48" i="7"/>
  <c r="W48" i="7"/>
  <c r="V48" i="7"/>
  <c r="AK48" i="7"/>
  <c r="AH48" i="7"/>
  <c r="AG48" i="7"/>
  <c r="AD48" i="7"/>
  <c r="X48" i="7"/>
  <c r="AI48" i="7"/>
  <c r="AJ48" i="7"/>
  <c r="Z48" i="7"/>
  <c r="Y48" i="7"/>
  <c r="C41" i="14" l="1"/>
  <c r="C41" i="13"/>
  <c r="J36" i="11"/>
  <c r="C154" i="10"/>
  <c r="E41" i="14" s="1"/>
  <c r="F36" i="11"/>
  <c r="AP39" i="8"/>
  <c r="AI40" i="8"/>
  <c r="AG40" i="8"/>
  <c r="AH40" i="8"/>
  <c r="AL41" i="8"/>
  <c r="AK41" i="8"/>
  <c r="AJ41" i="8"/>
  <c r="E38" i="11"/>
  <c r="AF40" i="8"/>
  <c r="AD40" i="8"/>
  <c r="AE40" i="8"/>
  <c r="AC40" i="8"/>
  <c r="AB40" i="8"/>
  <c r="AA40" i="8"/>
  <c r="AL49" i="7"/>
  <c r="D44" i="10"/>
  <c r="C39" i="11" s="1"/>
  <c r="AM40" i="8"/>
  <c r="AO40" i="8"/>
  <c r="AN40" i="8"/>
  <c r="Y41" i="8"/>
  <c r="X41" i="8"/>
  <c r="Z41" i="8"/>
  <c r="AH49" i="7"/>
  <c r="AF49" i="7"/>
  <c r="W49" i="7"/>
  <c r="AD49" i="7"/>
  <c r="AJ49" i="7"/>
  <c r="AG49" i="7"/>
  <c r="Z49" i="7"/>
  <c r="X49" i="7"/>
  <c r="AN48" i="7"/>
  <c r="J43" i="10" s="1"/>
  <c r="AI49" i="7"/>
  <c r="AM49" i="7"/>
  <c r="AE49" i="7"/>
  <c r="Y49" i="7"/>
  <c r="V49" i="7"/>
  <c r="AK49" i="7"/>
  <c r="AC49" i="7"/>
  <c r="AB49" i="7"/>
  <c r="AA49" i="7"/>
  <c r="AQ37" i="8"/>
  <c r="AR37" i="8" s="1"/>
  <c r="AS37" i="8" s="1"/>
  <c r="J37" i="11" l="1"/>
  <c r="Y42" i="8"/>
  <c r="X42" i="8"/>
  <c r="Z42" i="8"/>
  <c r="E39" i="11"/>
  <c r="AC41" i="8"/>
  <c r="AB41" i="8"/>
  <c r="AA41" i="8"/>
  <c r="AL50" i="7"/>
  <c r="D45" i="10"/>
  <c r="C40" i="11" s="1"/>
  <c r="AM41" i="8"/>
  <c r="AO41" i="8"/>
  <c r="AN41" i="8"/>
  <c r="AF41" i="8"/>
  <c r="AD41" i="8"/>
  <c r="AE41" i="8"/>
  <c r="AJ42" i="8"/>
  <c r="AK42" i="8"/>
  <c r="AL42" i="8"/>
  <c r="AP40" i="8"/>
  <c r="AI41" i="8"/>
  <c r="AG41" i="8"/>
  <c r="AH41" i="8"/>
  <c r="AK50" i="7"/>
  <c r="AM50" i="7"/>
  <c r="AF50" i="7"/>
  <c r="AB50" i="7"/>
  <c r="X50" i="7"/>
  <c r="AI50" i="7"/>
  <c r="AJ50" i="7"/>
  <c r="AD50" i="7"/>
  <c r="W50" i="7"/>
  <c r="AN49" i="7"/>
  <c r="J44" i="10" s="1"/>
  <c r="AH50" i="7"/>
  <c r="AG50" i="7"/>
  <c r="Y50" i="7"/>
  <c r="AA50" i="7"/>
  <c r="AC50" i="7"/>
  <c r="AE50" i="7"/>
  <c r="Z50" i="7"/>
  <c r="V50" i="7"/>
  <c r="AQ38" i="8"/>
  <c r="AR38" i="8" s="1"/>
  <c r="AS38" i="8" s="1"/>
  <c r="J38" i="11" l="1"/>
  <c r="AM42" i="8"/>
  <c r="AO42" i="8"/>
  <c r="AN42" i="8"/>
  <c r="AP41" i="8"/>
  <c r="AL51" i="7"/>
  <c r="D46" i="10"/>
  <c r="C41" i="11" s="1"/>
  <c r="AJ43" i="8"/>
  <c r="AL43" i="8"/>
  <c r="AK43" i="8"/>
  <c r="AC42" i="8"/>
  <c r="AA42" i="8"/>
  <c r="AB42" i="8"/>
  <c r="E40" i="11"/>
  <c r="AI42" i="8"/>
  <c r="AG42" i="8"/>
  <c r="AH42" i="8"/>
  <c r="AF42" i="8"/>
  <c r="AD42" i="8"/>
  <c r="AE42" i="8"/>
  <c r="Y43" i="8"/>
  <c r="X43" i="8"/>
  <c r="Z43" i="8"/>
  <c r="AC51" i="7"/>
  <c r="AG51" i="7"/>
  <c r="Y51" i="7"/>
  <c r="AA51" i="7"/>
  <c r="AN50" i="7"/>
  <c r="J45" i="10" s="1"/>
  <c r="AJ51" i="7"/>
  <c r="AE51" i="7"/>
  <c r="AB51" i="7"/>
  <c r="V51" i="7"/>
  <c r="AQ39" i="8"/>
  <c r="AR39" i="8" s="1"/>
  <c r="AS39" i="8" s="1"/>
  <c r="AK51" i="7"/>
  <c r="AM51" i="7"/>
  <c r="AF51" i="7"/>
  <c r="W51" i="7"/>
  <c r="X51" i="7"/>
  <c r="AI51" i="7"/>
  <c r="AH51" i="7"/>
  <c r="AD51" i="7"/>
  <c r="Z51" i="7"/>
  <c r="J39" i="11" l="1"/>
  <c r="AP42" i="8"/>
  <c r="AF43" i="8"/>
  <c r="AD43" i="8"/>
  <c r="AE43" i="8"/>
  <c r="AL44" i="8"/>
  <c r="AJ44" i="8"/>
  <c r="AK44" i="8"/>
  <c r="AC43" i="8"/>
  <c r="AB43" i="8"/>
  <c r="AA43" i="8"/>
  <c r="E41" i="11"/>
  <c r="AI43" i="8"/>
  <c r="AG43" i="8"/>
  <c r="AH43" i="8"/>
  <c r="AL52" i="7"/>
  <c r="D47" i="10"/>
  <c r="C42" i="11" s="1"/>
  <c r="Y44" i="8"/>
  <c r="X44" i="8"/>
  <c r="Z44" i="8"/>
  <c r="AM43" i="8"/>
  <c r="AO43" i="8"/>
  <c r="AN43" i="8"/>
  <c r="AM52" i="7"/>
  <c r="AK52" i="7"/>
  <c r="Y52" i="7"/>
  <c r="AQ40" i="8"/>
  <c r="AR40" i="8" s="1"/>
  <c r="AS40" i="8" s="1"/>
  <c r="AC52" i="7"/>
  <c r="AG52" i="7"/>
  <c r="AA52" i="7"/>
  <c r="W52" i="7"/>
  <c r="Z52" i="7"/>
  <c r="AD52" i="7"/>
  <c r="AH52" i="7"/>
  <c r="AE52" i="7"/>
  <c r="AB52" i="7"/>
  <c r="X52" i="7"/>
  <c r="AF52" i="7"/>
  <c r="V52" i="7"/>
  <c r="AI52" i="7"/>
  <c r="AJ52" i="7"/>
  <c r="AN51" i="7"/>
  <c r="J46" i="10" s="1"/>
  <c r="J40" i="11" l="1"/>
  <c r="AL53" i="7"/>
  <c r="E42" i="11"/>
  <c r="D48" i="10"/>
  <c r="AD44" i="8"/>
  <c r="AF44" i="8"/>
  <c r="AE44" i="8"/>
  <c r="AJ45" i="8"/>
  <c r="AL45" i="8"/>
  <c r="AK45" i="8"/>
  <c r="AM44" i="8"/>
  <c r="AO44" i="8"/>
  <c r="AN44" i="8"/>
  <c r="Y45" i="8"/>
  <c r="X45" i="8"/>
  <c r="Z45" i="8"/>
  <c r="AI44" i="8"/>
  <c r="AG44" i="8"/>
  <c r="AH44" i="8"/>
  <c r="AC44" i="8"/>
  <c r="AB44" i="8"/>
  <c r="AA44" i="8"/>
  <c r="AP43" i="8"/>
  <c r="AJ53" i="7"/>
  <c r="AM53" i="7"/>
  <c r="Z53" i="7"/>
  <c r="AB53" i="7"/>
  <c r="AK53" i="7"/>
  <c r="AC53" i="7"/>
  <c r="AF53" i="7"/>
  <c r="W53" i="7"/>
  <c r="AA53" i="7"/>
  <c r="AG53" i="7"/>
  <c r="AD53" i="7"/>
  <c r="X53" i="7"/>
  <c r="AN52" i="7"/>
  <c r="J47" i="10" s="1"/>
  <c r="AI53" i="7"/>
  <c r="AH53" i="7"/>
  <c r="AE53" i="7"/>
  <c r="Y53" i="7"/>
  <c r="V53" i="7"/>
  <c r="AQ41" i="8"/>
  <c r="AR41" i="8" s="1"/>
  <c r="AS41" i="8" s="1"/>
  <c r="J41" i="11" l="1"/>
  <c r="E43" i="11"/>
  <c r="C43" i="11"/>
  <c r="X46" i="8"/>
  <c r="Z46" i="8"/>
  <c r="Y46" i="8"/>
  <c r="AL46" i="8"/>
  <c r="AJ46" i="8"/>
  <c r="AK46" i="8"/>
  <c r="AC45" i="8"/>
  <c r="AA45" i="8"/>
  <c r="AB45" i="8"/>
  <c r="AF45" i="8"/>
  <c r="AD45" i="8"/>
  <c r="AE45" i="8"/>
  <c r="AI45" i="8"/>
  <c r="AG45" i="8"/>
  <c r="AH45" i="8"/>
  <c r="AM45" i="8"/>
  <c r="AO45" i="8"/>
  <c r="AN45" i="8"/>
  <c r="AL54" i="7"/>
  <c r="D49" i="10"/>
  <c r="C44" i="11" s="1"/>
  <c r="AP44" i="8"/>
  <c r="AD54" i="7"/>
  <c r="AI54" i="7"/>
  <c r="AA54" i="7"/>
  <c r="AQ42" i="8"/>
  <c r="AR42" i="8" s="1"/>
  <c r="AS42" i="8" s="1"/>
  <c r="AK54" i="7"/>
  <c r="AJ54" i="7"/>
  <c r="W54" i="7"/>
  <c r="Y54" i="7"/>
  <c r="AG54" i="7"/>
  <c r="AM54" i="7"/>
  <c r="X54" i="7"/>
  <c r="AH54" i="7"/>
  <c r="AF54" i="7"/>
  <c r="AB54" i="7"/>
  <c r="Z54" i="7"/>
  <c r="AN53" i="7"/>
  <c r="J48" i="10" s="1"/>
  <c r="V54" i="7"/>
  <c r="AC54" i="7"/>
  <c r="AE54" i="7"/>
  <c r="J42" i="11" l="1"/>
  <c r="E44" i="11"/>
  <c r="AP45" i="8"/>
  <c r="AI46" i="8"/>
  <c r="AG46" i="8"/>
  <c r="AH46" i="8"/>
  <c r="AA46" i="8"/>
  <c r="AB46" i="8"/>
  <c r="AC46" i="8"/>
  <c r="AL55" i="7"/>
  <c r="D50" i="10"/>
  <c r="C45" i="11" s="1"/>
  <c r="AL47" i="8"/>
  <c r="AK47" i="8"/>
  <c r="AJ47" i="8"/>
  <c r="AM46" i="8"/>
  <c r="AO46" i="8"/>
  <c r="AN46" i="8"/>
  <c r="AD46" i="8"/>
  <c r="AF46" i="8"/>
  <c r="AE46" i="8"/>
  <c r="X47" i="8"/>
  <c r="Z47" i="8"/>
  <c r="Y47" i="8"/>
  <c r="AK55" i="7"/>
  <c r="Z55" i="7"/>
  <c r="AD55" i="7"/>
  <c r="AH55" i="7"/>
  <c r="AG55" i="7"/>
  <c r="W55" i="7"/>
  <c r="AB55" i="7"/>
  <c r="AE55" i="7"/>
  <c r="AI55" i="7"/>
  <c r="Y55" i="7"/>
  <c r="AJ55" i="7"/>
  <c r="AF55" i="7"/>
  <c r="AA55" i="7"/>
  <c r="V55" i="7"/>
  <c r="AQ43" i="8"/>
  <c r="AR43" i="8" s="1"/>
  <c r="AS43" i="8" s="1"/>
  <c r="AC55" i="7"/>
  <c r="X55" i="7"/>
  <c r="AM55" i="7"/>
  <c r="AN54" i="7"/>
  <c r="J49" i="10" s="1"/>
  <c r="J43" i="11" l="1"/>
  <c r="Z48" i="8"/>
  <c r="X48" i="8"/>
  <c r="Y48" i="8"/>
  <c r="AP46" i="8"/>
  <c r="E45" i="11"/>
  <c r="AD47" i="8"/>
  <c r="AF47" i="8"/>
  <c r="AE47" i="8"/>
  <c r="AJ48" i="8"/>
  <c r="AL48" i="8"/>
  <c r="AK48" i="8"/>
  <c r="AA47" i="8"/>
  <c r="AC47" i="8"/>
  <c r="AB47" i="8"/>
  <c r="AL56" i="7"/>
  <c r="D51" i="10"/>
  <c r="C46" i="11" s="1"/>
  <c r="AM47" i="8"/>
  <c r="AO47" i="8"/>
  <c r="AN47" i="8"/>
  <c r="AG47" i="8"/>
  <c r="AI47" i="8"/>
  <c r="AH47" i="8"/>
  <c r="AC56" i="7"/>
  <c r="AG56" i="7"/>
  <c r="AA56" i="7"/>
  <c r="X56" i="7"/>
  <c r="AH56" i="7"/>
  <c r="Z56" i="7"/>
  <c r="AE56" i="7"/>
  <c r="V56" i="7"/>
  <c r="AI56" i="7"/>
  <c r="AM56" i="7"/>
  <c r="AJ56" i="7"/>
  <c r="W56" i="7"/>
  <c r="Y56" i="7"/>
  <c r="AQ44" i="8"/>
  <c r="AR44" i="8" s="1"/>
  <c r="AS44" i="8" s="1"/>
  <c r="AK56" i="7"/>
  <c r="AF56" i="7"/>
  <c r="AD56" i="7"/>
  <c r="AB56" i="7"/>
  <c r="AN55" i="7"/>
  <c r="J50" i="10" s="1"/>
  <c r="J44" i="11" l="1"/>
  <c r="E46" i="11"/>
  <c r="AM48" i="8"/>
  <c r="AO48" i="8"/>
  <c r="AN48" i="8"/>
  <c r="AL57" i="7"/>
  <c r="AP47" i="8"/>
  <c r="AA48" i="8"/>
  <c r="AC48" i="8"/>
  <c r="AB48" i="8"/>
  <c r="X49" i="8"/>
  <c r="Z49" i="8"/>
  <c r="Y49" i="8"/>
  <c r="D52" i="10"/>
  <c r="AJ49" i="8"/>
  <c r="AL49" i="8"/>
  <c r="AK49" i="8"/>
  <c r="AG48" i="8"/>
  <c r="AI48" i="8"/>
  <c r="AH48" i="8"/>
  <c r="AD48" i="8"/>
  <c r="AF48" i="8"/>
  <c r="AE48" i="8"/>
  <c r="AM57" i="7"/>
  <c r="AD57" i="7"/>
  <c r="V57" i="7"/>
  <c r="AN56" i="7"/>
  <c r="J51" i="10" s="1"/>
  <c r="AH57" i="7"/>
  <c r="AE57" i="7"/>
  <c r="AK57" i="7"/>
  <c r="AF57" i="7"/>
  <c r="AG57" i="7"/>
  <c r="AB57" i="7"/>
  <c r="AI57" i="7"/>
  <c r="AA57" i="7"/>
  <c r="AJ57" i="7"/>
  <c r="Y57" i="7"/>
  <c r="F51" i="10"/>
  <c r="AC57" i="7"/>
  <c r="W57" i="7"/>
  <c r="Z57" i="7"/>
  <c r="X57" i="7"/>
  <c r="AQ45" i="8"/>
  <c r="AR45" i="8" s="1"/>
  <c r="AS45" i="8" s="1"/>
  <c r="C51" i="14" l="1"/>
  <c r="C51" i="13"/>
  <c r="C164" i="10"/>
  <c r="E51" i="14" s="1"/>
  <c r="F46" i="11"/>
  <c r="E47" i="11"/>
  <c r="C47" i="11"/>
  <c r="J45" i="11"/>
  <c r="AP48" i="8"/>
  <c r="AL58" i="7"/>
  <c r="AD49" i="8"/>
  <c r="AF49" i="8"/>
  <c r="AE49" i="8"/>
  <c r="AO49" i="8"/>
  <c r="AM49" i="8"/>
  <c r="AN49" i="8"/>
  <c r="D53" i="10"/>
  <c r="C48" i="11" s="1"/>
  <c r="AI49" i="8"/>
  <c r="AG49" i="8"/>
  <c r="AH49" i="8"/>
  <c r="X50" i="8"/>
  <c r="Z50" i="8"/>
  <c r="Y50" i="8"/>
  <c r="AJ50" i="8"/>
  <c r="AL50" i="8"/>
  <c r="AK50" i="8"/>
  <c r="AA49" i="8"/>
  <c r="AC49" i="8"/>
  <c r="AB49" i="8"/>
  <c r="AC58" i="7"/>
  <c r="AJ58" i="7"/>
  <c r="AA58" i="7"/>
  <c r="Y58" i="7"/>
  <c r="AI58" i="7"/>
  <c r="AH58" i="7"/>
  <c r="AD58" i="7"/>
  <c r="AB58" i="7"/>
  <c r="V58" i="7"/>
  <c r="AQ46" i="8"/>
  <c r="AR46" i="8" s="1"/>
  <c r="AS46" i="8" s="1"/>
  <c r="AM58" i="7"/>
  <c r="AF58" i="7"/>
  <c r="W58" i="7"/>
  <c r="Z58" i="7"/>
  <c r="AN57" i="7"/>
  <c r="J52" i="10" s="1"/>
  <c r="AK58" i="7"/>
  <c r="AE58" i="7"/>
  <c r="AG58" i="7"/>
  <c r="X58" i="7"/>
  <c r="E48" i="11" l="1"/>
  <c r="J46" i="11"/>
  <c r="AP49" i="8"/>
  <c r="AA50" i="8"/>
  <c r="AC50" i="8"/>
  <c r="AB50" i="8"/>
  <c r="X51" i="8"/>
  <c r="Z51" i="8"/>
  <c r="Y51" i="8"/>
  <c r="AI50" i="8"/>
  <c r="AG50" i="8"/>
  <c r="AH50" i="8"/>
  <c r="AF50" i="8"/>
  <c r="AD50" i="8"/>
  <c r="AE50" i="8"/>
  <c r="AL59" i="7"/>
  <c r="AJ51" i="8"/>
  <c r="AL51" i="8"/>
  <c r="AK51" i="8"/>
  <c r="D54" i="10"/>
  <c r="AO50" i="8"/>
  <c r="AN50" i="8"/>
  <c r="AM50" i="8"/>
  <c r="W59" i="7"/>
  <c r="AM59" i="7"/>
  <c r="AA59" i="7"/>
  <c r="AQ47" i="8"/>
  <c r="AR47" i="8" s="1"/>
  <c r="AS47" i="8" s="1"/>
  <c r="AI59" i="7"/>
  <c r="AD59" i="7"/>
  <c r="AG59" i="7"/>
  <c r="Y59" i="7"/>
  <c r="AK59" i="7"/>
  <c r="V59" i="7"/>
  <c r="AF59" i="7"/>
  <c r="AC59" i="7"/>
  <c r="AJ59" i="7"/>
  <c r="AB59" i="7"/>
  <c r="X59" i="7"/>
  <c r="Z59" i="7"/>
  <c r="AN58" i="7"/>
  <c r="J53" i="10" s="1"/>
  <c r="AH59" i="7"/>
  <c r="AE59" i="7"/>
  <c r="J47" i="11" l="1"/>
  <c r="E49" i="11"/>
  <c r="C49" i="11"/>
  <c r="AP50" i="8"/>
  <c r="X52" i="8"/>
  <c r="Z52" i="8"/>
  <c r="Y52" i="8"/>
  <c r="AD51" i="8"/>
  <c r="AF51" i="8"/>
  <c r="AE51" i="8"/>
  <c r="V60" i="7"/>
  <c r="D55" i="10"/>
  <c r="AN51" i="8"/>
  <c r="AO51" i="8"/>
  <c r="AM51" i="8"/>
  <c r="AJ52" i="8"/>
  <c r="AL52" i="8"/>
  <c r="AK52" i="8"/>
  <c r="AI51" i="8"/>
  <c r="AG51" i="8"/>
  <c r="AH51" i="8"/>
  <c r="AA51" i="8"/>
  <c r="AC51" i="8"/>
  <c r="AB51" i="8"/>
  <c r="AK60" i="7"/>
  <c r="AG60" i="7"/>
  <c r="AE60" i="7"/>
  <c r="Y60" i="7"/>
  <c r="AN59" i="7"/>
  <c r="J54" i="10" s="1"/>
  <c r="AL60" i="7"/>
  <c r="AF60" i="7"/>
  <c r="AJ60" i="7"/>
  <c r="AB60" i="7"/>
  <c r="X60" i="7"/>
  <c r="AQ48" i="8"/>
  <c r="AR48" i="8" s="1"/>
  <c r="AS48" i="8" s="1"/>
  <c r="AI60" i="7"/>
  <c r="AD60" i="7"/>
  <c r="Z60" i="7"/>
  <c r="AH60" i="7"/>
  <c r="AM60" i="7"/>
  <c r="AC60" i="7"/>
  <c r="W60" i="7"/>
  <c r="AA60" i="7"/>
  <c r="E50" i="11" l="1"/>
  <c r="C50" i="11"/>
  <c r="J48" i="11"/>
  <c r="AP51" i="8"/>
  <c r="AN52" i="8"/>
  <c r="AO52" i="8"/>
  <c r="AM52" i="8"/>
  <c r="AA52" i="8"/>
  <c r="AC52" i="8"/>
  <c r="AB52" i="8"/>
  <c r="AL61" i="7"/>
  <c r="AI52" i="8"/>
  <c r="AG52" i="8"/>
  <c r="AH52" i="8"/>
  <c r="D56" i="10"/>
  <c r="AJ53" i="8"/>
  <c r="AL53" i="8"/>
  <c r="AK53" i="8"/>
  <c r="AD52" i="8"/>
  <c r="AF52" i="8"/>
  <c r="AE52" i="8"/>
  <c r="X53" i="8"/>
  <c r="Z53" i="8"/>
  <c r="Y53" i="8"/>
  <c r="AN60" i="7"/>
  <c r="J55" i="10" s="1"/>
  <c r="AH61" i="7"/>
  <c r="AI61" i="7"/>
  <c r="X61" i="7"/>
  <c r="AF61" i="7"/>
  <c r="AE61" i="7"/>
  <c r="AA61" i="7"/>
  <c r="Y61" i="7"/>
  <c r="AD61" i="7"/>
  <c r="AJ61" i="7"/>
  <c r="AQ49" i="8"/>
  <c r="AR49" i="8" s="1"/>
  <c r="AS49" i="8" s="1"/>
  <c r="AM61" i="7"/>
  <c r="AC61" i="7"/>
  <c r="W61" i="7"/>
  <c r="AB61" i="7"/>
  <c r="V61" i="7"/>
  <c r="Z61" i="7"/>
  <c r="AK61" i="7"/>
  <c r="AG61" i="7"/>
  <c r="J49" i="11" l="1"/>
  <c r="E51" i="11"/>
  <c r="C51" i="11"/>
  <c r="J50" i="11"/>
  <c r="AQ50" i="8"/>
  <c r="AR50" i="8" s="1"/>
  <c r="AS50" i="8" s="1"/>
  <c r="AP52" i="8"/>
  <c r="AL62" i="7"/>
  <c r="D57" i="10"/>
  <c r="C52" i="11" s="1"/>
  <c r="AJ54" i="8"/>
  <c r="AL54" i="8"/>
  <c r="AK54" i="8"/>
  <c r="AA53" i="8"/>
  <c r="AC53" i="8"/>
  <c r="AB53" i="8"/>
  <c r="X54" i="8"/>
  <c r="Z54" i="8"/>
  <c r="Y54" i="8"/>
  <c r="AF53" i="8"/>
  <c r="AD53" i="8"/>
  <c r="AE53" i="8"/>
  <c r="AI53" i="8"/>
  <c r="AG53" i="8"/>
  <c r="AH53" i="8"/>
  <c r="AN53" i="8"/>
  <c r="AO53" i="8"/>
  <c r="AM53" i="8"/>
  <c r="AF62" i="7"/>
  <c r="AD62" i="7"/>
  <c r="AB62" i="7"/>
  <c r="Y62" i="7"/>
  <c r="AN61" i="7"/>
  <c r="J56" i="10" s="1"/>
  <c r="AM62" i="7"/>
  <c r="AC62" i="7"/>
  <c r="AE62" i="7"/>
  <c r="AA62" i="7"/>
  <c r="V62" i="7"/>
  <c r="AK62" i="7"/>
  <c r="AH62" i="7"/>
  <c r="AG62" i="7"/>
  <c r="Z62" i="7"/>
  <c r="AI62" i="7"/>
  <c r="AJ62" i="7"/>
  <c r="W62" i="7"/>
  <c r="X62" i="7"/>
  <c r="E52" i="11" l="1"/>
  <c r="AP53" i="8"/>
  <c r="AI54" i="8"/>
  <c r="AG54" i="8"/>
  <c r="AH54" i="8"/>
  <c r="AJ55" i="8"/>
  <c r="AK55" i="8"/>
  <c r="AL55" i="8"/>
  <c r="V63" i="7"/>
  <c r="D58" i="10"/>
  <c r="AO54" i="8"/>
  <c r="AN54" i="8"/>
  <c r="AM54" i="8"/>
  <c r="AF54" i="8"/>
  <c r="AD54" i="8"/>
  <c r="AE54" i="8"/>
  <c r="X55" i="8"/>
  <c r="Z55" i="8"/>
  <c r="Y55" i="8"/>
  <c r="AA54" i="8"/>
  <c r="AC54" i="8"/>
  <c r="AB54" i="8"/>
  <c r="AL63" i="7"/>
  <c r="AB63" i="7"/>
  <c r="AI63" i="7"/>
  <c r="AH63" i="7"/>
  <c r="AG63" i="7"/>
  <c r="Z63" i="7"/>
  <c r="AJ63" i="7"/>
  <c r="AC63" i="7"/>
  <c r="X63" i="7"/>
  <c r="AK63" i="7"/>
  <c r="AF63" i="7"/>
  <c r="W63" i="7"/>
  <c r="AA63" i="7"/>
  <c r="AN62" i="7"/>
  <c r="J57" i="10" s="1"/>
  <c r="AE63" i="7"/>
  <c r="Y63" i="7"/>
  <c r="AM63" i="7"/>
  <c r="AD63" i="7"/>
  <c r="AQ51" i="8"/>
  <c r="AR51" i="8" s="1"/>
  <c r="AS51" i="8" s="1"/>
  <c r="J51" i="11" l="1"/>
  <c r="E53" i="11"/>
  <c r="C53" i="11"/>
  <c r="AP54" i="8"/>
  <c r="AL64" i="7"/>
  <c r="AA55" i="8"/>
  <c r="AC55" i="8"/>
  <c r="AB55" i="8"/>
  <c r="D59" i="10"/>
  <c r="AF55" i="8"/>
  <c r="AD55" i="8"/>
  <c r="AE55" i="8"/>
  <c r="AL56" i="8"/>
  <c r="AJ56" i="8"/>
  <c r="AK56" i="8"/>
  <c r="Z56" i="8"/>
  <c r="X56" i="8"/>
  <c r="Y56" i="8"/>
  <c r="AO55" i="8"/>
  <c r="AN55" i="8"/>
  <c r="AM55" i="8"/>
  <c r="AI55" i="8"/>
  <c r="AH55" i="8"/>
  <c r="AG55" i="8"/>
  <c r="AK64" i="7"/>
  <c r="AD64" i="7"/>
  <c r="AJ64" i="7"/>
  <c r="Y64" i="7"/>
  <c r="AH64" i="7"/>
  <c r="AE64" i="7"/>
  <c r="AB64" i="7"/>
  <c r="X64" i="7"/>
  <c r="AQ52" i="8"/>
  <c r="AR52" i="8" s="1"/>
  <c r="AS52" i="8" s="1"/>
  <c r="AI64" i="7"/>
  <c r="AC64" i="7"/>
  <c r="AG64" i="7"/>
  <c r="AA64" i="7"/>
  <c r="V64" i="7"/>
  <c r="AM64" i="7"/>
  <c r="AF64" i="7"/>
  <c r="W64" i="7"/>
  <c r="Z64" i="7"/>
  <c r="AN63" i="7"/>
  <c r="J58" i="10" s="1"/>
  <c r="J52" i="11" l="1"/>
  <c r="E54" i="11"/>
  <c r="C54" i="11"/>
  <c r="AP55" i="8"/>
  <c r="AG56" i="8"/>
  <c r="AI56" i="8"/>
  <c r="AH56" i="8"/>
  <c r="AD56" i="8"/>
  <c r="AF56" i="8"/>
  <c r="AE56" i="8"/>
  <c r="AL65" i="7"/>
  <c r="X57" i="8"/>
  <c r="Y57" i="8"/>
  <c r="Z57" i="8"/>
  <c r="AA56" i="8"/>
  <c r="AB56" i="8"/>
  <c r="AC56" i="8"/>
  <c r="D60" i="10"/>
  <c r="AO56" i="8"/>
  <c r="AM56" i="8"/>
  <c r="AN56" i="8"/>
  <c r="AL57" i="8"/>
  <c r="AJ57" i="8"/>
  <c r="AK57" i="8"/>
  <c r="AM65" i="7"/>
  <c r="V65" i="7"/>
  <c r="AF65" i="7"/>
  <c r="AQ53" i="8"/>
  <c r="AR53" i="8" s="1"/>
  <c r="AS53" i="8" s="1"/>
  <c r="AI65" i="7"/>
  <c r="W65" i="7"/>
  <c r="AD65" i="7"/>
  <c r="Y65" i="7"/>
  <c r="AN64" i="7"/>
  <c r="J59" i="10" s="1"/>
  <c r="AJ65" i="7"/>
  <c r="AK65" i="7"/>
  <c r="AB65" i="7"/>
  <c r="AC65" i="7"/>
  <c r="AE65" i="7"/>
  <c r="Z65" i="7"/>
  <c r="X65" i="7"/>
  <c r="AA65" i="7"/>
  <c r="AH65" i="7"/>
  <c r="AG65" i="7"/>
  <c r="J53" i="11" l="1"/>
  <c r="E55" i="11"/>
  <c r="C55" i="11"/>
  <c r="AP56" i="8"/>
  <c r="AL66" i="7"/>
  <c r="D61" i="10"/>
  <c r="C56" i="11" s="1"/>
  <c r="AM57" i="8"/>
  <c r="AN57" i="8"/>
  <c r="AO57" i="8"/>
  <c r="AC57" i="8"/>
  <c r="AA57" i="8"/>
  <c r="AB57" i="8"/>
  <c r="Z58" i="8"/>
  <c r="Y58" i="8"/>
  <c r="X58" i="8"/>
  <c r="AD57" i="8"/>
  <c r="AF57" i="8"/>
  <c r="AE57" i="8"/>
  <c r="AL58" i="8"/>
  <c r="AJ58" i="8"/>
  <c r="AK58" i="8"/>
  <c r="AI57" i="8"/>
  <c r="AG57" i="8"/>
  <c r="AH57" i="8"/>
  <c r="AK66" i="7"/>
  <c r="AJ66" i="7"/>
  <c r="Z66" i="7"/>
  <c r="AB66" i="7"/>
  <c r="AH66" i="7"/>
  <c r="W66" i="7"/>
  <c r="AA66" i="7"/>
  <c r="V66" i="7"/>
  <c r="AI66" i="7"/>
  <c r="AF66" i="7"/>
  <c r="AD66" i="7"/>
  <c r="AE66" i="7"/>
  <c r="X66" i="7"/>
  <c r="AN65" i="7"/>
  <c r="J60" i="10" s="1"/>
  <c r="AM66" i="7"/>
  <c r="AC66" i="7"/>
  <c r="AG66" i="7"/>
  <c r="Y66" i="7"/>
  <c r="AQ54" i="8"/>
  <c r="AR54" i="8" s="1"/>
  <c r="AS54" i="8" s="1"/>
  <c r="J54" i="11" l="1"/>
  <c r="E56" i="11"/>
  <c r="AP57" i="8"/>
  <c r="AD58" i="8"/>
  <c r="AF58" i="8"/>
  <c r="AE58" i="8"/>
  <c r="AA58" i="8"/>
  <c r="AC58" i="8"/>
  <c r="AB58" i="8"/>
  <c r="F61" i="10"/>
  <c r="V67" i="7"/>
  <c r="D62" i="10"/>
  <c r="C57" i="11" s="1"/>
  <c r="AI58" i="8"/>
  <c r="AG58" i="8"/>
  <c r="AH58" i="8"/>
  <c r="Z59" i="8"/>
  <c r="Y59" i="8"/>
  <c r="X59" i="8"/>
  <c r="AM58" i="8"/>
  <c r="AO58" i="8"/>
  <c r="AN58" i="8"/>
  <c r="AL59" i="8"/>
  <c r="AJ59" i="8"/>
  <c r="AK59" i="8"/>
  <c r="AE67" i="7"/>
  <c r="AC67" i="7"/>
  <c r="AM67" i="7"/>
  <c r="Y67" i="7"/>
  <c r="AN66" i="7"/>
  <c r="J61" i="10" s="1"/>
  <c r="AF67" i="7"/>
  <c r="AI67" i="7"/>
  <c r="AH67" i="7"/>
  <c r="AA67" i="7"/>
  <c r="AL67" i="7"/>
  <c r="AJ67" i="7"/>
  <c r="W67" i="7"/>
  <c r="AD67" i="7"/>
  <c r="X67" i="7"/>
  <c r="AQ55" i="8"/>
  <c r="AR55" i="8" s="1"/>
  <c r="AS55" i="8" s="1"/>
  <c r="AK67" i="7"/>
  <c r="Z67" i="7"/>
  <c r="AG67" i="7"/>
  <c r="AB67" i="7"/>
  <c r="C61" i="14" l="1"/>
  <c r="C61" i="13"/>
  <c r="J55" i="11"/>
  <c r="C174" i="10"/>
  <c r="E61" i="14" s="1"/>
  <c r="F56" i="11"/>
  <c r="E57" i="11"/>
  <c r="AD59" i="8"/>
  <c r="AF59" i="8"/>
  <c r="AE59" i="8"/>
  <c r="Z60" i="8"/>
  <c r="Y60" i="8"/>
  <c r="X60" i="8"/>
  <c r="AL60" i="8"/>
  <c r="AJ60" i="8"/>
  <c r="AK60" i="8"/>
  <c r="AM59" i="8"/>
  <c r="AO59" i="8"/>
  <c r="AN59" i="8"/>
  <c r="AG59" i="8"/>
  <c r="AI59" i="8"/>
  <c r="AH59" i="8"/>
  <c r="AA59" i="8"/>
  <c r="AB59" i="8"/>
  <c r="AC59" i="8"/>
  <c r="AM68" i="7"/>
  <c r="D63" i="10"/>
  <c r="C58" i="11" s="1"/>
  <c r="AP58" i="8"/>
  <c r="AN67" i="7"/>
  <c r="J62" i="10" s="1"/>
  <c r="AK68" i="7"/>
  <c r="AC68" i="7"/>
  <c r="AF68" i="7"/>
  <c r="AB68" i="7"/>
  <c r="V68" i="7"/>
  <c r="AL68" i="7"/>
  <c r="AI68" i="7"/>
  <c r="AG68" i="7"/>
  <c r="Y68" i="7"/>
  <c r="X68" i="7"/>
  <c r="AE68" i="7"/>
  <c r="AA68" i="7"/>
  <c r="W68" i="7"/>
  <c r="AJ68" i="7"/>
  <c r="Z68" i="7"/>
  <c r="AH68" i="7"/>
  <c r="AD68" i="7"/>
  <c r="AQ56" i="8"/>
  <c r="AR56" i="8" s="1"/>
  <c r="AS56" i="8" s="1"/>
  <c r="J56" i="11" l="1"/>
  <c r="J57" i="11"/>
  <c r="Z61" i="8"/>
  <c r="X61" i="8"/>
  <c r="Y61" i="8"/>
  <c r="AM60" i="8"/>
  <c r="AO60" i="8"/>
  <c r="AN60" i="8"/>
  <c r="AF60" i="8"/>
  <c r="AD60" i="8"/>
  <c r="AE60" i="8"/>
  <c r="V69" i="7"/>
  <c r="D64" i="10"/>
  <c r="C59" i="11" s="1"/>
  <c r="E58" i="11"/>
  <c r="AP59" i="8"/>
  <c r="AL61" i="8"/>
  <c r="AJ61" i="8"/>
  <c r="AK61" i="8"/>
  <c r="AI60" i="8"/>
  <c r="AG60" i="8"/>
  <c r="AH60" i="8"/>
  <c r="AC60" i="8"/>
  <c r="AA60" i="8"/>
  <c r="AB60" i="8"/>
  <c r="AQ57" i="8"/>
  <c r="AR57" i="8" s="1"/>
  <c r="AS57" i="8" s="1"/>
  <c r="AL69" i="7"/>
  <c r="X69" i="7"/>
  <c r="AJ69" i="7"/>
  <c r="Y69" i="7"/>
  <c r="AF69" i="7"/>
  <c r="AE69" i="7"/>
  <c r="W69" i="7"/>
  <c r="AN68" i="7"/>
  <c r="J63" i="10" s="1"/>
  <c r="AH69" i="7"/>
  <c r="AM69" i="7"/>
  <c r="AK69" i="7"/>
  <c r="AC69" i="7"/>
  <c r="AA69" i="7"/>
  <c r="Z69" i="7"/>
  <c r="AD69" i="7"/>
  <c r="AB69" i="7"/>
  <c r="AI69" i="7"/>
  <c r="AG69" i="7"/>
  <c r="E59" i="11" l="1"/>
  <c r="AG61" i="8"/>
  <c r="AI61" i="8"/>
  <c r="AH61" i="8"/>
  <c r="AD61" i="8"/>
  <c r="AF61" i="8"/>
  <c r="AE61" i="8"/>
  <c r="AM61" i="8"/>
  <c r="AO61" i="8"/>
  <c r="AN61" i="8"/>
  <c r="V70" i="7"/>
  <c r="D65" i="10"/>
  <c r="AP60" i="8"/>
  <c r="AA61" i="8"/>
  <c r="AC61" i="8"/>
  <c r="AB61" i="8"/>
  <c r="AL62" i="8"/>
  <c r="AJ62" i="8"/>
  <c r="AK62" i="8"/>
  <c r="Z62" i="8"/>
  <c r="X62" i="8"/>
  <c r="Y62" i="8"/>
  <c r="AN69" i="7"/>
  <c r="AI70" i="7"/>
  <c r="AF70" i="7"/>
  <c r="AG70" i="7"/>
  <c r="AD70" i="7"/>
  <c r="AK70" i="7"/>
  <c r="AC70" i="7"/>
  <c r="AH70" i="7"/>
  <c r="W70" i="7"/>
  <c r="AM70" i="7"/>
  <c r="AJ70" i="7"/>
  <c r="AA70" i="7"/>
  <c r="Y70" i="7"/>
  <c r="X70" i="7"/>
  <c r="AL70" i="7"/>
  <c r="AE70" i="7"/>
  <c r="Z70" i="7"/>
  <c r="AB70" i="7"/>
  <c r="AQ58" i="8"/>
  <c r="AR58" i="8" s="1"/>
  <c r="AS58" i="8" s="1"/>
  <c r="AQ59" i="8" l="1"/>
  <c r="AR59" i="8" s="1"/>
  <c r="AS59" i="8" s="1"/>
  <c r="J64" i="10"/>
  <c r="J58" i="11"/>
  <c r="E60" i="11"/>
  <c r="C60" i="11"/>
  <c r="AL63" i="8"/>
  <c r="AJ63" i="8"/>
  <c r="AK63" i="8"/>
  <c r="AP61" i="8"/>
  <c r="AM71" i="7"/>
  <c r="D66" i="10"/>
  <c r="C61" i="11" s="1"/>
  <c r="AA62" i="8"/>
  <c r="AC62" i="8"/>
  <c r="AB62" i="8"/>
  <c r="Z63" i="8"/>
  <c r="Y63" i="8"/>
  <c r="X63" i="8"/>
  <c r="AF62" i="8"/>
  <c r="AD62" i="8"/>
  <c r="AE62" i="8"/>
  <c r="AM62" i="8"/>
  <c r="AO62" i="8"/>
  <c r="AN62" i="8"/>
  <c r="AI62" i="8"/>
  <c r="AG62" i="8"/>
  <c r="AH62" i="8"/>
  <c r="AJ71" i="7"/>
  <c r="AG71" i="7"/>
  <c r="AB71" i="7"/>
  <c r="V71" i="7"/>
  <c r="AN70" i="7"/>
  <c r="J65" i="10" s="1"/>
  <c r="AK71" i="7"/>
  <c r="AC71" i="7"/>
  <c r="Z71" i="7"/>
  <c r="AD71" i="7"/>
  <c r="X71" i="7"/>
  <c r="AL71" i="7"/>
  <c r="AH71" i="7"/>
  <c r="AE71" i="7"/>
  <c r="Y71" i="7"/>
  <c r="AI71" i="7"/>
  <c r="AA71" i="7"/>
  <c r="AF71" i="7"/>
  <c r="W71" i="7"/>
  <c r="J59" i="11" l="1"/>
  <c r="AM72" i="7"/>
  <c r="AO63" i="8"/>
  <c r="AM63" i="8"/>
  <c r="AN63" i="8"/>
  <c r="AA63" i="8"/>
  <c r="AC63" i="8"/>
  <c r="AB63" i="8"/>
  <c r="AP62" i="8"/>
  <c r="AF63" i="8"/>
  <c r="AD63" i="8"/>
  <c r="AE63" i="8"/>
  <c r="AL64" i="8"/>
  <c r="AJ64" i="8"/>
  <c r="AK64" i="8"/>
  <c r="E61" i="11"/>
  <c r="D67" i="10"/>
  <c r="AI63" i="8"/>
  <c r="AG63" i="8"/>
  <c r="AH63" i="8"/>
  <c r="Z64" i="8"/>
  <c r="X64" i="8"/>
  <c r="Y64" i="8"/>
  <c r="AK72" i="7"/>
  <c r="AI72" i="7"/>
  <c r="Z72" i="7"/>
  <c r="AF72" i="7"/>
  <c r="AB72" i="7"/>
  <c r="AN71" i="7"/>
  <c r="J66" i="10" s="1"/>
  <c r="AC72" i="7"/>
  <c r="AH72" i="7"/>
  <c r="W72" i="7"/>
  <c r="V72" i="7"/>
  <c r="AJ72" i="7"/>
  <c r="AA72" i="7"/>
  <c r="Y72" i="7"/>
  <c r="X72" i="7"/>
  <c r="AL72" i="7"/>
  <c r="AE72" i="7"/>
  <c r="AG72" i="7"/>
  <c r="AD72" i="7"/>
  <c r="AQ60" i="8"/>
  <c r="AR60" i="8" s="1"/>
  <c r="AS60" i="8" s="1"/>
  <c r="J60" i="11" l="1"/>
  <c r="E62" i="11"/>
  <c r="C62" i="11"/>
  <c r="AM73" i="7"/>
  <c r="AG64" i="8"/>
  <c r="AI64" i="8"/>
  <c r="AH64" i="8"/>
  <c r="AF64" i="8"/>
  <c r="AD64" i="8"/>
  <c r="AE64" i="8"/>
  <c r="AA64" i="8"/>
  <c r="AC64" i="8"/>
  <c r="AB64" i="8"/>
  <c r="D68" i="10"/>
  <c r="AM64" i="8"/>
  <c r="AO64" i="8"/>
  <c r="AN64" i="8"/>
  <c r="Z65" i="8"/>
  <c r="X65" i="8"/>
  <c r="Y65" i="8"/>
  <c r="AP63" i="8"/>
  <c r="AL65" i="8"/>
  <c r="AJ65" i="8"/>
  <c r="AK65" i="8"/>
  <c r="AL73" i="7"/>
  <c r="AI73" i="7"/>
  <c r="AG73" i="7"/>
  <c r="AD73" i="7"/>
  <c r="V73" i="7"/>
  <c r="AK73" i="7"/>
  <c r="AA73" i="7"/>
  <c r="AH73" i="7"/>
  <c r="AB73" i="7"/>
  <c r="AN72" i="7"/>
  <c r="J67" i="10" s="1"/>
  <c r="AQ61" i="8"/>
  <c r="AR61" i="8" s="1"/>
  <c r="AS61" i="8" s="1"/>
  <c r="AJ73" i="7"/>
  <c r="Z73" i="7"/>
  <c r="AE73" i="7"/>
  <c r="W73" i="7"/>
  <c r="AC73" i="7"/>
  <c r="AF73" i="7"/>
  <c r="Y73" i="7"/>
  <c r="X73" i="7"/>
  <c r="E63" i="11" l="1"/>
  <c r="C63" i="11"/>
  <c r="J61" i="11"/>
  <c r="AL66" i="8"/>
  <c r="AJ66" i="8"/>
  <c r="AK66" i="8"/>
  <c r="AA65" i="8"/>
  <c r="AC65" i="8"/>
  <c r="AB65" i="8"/>
  <c r="AI65" i="8"/>
  <c r="AG65" i="8"/>
  <c r="AH65" i="8"/>
  <c r="AM74" i="7"/>
  <c r="X66" i="8"/>
  <c r="Z66" i="8"/>
  <c r="Y66" i="8"/>
  <c r="AF65" i="8"/>
  <c r="AD65" i="8"/>
  <c r="AE65" i="8"/>
  <c r="AO65" i="8"/>
  <c r="AM65" i="8"/>
  <c r="AN65" i="8"/>
  <c r="D69" i="10"/>
  <c r="AP64" i="8"/>
  <c r="AN73" i="7"/>
  <c r="AJ74" i="7"/>
  <c r="AF74" i="7"/>
  <c r="AD74" i="7"/>
  <c r="V74" i="7"/>
  <c r="AL74" i="7"/>
  <c r="AI74" i="7"/>
  <c r="AE74" i="7"/>
  <c r="AB74" i="7"/>
  <c r="X74" i="7"/>
  <c r="AQ62" i="8"/>
  <c r="AR62" i="8" s="1"/>
  <c r="AS62" i="8" s="1"/>
  <c r="Z74" i="7"/>
  <c r="AA74" i="7"/>
  <c r="Y74" i="7"/>
  <c r="AK74" i="7"/>
  <c r="AC74" i="7"/>
  <c r="AG74" i="7"/>
  <c r="AH74" i="7"/>
  <c r="W74" i="7"/>
  <c r="AQ63" i="8" l="1"/>
  <c r="AR63" i="8" s="1"/>
  <c r="AS63" i="8" s="1"/>
  <c r="J68" i="10"/>
  <c r="J62" i="11"/>
  <c r="E64" i="11"/>
  <c r="C64" i="11"/>
  <c r="AM66" i="8"/>
  <c r="AO66" i="8"/>
  <c r="AN66" i="8"/>
  <c r="AP65" i="8"/>
  <c r="AD66" i="8"/>
  <c r="AF66" i="8"/>
  <c r="AE66" i="8"/>
  <c r="AI66" i="8"/>
  <c r="AG66" i="8"/>
  <c r="AH66" i="8"/>
  <c r="V75" i="7"/>
  <c r="D70" i="10"/>
  <c r="AA66" i="8"/>
  <c r="AC66" i="8"/>
  <c r="AB66" i="8"/>
  <c r="X67" i="8"/>
  <c r="Z67" i="8"/>
  <c r="Y67" i="8"/>
  <c r="AL67" i="8"/>
  <c r="AJ67" i="8"/>
  <c r="AK67" i="8"/>
  <c r="AN74" i="7"/>
  <c r="J69" i="10" s="1"/>
  <c r="AJ75" i="7"/>
  <c r="AC75" i="7"/>
  <c r="AB75" i="7"/>
  <c r="AI75" i="7"/>
  <c r="AE75" i="7"/>
  <c r="Y75" i="7"/>
  <c r="Z75" i="7"/>
  <c r="AG75" i="7"/>
  <c r="AM75" i="7"/>
  <c r="AK75" i="7"/>
  <c r="AH75" i="7"/>
  <c r="AA75" i="7"/>
  <c r="AD75" i="7"/>
  <c r="AF75" i="7"/>
  <c r="W75" i="7"/>
  <c r="AL75" i="7"/>
  <c r="X75" i="7"/>
  <c r="E65" i="11" l="1"/>
  <c r="C65" i="11"/>
  <c r="J64" i="11"/>
  <c r="J63" i="11"/>
  <c r="AL68" i="8"/>
  <c r="AJ68" i="8"/>
  <c r="AK68" i="8"/>
  <c r="AA67" i="8"/>
  <c r="AC67" i="8"/>
  <c r="AB67" i="8"/>
  <c r="AO67" i="8"/>
  <c r="AM67" i="8"/>
  <c r="AN67" i="8"/>
  <c r="AL76" i="7"/>
  <c r="D71" i="10"/>
  <c r="C66" i="11" s="1"/>
  <c r="AG67" i="8"/>
  <c r="AI67" i="8"/>
  <c r="AH67" i="8"/>
  <c r="AP66" i="8"/>
  <c r="X68" i="8"/>
  <c r="Z68" i="8"/>
  <c r="Y68" i="8"/>
  <c r="AD67" i="8"/>
  <c r="AF67" i="8"/>
  <c r="AE67" i="8"/>
  <c r="AQ64" i="8"/>
  <c r="AR64" i="8" s="1"/>
  <c r="AS64" i="8" s="1"/>
  <c r="AN75" i="7"/>
  <c r="J70" i="10" s="1"/>
  <c r="AM76" i="7"/>
  <c r="Z76" i="7"/>
  <c r="AK76" i="7"/>
  <c r="AH76" i="7"/>
  <c r="AA76" i="7"/>
  <c r="Y76" i="7"/>
  <c r="AG76" i="7"/>
  <c r="AJ76" i="7"/>
  <c r="AC76" i="7"/>
  <c r="W76" i="7"/>
  <c r="AD76" i="7"/>
  <c r="X76" i="7"/>
  <c r="AI76" i="7"/>
  <c r="AE76" i="7"/>
  <c r="V76" i="7"/>
  <c r="AF76" i="7"/>
  <c r="AB76" i="7"/>
  <c r="J65" i="11" l="1"/>
  <c r="AP67" i="8"/>
  <c r="AK77" i="7"/>
  <c r="AD68" i="8"/>
  <c r="AF68" i="8"/>
  <c r="AE68" i="8"/>
  <c r="X69" i="8"/>
  <c r="Z69" i="8"/>
  <c r="Y69" i="8"/>
  <c r="AI68" i="8"/>
  <c r="AG68" i="8"/>
  <c r="AH68" i="8"/>
  <c r="AA68" i="8"/>
  <c r="AC68" i="8"/>
  <c r="AB68" i="8"/>
  <c r="AJ69" i="8"/>
  <c r="AK69" i="8"/>
  <c r="AL69" i="8"/>
  <c r="D72" i="10"/>
  <c r="C67" i="11" s="1"/>
  <c r="AO68" i="8"/>
  <c r="AM68" i="8"/>
  <c r="AN68" i="8"/>
  <c r="AQ65" i="8"/>
  <c r="AR65" i="8" s="1"/>
  <c r="AS65" i="8" s="1"/>
  <c r="AF77" i="7"/>
  <c r="Z77" i="7"/>
  <c r="V77" i="7"/>
  <c r="AL77" i="7"/>
  <c r="AG77" i="7"/>
  <c r="AJ77" i="7"/>
  <c r="W77" i="7"/>
  <c r="AA77" i="7"/>
  <c r="X77" i="7"/>
  <c r="AM77" i="7"/>
  <c r="AD77" i="7"/>
  <c r="Y77" i="7"/>
  <c r="AH77" i="7"/>
  <c r="AI77" i="7"/>
  <c r="AC77" i="7"/>
  <c r="AE77" i="7"/>
  <c r="AB77" i="7"/>
  <c r="AN76" i="7"/>
  <c r="J71" i="10" s="1"/>
  <c r="F71" i="10" l="1"/>
  <c r="E66" i="11"/>
  <c r="AP68" i="8"/>
  <c r="X70" i="8"/>
  <c r="Z70" i="8"/>
  <c r="Y70" i="8"/>
  <c r="E67" i="11"/>
  <c r="AA69" i="8"/>
  <c r="AC69" i="8"/>
  <c r="AB69" i="8"/>
  <c r="AL78" i="7"/>
  <c r="D73" i="10"/>
  <c r="C68" i="11" s="1"/>
  <c r="AO69" i="8"/>
  <c r="AN69" i="8"/>
  <c r="AM69" i="8"/>
  <c r="AL70" i="8"/>
  <c r="AJ70" i="8"/>
  <c r="AK70" i="8"/>
  <c r="AG69" i="8"/>
  <c r="AI69" i="8"/>
  <c r="AH69" i="8"/>
  <c r="AD69" i="8"/>
  <c r="AF69" i="8"/>
  <c r="AE69" i="8"/>
  <c r="AC78" i="7"/>
  <c r="AH78" i="7"/>
  <c r="AE78" i="7"/>
  <c r="X78" i="7"/>
  <c r="AN77" i="7"/>
  <c r="J72" i="10" s="1"/>
  <c r="AK78" i="7"/>
  <c r="AI78" i="7"/>
  <c r="AG78" i="7"/>
  <c r="AB78" i="7"/>
  <c r="Y78" i="7"/>
  <c r="AQ66" i="8"/>
  <c r="AR66" i="8" s="1"/>
  <c r="AS66" i="8" s="1"/>
  <c r="AF78" i="7"/>
  <c r="AD78" i="7"/>
  <c r="AA78" i="7"/>
  <c r="Z78" i="7"/>
  <c r="AM78" i="7"/>
  <c r="AJ78" i="7"/>
  <c r="W78" i="7"/>
  <c r="V78" i="7"/>
  <c r="C71" i="14" l="1"/>
  <c r="C71" i="13"/>
  <c r="J66" i="11"/>
  <c r="C184" i="10"/>
  <c r="E71" i="14" s="1"/>
  <c r="F66" i="11"/>
  <c r="E68" i="11"/>
  <c r="AP69" i="8"/>
  <c r="AL71" i="8"/>
  <c r="AJ71" i="8"/>
  <c r="AK71" i="8"/>
  <c r="AL79" i="7"/>
  <c r="D74" i="10"/>
  <c r="C69" i="11" s="1"/>
  <c r="AD70" i="8"/>
  <c r="AE70" i="8"/>
  <c r="AF70" i="8"/>
  <c r="X71" i="8"/>
  <c r="Z71" i="8"/>
  <c r="Y71" i="8"/>
  <c r="AG70" i="8"/>
  <c r="AI70" i="8"/>
  <c r="AH70" i="8"/>
  <c r="AO70" i="8"/>
  <c r="AN70" i="8"/>
  <c r="AM70" i="8"/>
  <c r="AA70" i="8"/>
  <c r="AC70" i="8"/>
  <c r="AB70" i="8"/>
  <c r="AC79" i="7"/>
  <c r="AD79" i="7"/>
  <c r="Y79" i="7"/>
  <c r="W79" i="7"/>
  <c r="AF79" i="7"/>
  <c r="AJ79" i="7"/>
  <c r="AE79" i="7"/>
  <c r="V79" i="7"/>
  <c r="AN78" i="7"/>
  <c r="J73" i="10" s="1"/>
  <c r="AK79" i="7"/>
  <c r="AM79" i="7"/>
  <c r="AG79" i="7"/>
  <c r="AA79" i="7"/>
  <c r="X79" i="7"/>
  <c r="AI79" i="7"/>
  <c r="AH79" i="7"/>
  <c r="Z79" i="7"/>
  <c r="AB79" i="7"/>
  <c r="AQ67" i="8"/>
  <c r="AR67" i="8" s="1"/>
  <c r="AS67" i="8" s="1"/>
  <c r="J67" i="11" l="1"/>
  <c r="AP70" i="8"/>
  <c r="AG71" i="8"/>
  <c r="AI71" i="8"/>
  <c r="AH71" i="8"/>
  <c r="X72" i="8"/>
  <c r="Z72" i="8"/>
  <c r="Y72" i="8"/>
  <c r="AD71" i="8"/>
  <c r="AE71" i="8"/>
  <c r="AF71" i="8"/>
  <c r="E69" i="11"/>
  <c r="AL80" i="7"/>
  <c r="AC71" i="8"/>
  <c r="AA71" i="8"/>
  <c r="AB71" i="8"/>
  <c r="D75" i="10"/>
  <c r="AO71" i="8"/>
  <c r="AN71" i="8"/>
  <c r="AM71" i="8"/>
  <c r="AL72" i="8"/>
  <c r="AJ72" i="8"/>
  <c r="AK72" i="8"/>
  <c r="AI80" i="7"/>
  <c r="AH80" i="7"/>
  <c r="AE80" i="7"/>
  <c r="AA80" i="7"/>
  <c r="AM80" i="7"/>
  <c r="AJ80" i="7"/>
  <c r="AB80" i="7"/>
  <c r="Y80" i="7"/>
  <c r="AF80" i="7"/>
  <c r="AG80" i="7"/>
  <c r="Z80" i="7"/>
  <c r="X80" i="7"/>
  <c r="AK80" i="7"/>
  <c r="AC80" i="7"/>
  <c r="AD80" i="7"/>
  <c r="W80" i="7"/>
  <c r="V80" i="7"/>
  <c r="AN79" i="7"/>
  <c r="J74" i="10" s="1"/>
  <c r="AQ68" i="8"/>
  <c r="AR68" i="8" s="1"/>
  <c r="AS68" i="8" s="1"/>
  <c r="E70" i="11" l="1"/>
  <c r="C70" i="11"/>
  <c r="J68" i="11"/>
  <c r="AP71" i="8"/>
  <c r="AD72" i="8"/>
  <c r="AE72" i="8"/>
  <c r="AF72" i="8"/>
  <c r="AG72" i="8"/>
  <c r="AI72" i="8"/>
  <c r="AH72" i="8"/>
  <c r="AL81" i="7"/>
  <c r="D76" i="10"/>
  <c r="C71" i="11" s="1"/>
  <c r="AC72" i="8"/>
  <c r="AA72" i="8"/>
  <c r="AB72" i="8"/>
  <c r="X73" i="8"/>
  <c r="Z73" i="8"/>
  <c r="Y73" i="8"/>
  <c r="AL73" i="8"/>
  <c r="AJ73" i="8"/>
  <c r="AK73" i="8"/>
  <c r="AO72" i="8"/>
  <c r="AM72" i="8"/>
  <c r="AN72" i="8"/>
  <c r="AK81" i="7"/>
  <c r="AG81" i="7"/>
  <c r="W81" i="7"/>
  <c r="AB81" i="7"/>
  <c r="AF81" i="7"/>
  <c r="AJ81" i="7"/>
  <c r="AA81" i="7"/>
  <c r="Y81" i="7"/>
  <c r="AQ69" i="8"/>
  <c r="AR69" i="8" s="1"/>
  <c r="AS69" i="8" s="1"/>
  <c r="AH81" i="7"/>
  <c r="AE81" i="7"/>
  <c r="V81" i="7"/>
  <c r="AN80" i="7"/>
  <c r="J75" i="10" s="1"/>
  <c r="AC81" i="7"/>
  <c r="AI81" i="7"/>
  <c r="AM81" i="7"/>
  <c r="AD81" i="7"/>
  <c r="Z81" i="7"/>
  <c r="X81" i="7"/>
  <c r="J69" i="11" l="1"/>
  <c r="AP72" i="8"/>
  <c r="AL74" i="8"/>
  <c r="AJ74" i="8"/>
  <c r="AK74" i="8"/>
  <c r="X74" i="8"/>
  <c r="Z74" i="8"/>
  <c r="Y74" i="8"/>
  <c r="E71" i="11"/>
  <c r="AL82" i="7"/>
  <c r="AA73" i="8"/>
  <c r="AC73" i="8"/>
  <c r="AB73" i="8"/>
  <c r="AG73" i="8"/>
  <c r="AI73" i="8"/>
  <c r="AH73" i="8"/>
  <c r="D77" i="10"/>
  <c r="AO73" i="8"/>
  <c r="AM73" i="8"/>
  <c r="AN73" i="8"/>
  <c r="AD73" i="8"/>
  <c r="AE73" i="8"/>
  <c r="AF73" i="8"/>
  <c r="AG82" i="7"/>
  <c r="Y82" i="7"/>
  <c r="AI82" i="7"/>
  <c r="AJ82" i="7"/>
  <c r="AE82" i="7"/>
  <c r="Z82" i="7"/>
  <c r="AK82" i="7"/>
  <c r="AD82" i="7"/>
  <c r="AM82" i="7"/>
  <c r="AH82" i="7"/>
  <c r="W82" i="7"/>
  <c r="AA82" i="7"/>
  <c r="AN81" i="7"/>
  <c r="J76" i="10" s="1"/>
  <c r="AF82" i="7"/>
  <c r="AB82" i="7"/>
  <c r="X82" i="7"/>
  <c r="AC82" i="7"/>
  <c r="V82" i="7"/>
  <c r="AQ70" i="8"/>
  <c r="AR70" i="8" s="1"/>
  <c r="AS70" i="8" s="1"/>
  <c r="J70" i="11" l="1"/>
  <c r="E72" i="11"/>
  <c r="C72" i="11"/>
  <c r="AL75" i="8"/>
  <c r="AJ75" i="8"/>
  <c r="AK75" i="8"/>
  <c r="AL83" i="7"/>
  <c r="AO74" i="8"/>
  <c r="AM74" i="8"/>
  <c r="AN74" i="8"/>
  <c r="AA74" i="8"/>
  <c r="AC74" i="8"/>
  <c r="AB74" i="8"/>
  <c r="X75" i="8"/>
  <c r="Z75" i="8"/>
  <c r="Y75" i="8"/>
  <c r="AP73" i="8"/>
  <c r="D78" i="10"/>
  <c r="AD74" i="8"/>
  <c r="AF74" i="8"/>
  <c r="AE74" i="8"/>
  <c r="AG74" i="8"/>
  <c r="AI74" i="8"/>
  <c r="AH74" i="8"/>
  <c r="AI83" i="7"/>
  <c r="AH83" i="7"/>
  <c r="W83" i="7"/>
  <c r="AE83" i="7"/>
  <c r="AM83" i="7"/>
  <c r="AD83" i="7"/>
  <c r="AB83" i="7"/>
  <c r="Z83" i="7"/>
  <c r="AC83" i="7"/>
  <c r="AJ83" i="7"/>
  <c r="Y83" i="7"/>
  <c r="X83" i="7"/>
  <c r="AN82" i="7"/>
  <c r="J77" i="10" s="1"/>
  <c r="AK83" i="7"/>
  <c r="AF83" i="7"/>
  <c r="AG83" i="7"/>
  <c r="AA83" i="7"/>
  <c r="V83" i="7"/>
  <c r="AQ71" i="8"/>
  <c r="AR71" i="8" s="1"/>
  <c r="AS71" i="8" s="1"/>
  <c r="J71" i="11" l="1"/>
  <c r="E73" i="11"/>
  <c r="C73" i="11"/>
  <c r="AP74" i="8"/>
  <c r="AD75" i="8"/>
  <c r="AF75" i="8"/>
  <c r="AE75" i="8"/>
  <c r="AO75" i="8"/>
  <c r="AN75" i="8"/>
  <c r="AM75" i="8"/>
  <c r="AL84" i="7"/>
  <c r="X76" i="8"/>
  <c r="Z76" i="8"/>
  <c r="Y76" i="8"/>
  <c r="AL76" i="8"/>
  <c r="AJ76" i="8"/>
  <c r="AK76" i="8"/>
  <c r="D79" i="10"/>
  <c r="AI75" i="8"/>
  <c r="AG75" i="8"/>
  <c r="AH75" i="8"/>
  <c r="AA75" i="8"/>
  <c r="AC75" i="8"/>
  <c r="AB75" i="8"/>
  <c r="AI84" i="7"/>
  <c r="AG84" i="7"/>
  <c r="W84" i="7"/>
  <c r="Y84" i="7"/>
  <c r="AM84" i="7"/>
  <c r="AD84" i="7"/>
  <c r="AB84" i="7"/>
  <c r="Z84" i="7"/>
  <c r="AN83" i="7"/>
  <c r="J78" i="10" s="1"/>
  <c r="AF84" i="7"/>
  <c r="AJ84" i="7"/>
  <c r="AE84" i="7"/>
  <c r="X84" i="7"/>
  <c r="AK84" i="7"/>
  <c r="AC84" i="7"/>
  <c r="AH84" i="7"/>
  <c r="AA84" i="7"/>
  <c r="V84" i="7"/>
  <c r="AQ72" i="8"/>
  <c r="AR72" i="8" s="1"/>
  <c r="AS72" i="8" s="1"/>
  <c r="J72" i="11" l="1"/>
  <c r="E74" i="11"/>
  <c r="C74" i="11"/>
  <c r="AP75" i="8"/>
  <c r="AL85" i="7"/>
  <c r="D80" i="10"/>
  <c r="AI76" i="8"/>
  <c r="AG76" i="8"/>
  <c r="AH76" i="8"/>
  <c r="AJ77" i="8"/>
  <c r="AL77" i="8"/>
  <c r="AK77" i="8"/>
  <c r="X77" i="8"/>
  <c r="Z77" i="8"/>
  <c r="Y77" i="8"/>
  <c r="AO76" i="8"/>
  <c r="AM76" i="8"/>
  <c r="AN76" i="8"/>
  <c r="AA76" i="8"/>
  <c r="AC76" i="8"/>
  <c r="AB76" i="8"/>
  <c r="AD76" i="8"/>
  <c r="AF76" i="8"/>
  <c r="AE76" i="8"/>
  <c r="AN84" i="7"/>
  <c r="AC85" i="7"/>
  <c r="AD85" i="7"/>
  <c r="AB85" i="7"/>
  <c r="V85" i="7"/>
  <c r="AF85" i="7"/>
  <c r="AG85" i="7"/>
  <c r="Z85" i="7"/>
  <c r="X85" i="7"/>
  <c r="AK85" i="7"/>
  <c r="AI85" i="7"/>
  <c r="AJ85" i="7"/>
  <c r="Y85" i="7"/>
  <c r="AE85" i="7"/>
  <c r="AM85" i="7"/>
  <c r="AH85" i="7"/>
  <c r="AA85" i="7"/>
  <c r="W85" i="7"/>
  <c r="AQ73" i="8"/>
  <c r="AR73" i="8" s="1"/>
  <c r="AS73" i="8" s="1"/>
  <c r="AQ74" i="8" l="1"/>
  <c r="AR74" i="8" s="1"/>
  <c r="AS74" i="8" s="1"/>
  <c r="J79" i="10"/>
  <c r="J73" i="11"/>
  <c r="E75" i="11"/>
  <c r="C75" i="11"/>
  <c r="AI77" i="8"/>
  <c r="AG77" i="8"/>
  <c r="AH77" i="8"/>
  <c r="AD77" i="8"/>
  <c r="AF77" i="8"/>
  <c r="AE77" i="8"/>
  <c r="AP76" i="8"/>
  <c r="AL86" i="7"/>
  <c r="D81" i="10"/>
  <c r="C76" i="11" s="1"/>
  <c r="AN77" i="8"/>
  <c r="AM77" i="8"/>
  <c r="AO77" i="8"/>
  <c r="AA77" i="8"/>
  <c r="AB77" i="8"/>
  <c r="AC77" i="8"/>
  <c r="X78" i="8"/>
  <c r="Y78" i="8"/>
  <c r="Z78" i="8"/>
  <c r="AJ78" i="8"/>
  <c r="AL78" i="8"/>
  <c r="AK78" i="8"/>
  <c r="AK86" i="7"/>
  <c r="AF86" i="7"/>
  <c r="AG86" i="7"/>
  <c r="Y86" i="7"/>
  <c r="AN85" i="7"/>
  <c r="J80" i="10" s="1"/>
  <c r="AI86" i="7"/>
  <c r="AH86" i="7"/>
  <c r="W86" i="7"/>
  <c r="AB86" i="7"/>
  <c r="AJ86" i="7"/>
  <c r="AD86" i="7"/>
  <c r="Z86" i="7"/>
  <c r="X86" i="7"/>
  <c r="AM86" i="7"/>
  <c r="AC86" i="7"/>
  <c r="AE86" i="7"/>
  <c r="AA86" i="7"/>
  <c r="V86" i="7"/>
  <c r="J74" i="11" l="1"/>
  <c r="AP77" i="8"/>
  <c r="X79" i="8"/>
  <c r="Z79" i="8"/>
  <c r="Y79" i="8"/>
  <c r="AB78" i="8"/>
  <c r="AC78" i="8"/>
  <c r="AA78" i="8"/>
  <c r="AL87" i="7"/>
  <c r="D82" i="10"/>
  <c r="C77" i="11" s="1"/>
  <c r="AL79" i="8"/>
  <c r="AJ79" i="8"/>
  <c r="AK79" i="8"/>
  <c r="AO78" i="8"/>
  <c r="AM78" i="8"/>
  <c r="AN78" i="8"/>
  <c r="AD78" i="8"/>
  <c r="AF78" i="8"/>
  <c r="AE78" i="8"/>
  <c r="AI78" i="8"/>
  <c r="AG78" i="8"/>
  <c r="AH78" i="8"/>
  <c r="AH87" i="7"/>
  <c r="AB87" i="7"/>
  <c r="AK87" i="7"/>
  <c r="AG87" i="7"/>
  <c r="AF87" i="7"/>
  <c r="AD87" i="7"/>
  <c r="AE87" i="7"/>
  <c r="X87" i="7"/>
  <c r="AN86" i="7"/>
  <c r="J81" i="10" s="1"/>
  <c r="AM87" i="7"/>
  <c r="W87" i="7"/>
  <c r="V87" i="7"/>
  <c r="AJ87" i="7"/>
  <c r="AA87" i="7"/>
  <c r="AI87" i="7"/>
  <c r="AC87" i="7"/>
  <c r="Z87" i="7"/>
  <c r="Y87" i="7"/>
  <c r="AQ75" i="8"/>
  <c r="AR75" i="8" s="1"/>
  <c r="AS75" i="8" s="1"/>
  <c r="J75" i="11" l="1"/>
  <c r="F81" i="10"/>
  <c r="E76" i="11"/>
  <c r="AD79" i="8"/>
  <c r="AF79" i="8"/>
  <c r="AE79" i="8"/>
  <c r="AO79" i="8"/>
  <c r="AM79" i="8"/>
  <c r="AN79" i="8"/>
  <c r="X80" i="8"/>
  <c r="Y80" i="8"/>
  <c r="Z80" i="8"/>
  <c r="AJ80" i="8"/>
  <c r="AL80" i="8"/>
  <c r="AK80" i="8"/>
  <c r="AP78" i="8"/>
  <c r="V88" i="7"/>
  <c r="D83" i="10"/>
  <c r="C78" i="11" s="1"/>
  <c r="E77" i="11"/>
  <c r="AI79" i="8"/>
  <c r="AG79" i="8"/>
  <c r="AH79" i="8"/>
  <c r="AC79" i="8"/>
  <c r="AA79" i="8"/>
  <c r="AB79" i="8"/>
  <c r="AL88" i="7"/>
  <c r="AH88" i="7"/>
  <c r="AK88" i="7"/>
  <c r="Z88" i="7"/>
  <c r="AA88" i="7"/>
  <c r="AF88" i="7"/>
  <c r="AD88" i="7"/>
  <c r="Y88" i="7"/>
  <c r="AN87" i="7"/>
  <c r="J82" i="10" s="1"/>
  <c r="AJ88" i="7"/>
  <c r="AM88" i="7"/>
  <c r="AC88" i="7"/>
  <c r="AG88" i="7"/>
  <c r="AB88" i="7"/>
  <c r="X88" i="7"/>
  <c r="AI88" i="7"/>
  <c r="AE88" i="7"/>
  <c r="W88" i="7"/>
  <c r="AQ76" i="8"/>
  <c r="AR76" i="8" s="1"/>
  <c r="AS76" i="8" s="1"/>
  <c r="C81" i="14" l="1"/>
  <c r="C81" i="13"/>
  <c r="J76" i="11"/>
  <c r="C194" i="10"/>
  <c r="E81" i="14" s="1"/>
  <c r="F76" i="11"/>
  <c r="AP79" i="8"/>
  <c r="AL89" i="7"/>
  <c r="D84" i="10"/>
  <c r="C79" i="11" s="1"/>
  <c r="AA80" i="8"/>
  <c r="AC80" i="8"/>
  <c r="AB80" i="8"/>
  <c r="AO80" i="8"/>
  <c r="AN80" i="8"/>
  <c r="AM80" i="8"/>
  <c r="X81" i="8"/>
  <c r="Y81" i="8"/>
  <c r="Z81" i="8"/>
  <c r="E78" i="11"/>
  <c r="AH80" i="8"/>
  <c r="AG80" i="8"/>
  <c r="AI80" i="8"/>
  <c r="AJ81" i="8"/>
  <c r="AL81" i="8"/>
  <c r="AK81" i="8"/>
  <c r="AD80" i="8"/>
  <c r="AF80" i="8"/>
  <c r="AE80" i="8"/>
  <c r="AN88" i="7"/>
  <c r="AI89" i="7"/>
  <c r="AC89" i="7"/>
  <c r="AE89" i="7"/>
  <c r="W89" i="7"/>
  <c r="AK89" i="7"/>
  <c r="AG89" i="7"/>
  <c r="AB89" i="7"/>
  <c r="V89" i="7"/>
  <c r="AH89" i="7"/>
  <c r="AJ89" i="7"/>
  <c r="AD89" i="7"/>
  <c r="Y89" i="7"/>
  <c r="AQ77" i="8"/>
  <c r="AR77" i="8" s="1"/>
  <c r="AS77" i="8" s="1"/>
  <c r="AM89" i="7"/>
  <c r="AF89" i="7"/>
  <c r="Z89" i="7"/>
  <c r="AA89" i="7"/>
  <c r="X89" i="7"/>
  <c r="AQ78" i="8" l="1"/>
  <c r="AR78" i="8" s="1"/>
  <c r="AS78" i="8" s="1"/>
  <c r="J83" i="10"/>
  <c r="J77" i="11"/>
  <c r="AP80" i="8"/>
  <c r="E79" i="11"/>
  <c r="AJ82" i="8"/>
  <c r="AL82" i="8"/>
  <c r="AK82" i="8"/>
  <c r="X82" i="8"/>
  <c r="Y82" i="8"/>
  <c r="Z82" i="8"/>
  <c r="AB81" i="8"/>
  <c r="AC81" i="8"/>
  <c r="AA81" i="8"/>
  <c r="AL90" i="7"/>
  <c r="D85" i="10"/>
  <c r="C80" i="11" s="1"/>
  <c r="AD81" i="8"/>
  <c r="AF81" i="8"/>
  <c r="AE81" i="8"/>
  <c r="AH81" i="8"/>
  <c r="AI81" i="8"/>
  <c r="AG81" i="8"/>
  <c r="AO81" i="8"/>
  <c r="AN81" i="8"/>
  <c r="AM81" i="8"/>
  <c r="AF90" i="7"/>
  <c r="AG90" i="7"/>
  <c r="AE90" i="7"/>
  <c r="X90" i="7"/>
  <c r="AI90" i="7"/>
  <c r="AK90" i="7"/>
  <c r="AH90" i="7"/>
  <c r="W90" i="7"/>
  <c r="AB90" i="7"/>
  <c r="AN89" i="7"/>
  <c r="J84" i="10" s="1"/>
  <c r="AM90" i="7"/>
  <c r="Z90" i="7"/>
  <c r="AA90" i="7"/>
  <c r="Y90" i="7"/>
  <c r="AC90" i="7"/>
  <c r="AJ90" i="7"/>
  <c r="AD90" i="7"/>
  <c r="V90" i="7"/>
  <c r="J78" i="11" l="1"/>
  <c r="E80" i="11"/>
  <c r="AP81" i="8"/>
  <c r="AB82" i="8"/>
  <c r="AC82" i="8"/>
  <c r="AA82" i="8"/>
  <c r="AO82" i="8"/>
  <c r="AN82" i="8"/>
  <c r="AM82" i="8"/>
  <c r="X83" i="8"/>
  <c r="Y83" i="8"/>
  <c r="Z83" i="8"/>
  <c r="AD82" i="8"/>
  <c r="AE82" i="8"/>
  <c r="AF82" i="8"/>
  <c r="AL91" i="7"/>
  <c r="D86" i="10"/>
  <c r="C81" i="11" s="1"/>
  <c r="AH82" i="8"/>
  <c r="AG82" i="8"/>
  <c r="AI82" i="8"/>
  <c r="AJ83" i="8"/>
  <c r="AL83" i="8"/>
  <c r="AK83" i="8"/>
  <c r="AN90" i="7"/>
  <c r="J85" i="10" s="1"/>
  <c r="AM91" i="7"/>
  <c r="AC91" i="7"/>
  <c r="AE91" i="7"/>
  <c r="AB91" i="7"/>
  <c r="AQ79" i="8"/>
  <c r="AR79" i="8" s="1"/>
  <c r="AS79" i="8" s="1"/>
  <c r="AI91" i="7"/>
  <c r="AK91" i="7"/>
  <c r="Z91" i="7"/>
  <c r="AA91" i="7"/>
  <c r="V91" i="7"/>
  <c r="AH91" i="7"/>
  <c r="AG91" i="7"/>
  <c r="W91" i="7"/>
  <c r="Y91" i="7"/>
  <c r="AF91" i="7"/>
  <c r="AJ91" i="7"/>
  <c r="AD91" i="7"/>
  <c r="X91" i="7"/>
  <c r="J79" i="11" l="1"/>
  <c r="J80" i="11"/>
  <c r="AP82" i="8"/>
  <c r="V92" i="7"/>
  <c r="D87" i="10"/>
  <c r="C82" i="11" s="1"/>
  <c r="AH83" i="8"/>
  <c r="AG83" i="8"/>
  <c r="AI83" i="8"/>
  <c r="E81" i="11"/>
  <c r="AJ84" i="8"/>
  <c r="AL84" i="8"/>
  <c r="AK84" i="8"/>
  <c r="X84" i="8"/>
  <c r="Y84" i="8"/>
  <c r="Z84" i="8"/>
  <c r="AD83" i="8"/>
  <c r="AF83" i="8"/>
  <c r="AE83" i="8"/>
  <c r="AO83" i="8"/>
  <c r="AN83" i="8"/>
  <c r="AM83" i="8"/>
  <c r="AA83" i="8"/>
  <c r="AB83" i="8"/>
  <c r="AC83" i="8"/>
  <c r="AQ80" i="8"/>
  <c r="AR80" i="8" s="1"/>
  <c r="AS80" i="8" s="1"/>
  <c r="AM92" i="7"/>
  <c r="Z92" i="7"/>
  <c r="AH92" i="7"/>
  <c r="AG92" i="7"/>
  <c r="AB92" i="7"/>
  <c r="AI92" i="7"/>
  <c r="AL92" i="7"/>
  <c r="AK92" i="7"/>
  <c r="AC92" i="7"/>
  <c r="AJ92" i="7"/>
  <c r="W92" i="7"/>
  <c r="X92" i="7"/>
  <c r="AE92" i="7"/>
  <c r="AD92" i="7"/>
  <c r="AN91" i="7"/>
  <c r="J86" i="10" s="1"/>
  <c r="AF92" i="7"/>
  <c r="AA92" i="7"/>
  <c r="Y92" i="7"/>
  <c r="E82" i="11" l="1"/>
  <c r="AP83" i="8"/>
  <c r="AB84" i="8"/>
  <c r="AA84" i="8"/>
  <c r="AC84" i="8"/>
  <c r="AO84" i="8"/>
  <c r="AN84" i="8"/>
  <c r="AM84" i="8"/>
  <c r="AJ85" i="8"/>
  <c r="AL85" i="8"/>
  <c r="AK85" i="8"/>
  <c r="AH84" i="8"/>
  <c r="AG84" i="8"/>
  <c r="AI84" i="8"/>
  <c r="V93" i="7"/>
  <c r="D88" i="10"/>
  <c r="AD84" i="8"/>
  <c r="AE84" i="8"/>
  <c r="AF84" i="8"/>
  <c r="X85" i="8"/>
  <c r="Z85" i="8"/>
  <c r="Y85" i="8"/>
  <c r="AN92" i="7"/>
  <c r="AL93" i="7"/>
  <c r="AH93" i="7"/>
  <c r="Z93" i="7"/>
  <c r="AE93" i="7"/>
  <c r="AC93" i="7"/>
  <c r="AG93" i="7"/>
  <c r="AB93" i="7"/>
  <c r="X93" i="7"/>
  <c r="AI93" i="7"/>
  <c r="AF93" i="7"/>
  <c r="AD93" i="7"/>
  <c r="W93" i="7"/>
  <c r="AQ81" i="8"/>
  <c r="AR81" i="8" s="1"/>
  <c r="AS81" i="8" s="1"/>
  <c r="AK93" i="7"/>
  <c r="AM93" i="7"/>
  <c r="AJ93" i="7"/>
  <c r="AA93" i="7"/>
  <c r="Y93" i="7"/>
  <c r="AQ82" i="8" l="1"/>
  <c r="AR82" i="8" s="1"/>
  <c r="AS82" i="8" s="1"/>
  <c r="J87" i="10"/>
  <c r="J81" i="11"/>
  <c r="E83" i="11"/>
  <c r="C83" i="11"/>
  <c r="AP84" i="8"/>
  <c r="AL94" i="7"/>
  <c r="D89" i="10"/>
  <c r="C84" i="11" s="1"/>
  <c r="X86" i="8"/>
  <c r="Z86" i="8"/>
  <c r="Y86" i="8"/>
  <c r="AO85" i="8"/>
  <c r="AN85" i="8"/>
  <c r="AM85" i="8"/>
  <c r="AD85" i="8"/>
  <c r="AF85" i="8"/>
  <c r="AE85" i="8"/>
  <c r="AJ86" i="8"/>
  <c r="AL86" i="8"/>
  <c r="AK86" i="8"/>
  <c r="AG85" i="8"/>
  <c r="AH85" i="8"/>
  <c r="AI85" i="8"/>
  <c r="AB85" i="8"/>
  <c r="AA85" i="8"/>
  <c r="AC85" i="8"/>
  <c r="AN93" i="7"/>
  <c r="J88" i="10" s="1"/>
  <c r="AJ94" i="7"/>
  <c r="AB94" i="7"/>
  <c r="AI94" i="7"/>
  <c r="AC94" i="7"/>
  <c r="AA94" i="7"/>
  <c r="AE94" i="7"/>
  <c r="AK94" i="7"/>
  <c r="Z94" i="7"/>
  <c r="AM94" i="7"/>
  <c r="AG94" i="7"/>
  <c r="AD94" i="7"/>
  <c r="V94" i="7"/>
  <c r="AF94" i="7"/>
  <c r="W94" i="7"/>
  <c r="Y94" i="7"/>
  <c r="AH94" i="7"/>
  <c r="X94" i="7"/>
  <c r="J83" i="11" l="1"/>
  <c r="J82" i="11"/>
  <c r="E84" i="11"/>
  <c r="AD86" i="8"/>
  <c r="AF86" i="8"/>
  <c r="AE86" i="8"/>
  <c r="AM86" i="8"/>
  <c r="AO86" i="8"/>
  <c r="AN86" i="8"/>
  <c r="AL95" i="7"/>
  <c r="D90" i="10"/>
  <c r="C85" i="11" s="1"/>
  <c r="AL87" i="8"/>
  <c r="AJ87" i="8"/>
  <c r="AK87" i="8"/>
  <c r="AA86" i="8"/>
  <c r="AC86" i="8"/>
  <c r="AB86" i="8"/>
  <c r="AP85" i="8"/>
  <c r="AI86" i="8"/>
  <c r="AG86" i="8"/>
  <c r="AH86" i="8"/>
  <c r="X87" i="8"/>
  <c r="Z87" i="8"/>
  <c r="Y87" i="8"/>
  <c r="AQ83" i="8"/>
  <c r="AR83" i="8" s="1"/>
  <c r="AS83" i="8" s="1"/>
  <c r="AJ95" i="7"/>
  <c r="Z95" i="7"/>
  <c r="AI95" i="7"/>
  <c r="AF95" i="7"/>
  <c r="AD95" i="7"/>
  <c r="AB95" i="7"/>
  <c r="AN94" i="7"/>
  <c r="J89" i="10" s="1"/>
  <c r="AK95" i="7"/>
  <c r="AE95" i="7"/>
  <c r="AM95" i="7"/>
  <c r="AG95" i="7"/>
  <c r="AA95" i="7"/>
  <c r="Y95" i="7"/>
  <c r="W95" i="7"/>
  <c r="V95" i="7"/>
  <c r="AC95" i="7"/>
  <c r="AH95" i="7"/>
  <c r="X95" i="7"/>
  <c r="AJ88" i="8" l="1"/>
  <c r="AL88" i="8"/>
  <c r="AK88" i="8"/>
  <c r="AM87" i="8"/>
  <c r="AO87" i="8"/>
  <c r="AN87" i="8"/>
  <c r="E85" i="11"/>
  <c r="X88" i="8"/>
  <c r="Z88" i="8"/>
  <c r="Y88" i="8"/>
  <c r="AA87" i="8"/>
  <c r="AB87" i="8"/>
  <c r="AC87" i="8"/>
  <c r="AP86" i="8"/>
  <c r="AD87" i="8"/>
  <c r="AF87" i="8"/>
  <c r="AE87" i="8"/>
  <c r="V96" i="7"/>
  <c r="D91" i="10"/>
  <c r="C86" i="11" s="1"/>
  <c r="AI87" i="8"/>
  <c r="AG87" i="8"/>
  <c r="AH87" i="8"/>
  <c r="AK96" i="7"/>
  <c r="AC96" i="7"/>
  <c r="AA96" i="7"/>
  <c r="AE96" i="7"/>
  <c r="X96" i="7"/>
  <c r="AM96" i="7"/>
  <c r="AJ96" i="7"/>
  <c r="Z96" i="7"/>
  <c r="Y96" i="7"/>
  <c r="AN95" i="7"/>
  <c r="J90" i="10" s="1"/>
  <c r="AI96" i="7"/>
  <c r="AH96" i="7"/>
  <c r="AG96" i="7"/>
  <c r="AB96" i="7"/>
  <c r="AL96" i="7"/>
  <c r="AF96" i="7"/>
  <c r="W96" i="7"/>
  <c r="AD96" i="7"/>
  <c r="AQ84" i="8"/>
  <c r="AR84" i="8" s="1"/>
  <c r="AS84" i="8" s="1"/>
  <c r="J84" i="11" l="1"/>
  <c r="AP87" i="8"/>
  <c r="AI88" i="8"/>
  <c r="AG88" i="8"/>
  <c r="AH88" i="8"/>
  <c r="AL97" i="7"/>
  <c r="D92" i="10"/>
  <c r="C87" i="11" s="1"/>
  <c r="AA88" i="8"/>
  <c r="AB88" i="8"/>
  <c r="AC88" i="8"/>
  <c r="AM88" i="8"/>
  <c r="AO88" i="8"/>
  <c r="AN88" i="8"/>
  <c r="AJ89" i="8"/>
  <c r="AL89" i="8"/>
  <c r="AK89" i="8"/>
  <c r="AD88" i="8"/>
  <c r="AF88" i="8"/>
  <c r="AE88" i="8"/>
  <c r="X89" i="8"/>
  <c r="Z89" i="8"/>
  <c r="Y89" i="8"/>
  <c r="AN96" i="7"/>
  <c r="J91" i="10" s="1"/>
  <c r="AJ97" i="7"/>
  <c r="W97" i="7"/>
  <c r="AK97" i="7"/>
  <c r="AC97" i="7"/>
  <c r="AG97" i="7"/>
  <c r="AB97" i="7"/>
  <c r="AM97" i="7"/>
  <c r="AI97" i="7"/>
  <c r="AF97" i="7"/>
  <c r="Z97" i="7"/>
  <c r="Y97" i="7"/>
  <c r="AQ85" i="8"/>
  <c r="AR85" i="8" s="1"/>
  <c r="AS85" i="8" s="1"/>
  <c r="AH97" i="7"/>
  <c r="AD97" i="7"/>
  <c r="AE97" i="7"/>
  <c r="V97" i="7"/>
  <c r="AA97" i="7"/>
  <c r="X97" i="7"/>
  <c r="J85" i="11" l="1"/>
  <c r="F91" i="10"/>
  <c r="E86" i="11"/>
  <c r="J86" i="11"/>
  <c r="E87" i="11"/>
  <c r="X90" i="8"/>
  <c r="Y90" i="8"/>
  <c r="Z90" i="8"/>
  <c r="AM89" i="8"/>
  <c r="AN89" i="8"/>
  <c r="AO89" i="8"/>
  <c r="AI89" i="8"/>
  <c r="AG89" i="8"/>
  <c r="AH89" i="8"/>
  <c r="AL98" i="7"/>
  <c r="AJ90" i="8"/>
  <c r="AL90" i="8"/>
  <c r="AK90" i="8"/>
  <c r="AP88" i="8"/>
  <c r="AA89" i="8"/>
  <c r="AC89" i="8"/>
  <c r="AB89" i="8"/>
  <c r="D93" i="10"/>
  <c r="C88" i="11" s="1"/>
  <c r="AD89" i="8"/>
  <c r="AE89" i="8"/>
  <c r="AF89" i="8"/>
  <c r="AQ86" i="8"/>
  <c r="AR86" i="8" s="1"/>
  <c r="AS86" i="8" s="1"/>
  <c r="AM98" i="7"/>
  <c r="AE98" i="7"/>
  <c r="W98" i="7"/>
  <c r="AB98" i="7"/>
  <c r="AJ98" i="7"/>
  <c r="AD98" i="7"/>
  <c r="Z98" i="7"/>
  <c r="X98" i="7"/>
  <c r="AN97" i="7"/>
  <c r="J92" i="10" s="1"/>
  <c r="AK98" i="7"/>
  <c r="AC98" i="7"/>
  <c r="AG98" i="7"/>
  <c r="AA98" i="7"/>
  <c r="V98" i="7"/>
  <c r="AI98" i="7"/>
  <c r="AH98" i="7"/>
  <c r="AF98" i="7"/>
  <c r="Y98" i="7"/>
  <c r="C91" i="13" l="1"/>
  <c r="C91" i="14"/>
  <c r="C204" i="10"/>
  <c r="E91" i="14" s="1"/>
  <c r="F86" i="11"/>
  <c r="AP89" i="8"/>
  <c r="V99" i="7"/>
  <c r="D94" i="10"/>
  <c r="AD90" i="8"/>
  <c r="AE90" i="8"/>
  <c r="AF90" i="8"/>
  <c r="AM90" i="8"/>
  <c r="AO90" i="8"/>
  <c r="AN90" i="8"/>
  <c r="X91" i="8"/>
  <c r="Z91" i="8"/>
  <c r="Y91" i="8"/>
  <c r="AJ91" i="8"/>
  <c r="AL91" i="8"/>
  <c r="AK91" i="8"/>
  <c r="AG90" i="8"/>
  <c r="AI90" i="8"/>
  <c r="AH90" i="8"/>
  <c r="E88" i="11"/>
  <c r="AA90" i="8"/>
  <c r="AC90" i="8"/>
  <c r="AB90" i="8"/>
  <c r="AD99" i="7"/>
  <c r="AG99" i="7"/>
  <c r="AK99" i="7"/>
  <c r="AE99" i="7"/>
  <c r="W99" i="7"/>
  <c r="Y99" i="7"/>
  <c r="AM99" i="7"/>
  <c r="AL99" i="7"/>
  <c r="AC99" i="7"/>
  <c r="Z99" i="7"/>
  <c r="AF99" i="7"/>
  <c r="X99" i="7"/>
  <c r="AH99" i="7"/>
  <c r="AA99" i="7"/>
  <c r="AN98" i="7"/>
  <c r="J93" i="10" s="1"/>
  <c r="AI99" i="7"/>
  <c r="AJ99" i="7"/>
  <c r="AB99" i="7"/>
  <c r="AQ87" i="8"/>
  <c r="AR87" i="8" s="1"/>
  <c r="AS87" i="8" s="1"/>
  <c r="E89" i="11" l="1"/>
  <c r="C89" i="11"/>
  <c r="J87" i="11"/>
  <c r="AP90" i="8"/>
  <c r="AJ92" i="8"/>
  <c r="AL92" i="8"/>
  <c r="AK92" i="8"/>
  <c r="AA91" i="8"/>
  <c r="AC91" i="8"/>
  <c r="AB91" i="8"/>
  <c r="AO91" i="8"/>
  <c r="AM91" i="8"/>
  <c r="AN91" i="8"/>
  <c r="AD91" i="8"/>
  <c r="AF91" i="8"/>
  <c r="AE91" i="8"/>
  <c r="AL100" i="7"/>
  <c r="D95" i="10"/>
  <c r="C90" i="11" s="1"/>
  <c r="AI91" i="8"/>
  <c r="AH91" i="8"/>
  <c r="AG91" i="8"/>
  <c r="X92" i="8"/>
  <c r="Y92" i="8"/>
  <c r="Z92" i="8"/>
  <c r="AK100" i="7"/>
  <c r="AJ100" i="7"/>
  <c r="W100" i="7"/>
  <c r="AH100" i="7"/>
  <c r="AF100" i="7"/>
  <c r="AA100" i="7"/>
  <c r="V100" i="7"/>
  <c r="AG100" i="7"/>
  <c r="Z100" i="7"/>
  <c r="AM100" i="7"/>
  <c r="AI100" i="7"/>
  <c r="AC100" i="7"/>
  <c r="AD100" i="7"/>
  <c r="Y100" i="7"/>
  <c r="AE100" i="7"/>
  <c r="AB100" i="7"/>
  <c r="AN99" i="7"/>
  <c r="J94" i="10" s="1"/>
  <c r="X100" i="7"/>
  <c r="AQ88" i="8"/>
  <c r="AR88" i="8" s="1"/>
  <c r="AS88" i="8" s="1"/>
  <c r="J88" i="11" l="1"/>
  <c r="AP91" i="8"/>
  <c r="E90" i="11"/>
  <c r="AA92" i="8"/>
  <c r="AB92" i="8"/>
  <c r="AC92" i="8"/>
  <c r="X93" i="8"/>
  <c r="Y93" i="8"/>
  <c r="Z93" i="8"/>
  <c r="V101" i="7"/>
  <c r="D96" i="10"/>
  <c r="AD92" i="8"/>
  <c r="AF92" i="8"/>
  <c r="AE92" i="8"/>
  <c r="AJ93" i="8"/>
  <c r="AL93" i="8"/>
  <c r="AK93" i="8"/>
  <c r="AH92" i="8"/>
  <c r="AG92" i="8"/>
  <c r="AI92" i="8"/>
  <c r="AO92" i="8"/>
  <c r="AM92" i="8"/>
  <c r="AN92" i="8"/>
  <c r="AI101" i="7"/>
  <c r="AD101" i="7"/>
  <c r="AG101" i="7"/>
  <c r="AB101" i="7"/>
  <c r="AL101" i="7"/>
  <c r="AC101" i="7"/>
  <c r="AF101" i="7"/>
  <c r="W101" i="7"/>
  <c r="X101" i="7"/>
  <c r="AH101" i="7"/>
  <c r="Z101" i="7"/>
  <c r="Y101" i="7"/>
  <c r="AN100" i="7"/>
  <c r="J95" i="10" s="1"/>
  <c r="AM101" i="7"/>
  <c r="AK101" i="7"/>
  <c r="AJ101" i="7"/>
  <c r="AE101" i="7"/>
  <c r="AA101" i="7"/>
  <c r="AQ89" i="8"/>
  <c r="AR89" i="8" s="1"/>
  <c r="AS89" i="8" s="1"/>
  <c r="J89" i="11" l="1"/>
  <c r="E91" i="11"/>
  <c r="C91" i="11"/>
  <c r="AP92" i="8"/>
  <c r="AL102" i="7"/>
  <c r="AG93" i="8"/>
  <c r="AH93" i="8"/>
  <c r="AI93" i="8"/>
  <c r="X94" i="8"/>
  <c r="Z94" i="8"/>
  <c r="Y94" i="8"/>
  <c r="AM93" i="8"/>
  <c r="AO93" i="8"/>
  <c r="AN93" i="8"/>
  <c r="D97" i="10"/>
  <c r="AD93" i="8"/>
  <c r="AE93" i="8"/>
  <c r="AF93" i="8"/>
  <c r="AA93" i="8"/>
  <c r="AC93" i="8"/>
  <c r="AB93" i="8"/>
  <c r="AJ94" i="8"/>
  <c r="AL94" i="8"/>
  <c r="AK94" i="8"/>
  <c r="AN101" i="7"/>
  <c r="AC102" i="7"/>
  <c r="AE102" i="7"/>
  <c r="AG102" i="7"/>
  <c r="X102" i="7"/>
  <c r="AK102" i="7"/>
  <c r="AH102" i="7"/>
  <c r="W102" i="7"/>
  <c r="AA102" i="7"/>
  <c r="V102" i="7"/>
  <c r="AI102" i="7"/>
  <c r="AJ102" i="7"/>
  <c r="AF102" i="7"/>
  <c r="Y102" i="7"/>
  <c r="AQ90" i="8"/>
  <c r="AR90" i="8" s="1"/>
  <c r="AS90" i="8" s="1"/>
  <c r="AM102" i="7"/>
  <c r="AD102" i="7"/>
  <c r="Z102" i="7"/>
  <c r="AB102" i="7"/>
  <c r="AQ91" i="8" l="1"/>
  <c r="AR91" i="8" s="1"/>
  <c r="AS91" i="8" s="1"/>
  <c r="J96" i="10"/>
  <c r="J90" i="11"/>
  <c r="E92" i="11"/>
  <c r="C92" i="11"/>
  <c r="AP93" i="8"/>
  <c r="AD94" i="8"/>
  <c r="AF94" i="8"/>
  <c r="AE94" i="8"/>
  <c r="X95" i="8"/>
  <c r="Y95" i="8"/>
  <c r="Z95" i="8"/>
  <c r="AA94" i="8"/>
  <c r="AB94" i="8"/>
  <c r="AC94" i="8"/>
  <c r="AL103" i="7"/>
  <c r="AH94" i="8"/>
  <c r="AI94" i="8"/>
  <c r="AG94" i="8"/>
  <c r="D98" i="10"/>
  <c r="AJ95" i="8"/>
  <c r="AK95" i="8"/>
  <c r="AL95" i="8"/>
  <c r="AO94" i="8"/>
  <c r="AM94" i="8"/>
  <c r="AN94" i="8"/>
  <c r="AH103" i="7"/>
  <c r="Z103" i="7"/>
  <c r="W103" i="7"/>
  <c r="X103" i="7"/>
  <c r="AN102" i="7"/>
  <c r="J97" i="10" s="1"/>
  <c r="AM103" i="7"/>
  <c r="AJ103" i="7"/>
  <c r="AE103" i="7"/>
  <c r="AB103" i="7"/>
  <c r="V103" i="7"/>
  <c r="AC103" i="7"/>
  <c r="AG103" i="7"/>
  <c r="AA103" i="7"/>
  <c r="AI103" i="7"/>
  <c r="AK103" i="7"/>
  <c r="AF103" i="7"/>
  <c r="AD103" i="7"/>
  <c r="Y103" i="7"/>
  <c r="E93" i="11" l="1"/>
  <c r="C93" i="11"/>
  <c r="J91" i="11"/>
  <c r="AP94" i="8"/>
  <c r="AO95" i="8"/>
  <c r="AM95" i="8"/>
  <c r="AN95" i="8"/>
  <c r="AA95" i="8"/>
  <c r="AC95" i="8"/>
  <c r="AB95" i="8"/>
  <c r="AJ96" i="8"/>
  <c r="AL96" i="8"/>
  <c r="AK96" i="8"/>
  <c r="AG95" i="8"/>
  <c r="AH95" i="8"/>
  <c r="AI95" i="8"/>
  <c r="X96" i="8"/>
  <c r="Z96" i="8"/>
  <c r="Y96" i="8"/>
  <c r="AL104" i="7"/>
  <c r="D99" i="10"/>
  <c r="C94" i="11" s="1"/>
  <c r="AD95" i="8"/>
  <c r="AF95" i="8"/>
  <c r="AE95" i="8"/>
  <c r="AM104" i="7"/>
  <c r="AC104" i="7"/>
  <c r="AE104" i="7"/>
  <c r="Y104" i="7"/>
  <c r="X104" i="7"/>
  <c r="AK104" i="7"/>
  <c r="AJ104" i="7"/>
  <c r="AG104" i="7"/>
  <c r="AA104" i="7"/>
  <c r="AN103" i="7"/>
  <c r="J98" i="10" s="1"/>
  <c r="AI104" i="7"/>
  <c r="AD104" i="7"/>
  <c r="W104" i="7"/>
  <c r="AB104" i="7"/>
  <c r="AH104" i="7"/>
  <c r="Z104" i="7"/>
  <c r="AF104" i="7"/>
  <c r="V104" i="7"/>
  <c r="AQ92" i="8"/>
  <c r="AR92" i="8" s="1"/>
  <c r="AS92" i="8" s="1"/>
  <c r="J92" i="11" l="1"/>
  <c r="X97" i="8"/>
  <c r="Z97" i="8"/>
  <c r="Y97" i="8"/>
  <c r="AP95" i="8"/>
  <c r="E94" i="11"/>
  <c r="AD96" i="8"/>
  <c r="AF96" i="8"/>
  <c r="AE96" i="8"/>
  <c r="AI96" i="8"/>
  <c r="AG96" i="8"/>
  <c r="AH96" i="8"/>
  <c r="AB96" i="8"/>
  <c r="AA96" i="8"/>
  <c r="AC96" i="8"/>
  <c r="AL105" i="7"/>
  <c r="D100" i="10"/>
  <c r="C95" i="11" s="1"/>
  <c r="AK97" i="8"/>
  <c r="AL97" i="8"/>
  <c r="AJ97" i="8"/>
  <c r="AM96" i="8"/>
  <c r="AO96" i="8"/>
  <c r="AN96" i="8"/>
  <c r="AN104" i="7"/>
  <c r="J99" i="10" s="1"/>
  <c r="AK105" i="7"/>
  <c r="AJ105" i="7"/>
  <c r="AM105" i="7"/>
  <c r="AI105" i="7"/>
  <c r="Z105" i="7"/>
  <c r="AD105" i="7"/>
  <c r="Y105" i="7"/>
  <c r="AH105" i="7"/>
  <c r="AF105" i="7"/>
  <c r="AG105" i="7"/>
  <c r="V105" i="7"/>
  <c r="AQ93" i="8"/>
  <c r="AR93" i="8" s="1"/>
  <c r="AS93" i="8" s="1"/>
  <c r="W105" i="7"/>
  <c r="AA105" i="7"/>
  <c r="X105" i="7"/>
  <c r="AC105" i="7"/>
  <c r="AE105" i="7"/>
  <c r="AB105" i="7"/>
  <c r="J93" i="11" l="1"/>
  <c r="J94" i="11"/>
  <c r="AQ94" i="8"/>
  <c r="AR94" i="8" s="1"/>
  <c r="AS94" i="8" s="1"/>
  <c r="AI97" i="8"/>
  <c r="AG97" i="8"/>
  <c r="AH97" i="8"/>
  <c r="AD97" i="8"/>
  <c r="AF97" i="8"/>
  <c r="AE97" i="8"/>
  <c r="X98" i="8"/>
  <c r="Z98" i="8"/>
  <c r="Y98" i="8"/>
  <c r="E95" i="11"/>
  <c r="AM97" i="8"/>
  <c r="AO97" i="8"/>
  <c r="AN97" i="8"/>
  <c r="AL106" i="7"/>
  <c r="D101" i="10"/>
  <c r="C96" i="11" s="1"/>
  <c r="AP96" i="8"/>
  <c r="AL98" i="8"/>
  <c r="AJ98" i="8"/>
  <c r="AK98" i="8"/>
  <c r="AB97" i="8"/>
  <c r="AA97" i="8"/>
  <c r="AC97" i="8"/>
  <c r="AA106" i="7"/>
  <c r="AG106" i="7"/>
  <c r="X106" i="7"/>
  <c r="AM106" i="7"/>
  <c r="AH106" i="7"/>
  <c r="W106" i="7"/>
  <c r="AD106" i="7"/>
  <c r="V106" i="7"/>
  <c r="AI106" i="7"/>
  <c r="AC106" i="7"/>
  <c r="AE106" i="7"/>
  <c r="Y106" i="7"/>
  <c r="AN105" i="7"/>
  <c r="J100" i="10" s="1"/>
  <c r="AF106" i="7"/>
  <c r="AK106" i="7"/>
  <c r="AJ106" i="7"/>
  <c r="Z106" i="7"/>
  <c r="AB106" i="7"/>
  <c r="AA98" i="8" l="1"/>
  <c r="AB98" i="8"/>
  <c r="AC98" i="8"/>
  <c r="V107" i="7"/>
  <c r="D102" i="10"/>
  <c r="AL99" i="8"/>
  <c r="AJ99" i="8"/>
  <c r="AK99" i="8"/>
  <c r="AO98" i="8"/>
  <c r="AM98" i="8"/>
  <c r="AN98" i="8"/>
  <c r="AP97" i="8"/>
  <c r="Z99" i="8"/>
  <c r="X99" i="8"/>
  <c r="Y99" i="8"/>
  <c r="AI98" i="8"/>
  <c r="AG98" i="8"/>
  <c r="AH98" i="8"/>
  <c r="AD98" i="8"/>
  <c r="AF98" i="8"/>
  <c r="AE98" i="8"/>
  <c r="AK107" i="7"/>
  <c r="AI107" i="7"/>
  <c r="AA107" i="7"/>
  <c r="AN106" i="7"/>
  <c r="J101" i="10" s="1"/>
  <c r="AE107" i="7"/>
  <c r="AF107" i="7"/>
  <c r="Z107" i="7"/>
  <c r="AM107" i="7"/>
  <c r="AJ107" i="7"/>
  <c r="W107" i="7"/>
  <c r="Y107" i="7"/>
  <c r="AB107" i="7"/>
  <c r="AH107" i="7"/>
  <c r="AL107" i="7"/>
  <c r="AC107" i="7"/>
  <c r="AG107" i="7"/>
  <c r="AD107" i="7"/>
  <c r="X107" i="7"/>
  <c r="AQ95" i="8"/>
  <c r="AR95" i="8" s="1"/>
  <c r="AS95" i="8" s="1"/>
  <c r="J95" i="11" l="1"/>
  <c r="F101" i="10"/>
  <c r="E96" i="11"/>
  <c r="E97" i="11"/>
  <c r="C97" i="11"/>
  <c r="AP98" i="8"/>
  <c r="AG99" i="8"/>
  <c r="AI99" i="8"/>
  <c r="AH99" i="8"/>
  <c r="AM99" i="8"/>
  <c r="AO99" i="8"/>
  <c r="AN99" i="8"/>
  <c r="AL100" i="8"/>
  <c r="AK100" i="8"/>
  <c r="AJ100" i="8"/>
  <c r="AD99" i="8"/>
  <c r="AE99" i="8"/>
  <c r="AF99" i="8"/>
  <c r="V108" i="7"/>
  <c r="D103" i="10"/>
  <c r="C98" i="11" s="1"/>
  <c r="Y100" i="8"/>
  <c r="X100" i="8"/>
  <c r="Z100" i="8"/>
  <c r="AA99" i="8"/>
  <c r="AB99" i="8"/>
  <c r="AC99" i="8"/>
  <c r="AN107" i="7"/>
  <c r="J102" i="10" s="1"/>
  <c r="AF108" i="7"/>
  <c r="Z108" i="7"/>
  <c r="AH108" i="7"/>
  <c r="AC108" i="7"/>
  <c r="AA108" i="7"/>
  <c r="AE108" i="7"/>
  <c r="AQ96" i="8"/>
  <c r="AR96" i="8" s="1"/>
  <c r="AS96" i="8" s="1"/>
  <c r="AK108" i="7"/>
  <c r="AM108" i="7"/>
  <c r="AL108" i="7"/>
  <c r="AJ108" i="7"/>
  <c r="W108" i="7"/>
  <c r="AD108" i="7"/>
  <c r="AI108" i="7"/>
  <c r="AB108" i="7"/>
  <c r="X108" i="7"/>
  <c r="AG108" i="7"/>
  <c r="Y108" i="7"/>
  <c r="C101" i="14" l="1"/>
  <c r="C101" i="13"/>
  <c r="J97" i="11"/>
  <c r="C214" i="10"/>
  <c r="E101" i="14" s="1"/>
  <c r="F96" i="11"/>
  <c r="J96" i="11"/>
  <c r="AB100" i="8"/>
  <c r="AA100" i="8"/>
  <c r="AC100" i="8"/>
  <c r="E98" i="11"/>
  <c r="Z101" i="8"/>
  <c r="Y101" i="8"/>
  <c r="X101" i="8"/>
  <c r="AD100" i="8"/>
  <c r="AF100" i="8"/>
  <c r="AE100" i="8"/>
  <c r="AO100" i="8"/>
  <c r="AM100" i="8"/>
  <c r="AN100" i="8"/>
  <c r="AL109" i="7"/>
  <c r="D104" i="10"/>
  <c r="C99" i="11" s="1"/>
  <c r="AL101" i="8"/>
  <c r="AK101" i="8"/>
  <c r="AJ101" i="8"/>
  <c r="AP99" i="8"/>
  <c r="AG100" i="8"/>
  <c r="AI100" i="8"/>
  <c r="AH100" i="8"/>
  <c r="AQ97" i="8"/>
  <c r="AR97" i="8" s="1"/>
  <c r="AS97" i="8" s="1"/>
  <c r="AN108" i="7"/>
  <c r="AJ109" i="7"/>
  <c r="AF109" i="7"/>
  <c r="AB109" i="7"/>
  <c r="Y109" i="7"/>
  <c r="AI109" i="7"/>
  <c r="Z109" i="7"/>
  <c r="AE109" i="7"/>
  <c r="X109" i="7"/>
  <c r="AK109" i="7"/>
  <c r="AH109" i="7"/>
  <c r="AC109" i="7"/>
  <c r="AD109" i="7"/>
  <c r="V109" i="7"/>
  <c r="AM109" i="7"/>
  <c r="W109" i="7"/>
  <c r="AG109" i="7"/>
  <c r="AA109" i="7"/>
  <c r="AQ98" i="8" l="1"/>
  <c r="AR98" i="8" s="1"/>
  <c r="AS98" i="8" s="1"/>
  <c r="J103" i="10"/>
  <c r="AL110" i="7"/>
  <c r="D105" i="10"/>
  <c r="C100" i="11" s="1"/>
  <c r="AG101" i="8"/>
  <c r="AI101" i="8"/>
  <c r="AH101" i="8"/>
  <c r="AP100" i="8"/>
  <c r="AD101" i="8"/>
  <c r="AE101" i="8"/>
  <c r="AF101" i="8"/>
  <c r="AB101" i="8"/>
  <c r="AA101" i="8"/>
  <c r="AC101" i="8"/>
  <c r="E99" i="11"/>
  <c r="AO101" i="8"/>
  <c r="AM101" i="8"/>
  <c r="AN101" i="8"/>
  <c r="AL102" i="8"/>
  <c r="AJ102" i="8"/>
  <c r="AK102" i="8"/>
  <c r="Y102" i="8"/>
  <c r="Z102" i="8"/>
  <c r="X102" i="8"/>
  <c r="AF110" i="7"/>
  <c r="AI110" i="7"/>
  <c r="Z110" i="7"/>
  <c r="AD110" i="7"/>
  <c r="V110" i="7"/>
  <c r="AN109" i="7"/>
  <c r="J104" i="10" s="1"/>
  <c r="AJ110" i="7"/>
  <c r="W110" i="7"/>
  <c r="AK110" i="7"/>
  <c r="AH110" i="7"/>
  <c r="AG110" i="7"/>
  <c r="AB110" i="7"/>
  <c r="X110" i="7"/>
  <c r="AM110" i="7"/>
  <c r="AC110" i="7"/>
  <c r="AA110" i="7"/>
  <c r="Y110" i="7"/>
  <c r="AE110" i="7"/>
  <c r="J98" i="11" l="1"/>
  <c r="E100" i="11"/>
  <c r="AP101" i="8"/>
  <c r="AL103" i="8"/>
  <c r="AK103" i="8"/>
  <c r="AJ103" i="8"/>
  <c r="AG102" i="8"/>
  <c r="AI102" i="8"/>
  <c r="AH102" i="8"/>
  <c r="AL111" i="7"/>
  <c r="D106" i="10"/>
  <c r="C101" i="11" s="1"/>
  <c r="X103" i="8"/>
  <c r="Z103" i="8"/>
  <c r="Y103" i="8"/>
  <c r="AD102" i="8"/>
  <c r="AE102" i="8"/>
  <c r="AF102" i="8"/>
  <c r="AO102" i="8"/>
  <c r="AM102" i="8"/>
  <c r="AN102" i="8"/>
  <c r="AB102" i="8"/>
  <c r="AA102" i="8"/>
  <c r="AC102" i="8"/>
  <c r="Z111" i="7"/>
  <c r="AC111" i="7"/>
  <c r="AM111" i="7"/>
  <c r="AJ111" i="7"/>
  <c r="W111" i="7"/>
  <c r="Y111" i="7"/>
  <c r="X111" i="7"/>
  <c r="AB111" i="7"/>
  <c r="AK111" i="7"/>
  <c r="AF111" i="7"/>
  <c r="AG111" i="7"/>
  <c r="AD111" i="7"/>
  <c r="AQ99" i="8"/>
  <c r="AR99" i="8" s="1"/>
  <c r="AS99" i="8" s="1"/>
  <c r="AI111" i="7"/>
  <c r="AE111" i="7"/>
  <c r="AA111" i="7"/>
  <c r="AN110" i="7"/>
  <c r="J105" i="10" s="1"/>
  <c r="AH111" i="7"/>
  <c r="V111" i="7"/>
  <c r="J99" i="11" l="1"/>
  <c r="AP102" i="8"/>
  <c r="Y104" i="8"/>
  <c r="X104" i="8"/>
  <c r="Z104" i="8"/>
  <c r="E101" i="11"/>
  <c r="AB103" i="8"/>
  <c r="AA103" i="8"/>
  <c r="AC103" i="8"/>
  <c r="AD103" i="8"/>
  <c r="AF103" i="8"/>
  <c r="AE103" i="8"/>
  <c r="AG103" i="8"/>
  <c r="AI103" i="8"/>
  <c r="AH103" i="8"/>
  <c r="AL112" i="7"/>
  <c r="D107" i="10"/>
  <c r="C102" i="11" s="1"/>
  <c r="AO103" i="8"/>
  <c r="AM103" i="8"/>
  <c r="AN103" i="8"/>
  <c r="AL104" i="8"/>
  <c r="AJ104" i="8"/>
  <c r="AK104" i="8"/>
  <c r="AJ112" i="7"/>
  <c r="W112" i="7"/>
  <c r="Y112" i="7"/>
  <c r="AA112" i="7"/>
  <c r="AI112" i="7"/>
  <c r="AC112" i="7"/>
  <c r="AD112" i="7"/>
  <c r="V112" i="7"/>
  <c r="AH112" i="7"/>
  <c r="Z112" i="7"/>
  <c r="AB112" i="7"/>
  <c r="X112" i="7"/>
  <c r="AN111" i="7"/>
  <c r="J106" i="10" s="1"/>
  <c r="AK112" i="7"/>
  <c r="AM112" i="7"/>
  <c r="AF112" i="7"/>
  <c r="AG112" i="7"/>
  <c r="AE112" i="7"/>
  <c r="AQ100" i="8"/>
  <c r="AR100" i="8" s="1"/>
  <c r="AS100" i="8" s="1"/>
  <c r="J100" i="11" l="1"/>
  <c r="E102" i="11"/>
  <c r="AP103" i="8"/>
  <c r="X105" i="8"/>
  <c r="Z105" i="8"/>
  <c r="Y105" i="8"/>
  <c r="AO104" i="8"/>
  <c r="AM104" i="8"/>
  <c r="AN104" i="8"/>
  <c r="AG104" i="8"/>
  <c r="AI104" i="8"/>
  <c r="AH104" i="8"/>
  <c r="AL105" i="8"/>
  <c r="AJ105" i="8"/>
  <c r="AK105" i="8"/>
  <c r="AD104" i="8"/>
  <c r="AE104" i="8"/>
  <c r="AF104" i="8"/>
  <c r="AL113" i="7"/>
  <c r="D108" i="10"/>
  <c r="C103" i="11" s="1"/>
  <c r="AB104" i="8"/>
  <c r="AA104" i="8"/>
  <c r="AC104" i="8"/>
  <c r="AI113" i="7"/>
  <c r="W113" i="7"/>
  <c r="AA113" i="7"/>
  <c r="AE113" i="7"/>
  <c r="AH113" i="7"/>
  <c r="Z113" i="7"/>
  <c r="Y113" i="7"/>
  <c r="V113" i="7"/>
  <c r="AM113" i="7"/>
  <c r="AJ113" i="7"/>
  <c r="AF113" i="7"/>
  <c r="AB113" i="7"/>
  <c r="X113" i="7"/>
  <c r="AK113" i="7"/>
  <c r="AC113" i="7"/>
  <c r="AG113" i="7"/>
  <c r="AD113" i="7"/>
  <c r="AN112" i="7"/>
  <c r="J107" i="10" s="1"/>
  <c r="AQ101" i="8"/>
  <c r="AR101" i="8" s="1"/>
  <c r="AS101" i="8" s="1"/>
  <c r="J101" i="11" l="1"/>
  <c r="AL106" i="8"/>
  <c r="AJ106" i="8"/>
  <c r="AK106" i="8"/>
  <c r="X106" i="8"/>
  <c r="Z106" i="8"/>
  <c r="Y106" i="8"/>
  <c r="E103" i="11"/>
  <c r="AB105" i="8"/>
  <c r="AA105" i="8"/>
  <c r="AC105" i="8"/>
  <c r="AG105" i="8"/>
  <c r="AI105" i="8"/>
  <c r="AH105" i="8"/>
  <c r="AL114" i="7"/>
  <c r="AO105" i="8"/>
  <c r="AM105" i="8"/>
  <c r="AN105" i="8"/>
  <c r="D109" i="10"/>
  <c r="C104" i="11" s="1"/>
  <c r="AD105" i="8"/>
  <c r="AF105" i="8"/>
  <c r="AE105" i="8"/>
  <c r="AP104" i="8"/>
  <c r="AJ114" i="7"/>
  <c r="AC114" i="7"/>
  <c r="AH114" i="7"/>
  <c r="W114" i="7"/>
  <c r="AD114" i="7"/>
  <c r="AA114" i="7"/>
  <c r="AK114" i="7"/>
  <c r="AM114" i="7"/>
  <c r="AI114" i="7"/>
  <c r="AF114" i="7"/>
  <c r="AB114" i="7"/>
  <c r="X114" i="7"/>
  <c r="AQ102" i="8"/>
  <c r="AR102" i="8" s="1"/>
  <c r="AS102" i="8" s="1"/>
  <c r="Y114" i="7"/>
  <c r="V114" i="7"/>
  <c r="AN113" i="7"/>
  <c r="J108" i="10" s="1"/>
  <c r="AG114" i="7"/>
  <c r="Z114" i="7"/>
  <c r="AE114" i="7"/>
  <c r="J102" i="11" l="1"/>
  <c r="AP105" i="8"/>
  <c r="E104" i="11"/>
  <c r="V115" i="7"/>
  <c r="D110" i="10"/>
  <c r="AD106" i="8"/>
  <c r="AE106" i="8"/>
  <c r="AF106" i="8"/>
  <c r="AM106" i="8"/>
  <c r="AO106" i="8"/>
  <c r="AN106" i="8"/>
  <c r="AI106" i="8"/>
  <c r="AG106" i="8"/>
  <c r="AH106" i="8"/>
  <c r="X107" i="8"/>
  <c r="Z107" i="8"/>
  <c r="Y107" i="8"/>
  <c r="AA106" i="8"/>
  <c r="AB106" i="8"/>
  <c r="AC106" i="8"/>
  <c r="AK107" i="8"/>
  <c r="AL107" i="8"/>
  <c r="AJ107" i="8"/>
  <c r="AI115" i="7"/>
  <c r="W115" i="7"/>
  <c r="AD115" i="7"/>
  <c r="Y115" i="7"/>
  <c r="AN114" i="7"/>
  <c r="J109" i="10" s="1"/>
  <c r="AL115" i="7"/>
  <c r="AH115" i="7"/>
  <c r="AG115" i="7"/>
  <c r="AB115" i="7"/>
  <c r="AQ103" i="8"/>
  <c r="AR103" i="8" s="1"/>
  <c r="AS103" i="8" s="1"/>
  <c r="AK115" i="7"/>
  <c r="AJ115" i="7"/>
  <c r="AC115" i="7"/>
  <c r="AA115" i="7"/>
  <c r="X115" i="7"/>
  <c r="AM115" i="7"/>
  <c r="AF115" i="7"/>
  <c r="Z115" i="7"/>
  <c r="AE115" i="7"/>
  <c r="J103" i="11" l="1"/>
  <c r="E105" i="11"/>
  <c r="C105" i="11"/>
  <c r="Z108" i="8"/>
  <c r="Y108" i="8"/>
  <c r="X108" i="8"/>
  <c r="AL108" i="8"/>
  <c r="AJ108" i="8"/>
  <c r="AK108" i="8"/>
  <c r="AI107" i="8"/>
  <c r="AG107" i="8"/>
  <c r="AH107" i="8"/>
  <c r="AL116" i="7"/>
  <c r="AA107" i="8"/>
  <c r="AB107" i="8"/>
  <c r="AC107" i="8"/>
  <c r="AM107" i="8"/>
  <c r="AO107" i="8"/>
  <c r="AN107" i="8"/>
  <c r="D111" i="10"/>
  <c r="AP106" i="8"/>
  <c r="AD107" i="8"/>
  <c r="AF107" i="8"/>
  <c r="AE107" i="8"/>
  <c r="AK116" i="7"/>
  <c r="AC116" i="7"/>
  <c r="AE116" i="7"/>
  <c r="AB116" i="7"/>
  <c r="AJ116" i="7"/>
  <c r="AD116" i="7"/>
  <c r="AG116" i="7"/>
  <c r="X116" i="7"/>
  <c r="AN115" i="7"/>
  <c r="J110" i="10" s="1"/>
  <c r="AI116" i="7"/>
  <c r="AF116" i="7"/>
  <c r="AA116" i="7"/>
  <c r="Z116" i="7"/>
  <c r="V116" i="7"/>
  <c r="AM116" i="7"/>
  <c r="AH116" i="7"/>
  <c r="W116" i="7"/>
  <c r="Y116" i="7"/>
  <c r="AQ104" i="8"/>
  <c r="AR104" i="8" s="1"/>
  <c r="AS104" i="8" s="1"/>
  <c r="E106" i="11" l="1"/>
  <c r="C106" i="11"/>
  <c r="AP107" i="8"/>
  <c r="J104" i="11"/>
  <c r="AD108" i="8"/>
  <c r="AF108" i="8"/>
  <c r="AE108" i="8"/>
  <c r="AI117" i="7"/>
  <c r="AA108" i="8"/>
  <c r="AC108" i="8"/>
  <c r="AB108" i="8"/>
  <c r="D112" i="10"/>
  <c r="AI108" i="8"/>
  <c r="AG108" i="8"/>
  <c r="AH108" i="8"/>
  <c r="AO108" i="8"/>
  <c r="AM108" i="8"/>
  <c r="AN108" i="8"/>
  <c r="AL109" i="8"/>
  <c r="AJ109" i="8"/>
  <c r="AK109" i="8"/>
  <c r="Z109" i="8"/>
  <c r="Y109" i="8"/>
  <c r="X109" i="8"/>
  <c r="AL117" i="7"/>
  <c r="AK117" i="7"/>
  <c r="AE117" i="7"/>
  <c r="W117" i="7"/>
  <c r="X117" i="7"/>
  <c r="AD117" i="7"/>
  <c r="AC117" i="7"/>
  <c r="AF117" i="7"/>
  <c r="F111" i="10"/>
  <c r="AM117" i="7"/>
  <c r="AH117" i="7"/>
  <c r="AG117" i="7"/>
  <c r="AB117" i="7"/>
  <c r="AN116" i="7"/>
  <c r="J111" i="10" s="1"/>
  <c r="Y117" i="7"/>
  <c r="AJ117" i="7"/>
  <c r="AA117" i="7"/>
  <c r="Z117" i="7"/>
  <c r="V117" i="7"/>
  <c r="AQ105" i="8"/>
  <c r="AR105" i="8" s="1"/>
  <c r="AS105" i="8" s="1"/>
  <c r="F106" i="11" l="1"/>
  <c r="C111" i="13"/>
  <c r="C111" i="14"/>
  <c r="C224" i="10"/>
  <c r="E111" i="14" s="1"/>
  <c r="J105" i="11"/>
  <c r="E107" i="11"/>
  <c r="C107" i="11"/>
  <c r="AP108" i="8"/>
  <c r="AA109" i="8"/>
  <c r="AB109" i="8"/>
  <c r="AC109" i="8"/>
  <c r="AL110" i="8"/>
  <c r="AJ110" i="8"/>
  <c r="AK110" i="8"/>
  <c r="AG109" i="8"/>
  <c r="AI109" i="8"/>
  <c r="AH109" i="8"/>
  <c r="AM118" i="7"/>
  <c r="D113" i="10"/>
  <c r="C108" i="11" s="1"/>
  <c r="AO109" i="8"/>
  <c r="AN109" i="8"/>
  <c r="AM109" i="8"/>
  <c r="Y110" i="8"/>
  <c r="Z110" i="8"/>
  <c r="X110" i="8"/>
  <c r="AD109" i="8"/>
  <c r="AF109" i="8"/>
  <c r="AE109" i="8"/>
  <c r="AJ118" i="7"/>
  <c r="AD118" i="7"/>
  <c r="AA118" i="7"/>
  <c r="V118" i="7"/>
  <c r="AI118" i="7"/>
  <c r="AF118" i="7"/>
  <c r="Z118" i="7"/>
  <c r="AB118" i="7"/>
  <c r="X118" i="7"/>
  <c r="AN117" i="7"/>
  <c r="J112" i="10" s="1"/>
  <c r="AL118" i="7"/>
  <c r="AC118" i="7"/>
  <c r="AH118" i="7"/>
  <c r="Y118" i="7"/>
  <c r="AQ106" i="8"/>
  <c r="AR106" i="8" s="1"/>
  <c r="AS106" i="8" s="1"/>
  <c r="AK118" i="7"/>
  <c r="AG118" i="7"/>
  <c r="W118" i="7"/>
  <c r="AE118" i="7"/>
  <c r="J106" i="11" l="1"/>
  <c r="AM119" i="7"/>
  <c r="AD110" i="8"/>
  <c r="AF110" i="8"/>
  <c r="AE110" i="8"/>
  <c r="Y111" i="8"/>
  <c r="Z111" i="8"/>
  <c r="X111" i="8"/>
  <c r="AP109" i="8"/>
  <c r="AB110" i="8"/>
  <c r="AA110" i="8"/>
  <c r="AC110" i="8"/>
  <c r="E108" i="11"/>
  <c r="AG110" i="8"/>
  <c r="AH110" i="8"/>
  <c r="AI110" i="8"/>
  <c r="D114" i="10"/>
  <c r="AO110" i="8"/>
  <c r="AN110" i="8"/>
  <c r="AM110" i="8"/>
  <c r="AJ111" i="8"/>
  <c r="AK111" i="8"/>
  <c r="AL111" i="8"/>
  <c r="AN118" i="7"/>
  <c r="AJ119" i="7"/>
  <c r="W119" i="7"/>
  <c r="AG119" i="7"/>
  <c r="V119" i="7"/>
  <c r="AK119" i="7"/>
  <c r="AA119" i="7"/>
  <c r="Y119" i="7"/>
  <c r="X119" i="7"/>
  <c r="AQ107" i="8"/>
  <c r="AR107" i="8" s="1"/>
  <c r="AS107" i="8" s="1"/>
  <c r="AI119" i="7"/>
  <c r="AC119" i="7"/>
  <c r="AD119" i="7"/>
  <c r="AE119" i="7"/>
  <c r="AL119" i="7"/>
  <c r="AF119" i="7"/>
  <c r="AH119" i="7"/>
  <c r="Z119" i="7"/>
  <c r="AB119" i="7"/>
  <c r="AQ108" i="8" l="1"/>
  <c r="AR108" i="8" s="1"/>
  <c r="AS108" i="8" s="1"/>
  <c r="J113" i="10"/>
  <c r="J107" i="11"/>
  <c r="E109" i="11"/>
  <c r="C109" i="11"/>
  <c r="AP110" i="8"/>
  <c r="AG111" i="8"/>
  <c r="AH111" i="8"/>
  <c r="AI111" i="8"/>
  <c r="AD111" i="8"/>
  <c r="AF111" i="8"/>
  <c r="AE111" i="8"/>
  <c r="AK112" i="8"/>
  <c r="AJ112" i="8"/>
  <c r="AL112" i="8"/>
  <c r="AO111" i="8"/>
  <c r="AM111" i="8"/>
  <c r="AN111" i="8"/>
  <c r="Y112" i="8"/>
  <c r="Z112" i="8"/>
  <c r="X112" i="8"/>
  <c r="AI120" i="7"/>
  <c r="D115" i="10"/>
  <c r="C110" i="11" s="1"/>
  <c r="AA111" i="8"/>
  <c r="AB111" i="8"/>
  <c r="AC111" i="8"/>
  <c r="AM120" i="7"/>
  <c r="AB120" i="7"/>
  <c r="AL120" i="7"/>
  <c r="AC120" i="7"/>
  <c r="Z120" i="7"/>
  <c r="AE120" i="7"/>
  <c r="W120" i="7"/>
  <c r="AJ120" i="7"/>
  <c r="AK120" i="7"/>
  <c r="AA120" i="7"/>
  <c r="AD120" i="7"/>
  <c r="Y120" i="7"/>
  <c r="AF120" i="7"/>
  <c r="V120" i="7"/>
  <c r="AN119" i="7"/>
  <c r="J114" i="10" s="1"/>
  <c r="AH120" i="7"/>
  <c r="AG120" i="7"/>
  <c r="X120" i="7"/>
  <c r="J108" i="11" l="1"/>
  <c r="AP111" i="8"/>
  <c r="AB112" i="8"/>
  <c r="AA112" i="8"/>
  <c r="AC112" i="8"/>
  <c r="AO112" i="8"/>
  <c r="AM112" i="8"/>
  <c r="AN112" i="8"/>
  <c r="AD112" i="8"/>
  <c r="AF112" i="8"/>
  <c r="AE112" i="8"/>
  <c r="E110" i="11"/>
  <c r="Y113" i="8"/>
  <c r="Z113" i="8"/>
  <c r="X113" i="8"/>
  <c r="AK113" i="8"/>
  <c r="AL113" i="8"/>
  <c r="AJ113" i="8"/>
  <c r="AG112" i="8"/>
  <c r="AH112" i="8"/>
  <c r="AI112" i="8"/>
  <c r="AI121" i="7"/>
  <c r="D116" i="10"/>
  <c r="C111" i="11" s="1"/>
  <c r="AJ121" i="7"/>
  <c r="Z121" i="7"/>
  <c r="AB121" i="7"/>
  <c r="X121" i="7"/>
  <c r="AL121" i="7"/>
  <c r="AK121" i="7"/>
  <c r="AG121" i="7"/>
  <c r="Y121" i="7"/>
  <c r="AC121" i="7"/>
  <c r="W121" i="7"/>
  <c r="AH121" i="7"/>
  <c r="AE121" i="7"/>
  <c r="AN120" i="7"/>
  <c r="J115" i="10" s="1"/>
  <c r="AM121" i="7"/>
  <c r="AF121" i="7"/>
  <c r="AA121" i="7"/>
  <c r="AD121" i="7"/>
  <c r="V121" i="7"/>
  <c r="AQ109" i="8"/>
  <c r="AR109" i="8" s="1"/>
  <c r="AS109" i="8" s="1"/>
  <c r="J109" i="11" l="1"/>
  <c r="AP112" i="8"/>
  <c r="AB113" i="8"/>
  <c r="AA113" i="8"/>
  <c r="AC113" i="8"/>
  <c r="Y114" i="8"/>
  <c r="Z114" i="8"/>
  <c r="X114" i="8"/>
  <c r="AD113" i="8"/>
  <c r="AF113" i="8"/>
  <c r="AE113" i="8"/>
  <c r="E111" i="11"/>
  <c r="AJ114" i="8"/>
  <c r="AK114" i="8"/>
  <c r="AL114" i="8"/>
  <c r="AM122" i="7"/>
  <c r="D117" i="10"/>
  <c r="C112" i="11" s="1"/>
  <c r="AG113" i="8"/>
  <c r="AH113" i="8"/>
  <c r="AI113" i="8"/>
  <c r="AO113" i="8"/>
  <c r="AN113" i="8"/>
  <c r="AM113" i="8"/>
  <c r="AI122" i="7"/>
  <c r="AA122" i="7"/>
  <c r="AC122" i="7"/>
  <c r="AG122" i="7"/>
  <c r="W122" i="7"/>
  <c r="Y122" i="7"/>
  <c r="AJ122" i="7"/>
  <c r="AF122" i="7"/>
  <c r="AH122" i="7"/>
  <c r="AD122" i="7"/>
  <c r="V122" i="7"/>
  <c r="AN121" i="7"/>
  <c r="J116" i="10" s="1"/>
  <c r="Z122" i="7"/>
  <c r="AE122" i="7"/>
  <c r="X122" i="7"/>
  <c r="AL122" i="7"/>
  <c r="AK122" i="7"/>
  <c r="AB122" i="7"/>
  <c r="AQ110" i="8"/>
  <c r="AR110" i="8" s="1"/>
  <c r="AS110" i="8" s="1"/>
  <c r="J110" i="11" l="1"/>
  <c r="E112" i="11"/>
  <c r="AK115" i="8"/>
  <c r="AJ115" i="8"/>
  <c r="AL115" i="8"/>
  <c r="Y115" i="8"/>
  <c r="Z115" i="8"/>
  <c r="X115" i="8"/>
  <c r="AO114" i="8"/>
  <c r="AM114" i="8"/>
  <c r="AN114" i="8"/>
  <c r="AM123" i="7"/>
  <c r="D118" i="10"/>
  <c r="C113" i="11" s="1"/>
  <c r="AP113" i="8"/>
  <c r="AG114" i="8"/>
  <c r="AH114" i="8"/>
  <c r="AI114" i="8"/>
  <c r="AD114" i="8"/>
  <c r="AF114" i="8"/>
  <c r="AE114" i="8"/>
  <c r="AB114" i="8"/>
  <c r="AA114" i="8"/>
  <c r="AC114" i="8"/>
  <c r="W123" i="7"/>
  <c r="AJ123" i="7"/>
  <c r="AB123" i="7"/>
  <c r="AN122" i="7"/>
  <c r="J117" i="10" s="1"/>
  <c r="AC123" i="7"/>
  <c r="AD123" i="7"/>
  <c r="AG123" i="7"/>
  <c r="Y123" i="7"/>
  <c r="AF123" i="7"/>
  <c r="AH123" i="7"/>
  <c r="V123" i="7"/>
  <c r="AQ111" i="8"/>
  <c r="AR111" i="8" s="1"/>
  <c r="AS111" i="8" s="1"/>
  <c r="AL123" i="7"/>
  <c r="Z123" i="7"/>
  <c r="X123" i="7"/>
  <c r="AI123" i="7"/>
  <c r="AK123" i="7"/>
  <c r="AA123" i="7"/>
  <c r="AE123" i="7"/>
  <c r="J111" i="11" l="1"/>
  <c r="AP114" i="8"/>
  <c r="E113" i="11"/>
  <c r="AG115" i="8"/>
  <c r="AI115" i="8"/>
  <c r="AH115" i="8"/>
  <c r="X116" i="8"/>
  <c r="Z116" i="8"/>
  <c r="Y116" i="8"/>
  <c r="AB115" i="8"/>
  <c r="AA115" i="8"/>
  <c r="AC115" i="8"/>
  <c r="AJ116" i="8"/>
  <c r="AL116" i="8"/>
  <c r="AK116" i="8"/>
  <c r="AD115" i="8"/>
  <c r="AF115" i="8"/>
  <c r="AE115" i="8"/>
  <c r="AO115" i="8"/>
  <c r="AN115" i="8"/>
  <c r="AM115" i="8"/>
  <c r="V124" i="7"/>
  <c r="D119" i="10"/>
  <c r="C114" i="11" s="1"/>
  <c r="W124" i="7"/>
  <c r="AF124" i="7"/>
  <c r="AA124" i="7"/>
  <c r="AM124" i="7"/>
  <c r="Z124" i="7"/>
  <c r="X124" i="7"/>
  <c r="AI124" i="7"/>
  <c r="AJ124" i="7"/>
  <c r="AG124" i="7"/>
  <c r="AE124" i="7"/>
  <c r="AK124" i="7"/>
  <c r="AB124" i="7"/>
  <c r="AH124" i="7"/>
  <c r="AQ112" i="8"/>
  <c r="AR112" i="8" s="1"/>
  <c r="AS112" i="8" s="1"/>
  <c r="AL124" i="7"/>
  <c r="AC124" i="7"/>
  <c r="AD124" i="7"/>
  <c r="Y124" i="7"/>
  <c r="AN123" i="7"/>
  <c r="J118" i="10" s="1"/>
  <c r="J112" i="11" l="1"/>
  <c r="E114" i="11"/>
  <c r="AP115" i="8"/>
  <c r="AD116" i="8"/>
  <c r="AF116" i="8"/>
  <c r="AE116" i="8"/>
  <c r="V125" i="7"/>
  <c r="D120" i="10"/>
  <c r="AI116" i="8"/>
  <c r="AG116" i="8"/>
  <c r="AH116" i="8"/>
  <c r="AA116" i="8"/>
  <c r="AB116" i="8"/>
  <c r="AC116" i="8"/>
  <c r="AM116" i="8"/>
  <c r="AO116" i="8"/>
  <c r="AN116" i="8"/>
  <c r="AC125" i="7"/>
  <c r="W125" i="7"/>
  <c r="AE125" i="7"/>
  <c r="AI125" i="7"/>
  <c r="AD125" i="7"/>
  <c r="AH125" i="7"/>
  <c r="AF125" i="7"/>
  <c r="AA125" i="7"/>
  <c r="AB125" i="7"/>
  <c r="X125" i="7"/>
  <c r="Z125" i="7"/>
  <c r="AN124" i="7"/>
  <c r="J119" i="10" s="1"/>
  <c r="AK125" i="7"/>
  <c r="AM125" i="7"/>
  <c r="AL125" i="7"/>
  <c r="AJ125" i="7"/>
  <c r="AG125" i="7"/>
  <c r="Y125" i="7"/>
  <c r="AQ113" i="8"/>
  <c r="AR113" i="8" s="1"/>
  <c r="AS113" i="8" s="1"/>
  <c r="J113" i="11" l="1"/>
  <c r="E115" i="11"/>
  <c r="C115" i="11"/>
  <c r="AL126" i="7"/>
  <c r="D121" i="10"/>
  <c r="C116" i="11" s="1"/>
  <c r="AP116" i="8"/>
  <c r="AF126" i="7"/>
  <c r="AD126" i="7"/>
  <c r="AN125" i="7"/>
  <c r="J120" i="10" s="1"/>
  <c r="Z126" i="7"/>
  <c r="AC126" i="7"/>
  <c r="X126" i="7"/>
  <c r="AQ114" i="8"/>
  <c r="AR114" i="8" s="1"/>
  <c r="AS114" i="8" s="1"/>
  <c r="AM126" i="7"/>
  <c r="AH126" i="7"/>
  <c r="W126" i="7"/>
  <c r="AG126" i="7"/>
  <c r="V126" i="7"/>
  <c r="AK126" i="7"/>
  <c r="Y126" i="7"/>
  <c r="AA126" i="7"/>
  <c r="AI126" i="7"/>
  <c r="AJ126" i="7"/>
  <c r="AE126" i="7"/>
  <c r="AB126" i="7"/>
  <c r="J114" i="11" l="1"/>
  <c r="E116" i="11"/>
  <c r="AN126" i="7"/>
  <c r="J121" i="10" s="1"/>
  <c r="AQ115" i="8"/>
  <c r="AR115" i="8" s="1"/>
  <c r="AS115" i="8" s="1"/>
  <c r="F82" i="10"/>
  <c r="F102" i="10"/>
  <c r="F72" i="10"/>
  <c r="F92" i="10"/>
  <c r="F62" i="10"/>
  <c r="F42" i="10"/>
  <c r="F22" i="10"/>
  <c r="F112" i="10"/>
  <c r="F52" i="10"/>
  <c r="F32" i="10"/>
  <c r="F12" i="10"/>
  <c r="F17" i="11" l="1"/>
  <c r="C22" i="14"/>
  <c r="C22" i="13"/>
  <c r="F27" i="11"/>
  <c r="C32" i="14"/>
  <c r="C32" i="13"/>
  <c r="F97" i="11"/>
  <c r="C102" i="14"/>
  <c r="C102" i="13"/>
  <c r="F47" i="11"/>
  <c r="C52" i="14"/>
  <c r="C52" i="13"/>
  <c r="F57" i="11"/>
  <c r="C62" i="14"/>
  <c r="C62" i="13"/>
  <c r="F77" i="11"/>
  <c r="C82" i="14"/>
  <c r="C82" i="13"/>
  <c r="F67" i="11"/>
  <c r="C72" i="14"/>
  <c r="C72" i="13"/>
  <c r="F37" i="11"/>
  <c r="C42" i="14"/>
  <c r="C42" i="13"/>
  <c r="F107" i="11"/>
  <c r="C112" i="14"/>
  <c r="C112" i="13"/>
  <c r="F87" i="11"/>
  <c r="C92" i="14"/>
  <c r="C92" i="13"/>
  <c r="F7" i="11"/>
  <c r="C12" i="14"/>
  <c r="C12" i="13"/>
  <c r="F121" i="10"/>
  <c r="J115" i="11"/>
  <c r="AQ116" i="8"/>
  <c r="AR116" i="8" s="1"/>
  <c r="AS116" i="8" s="1"/>
  <c r="F53" i="10"/>
  <c r="C225" i="10"/>
  <c r="E112" i="14" s="1"/>
  <c r="C155" i="10"/>
  <c r="E42" i="14" s="1"/>
  <c r="C205" i="10"/>
  <c r="E92" i="14" s="1"/>
  <c r="C185" i="10"/>
  <c r="E72" i="14" s="1"/>
  <c r="C195" i="10"/>
  <c r="E82" i="14" s="1"/>
  <c r="C145" i="10"/>
  <c r="E32" i="14" s="1"/>
  <c r="C135" i="10"/>
  <c r="E22" i="14" s="1"/>
  <c r="C175" i="10"/>
  <c r="E62" i="14" s="1"/>
  <c r="C215" i="10"/>
  <c r="E102" i="14" s="1"/>
  <c r="C125" i="10"/>
  <c r="E12" i="14" s="1"/>
  <c r="C165" i="10"/>
  <c r="E52" i="14" s="1"/>
  <c r="F63" i="10"/>
  <c r="F103" i="10"/>
  <c r="F33" i="10"/>
  <c r="F23" i="10"/>
  <c r="F13" i="10"/>
  <c r="F113" i="10"/>
  <c r="F43" i="10"/>
  <c r="F93" i="10"/>
  <c r="F73" i="10"/>
  <c r="F83" i="10"/>
  <c r="F68" i="11" l="1"/>
  <c r="C73" i="14"/>
  <c r="C73" i="13"/>
  <c r="F58" i="11"/>
  <c r="C63" i="14"/>
  <c r="C63" i="13"/>
  <c r="F18" i="11"/>
  <c r="C23" i="14"/>
  <c r="C23" i="13"/>
  <c r="F78" i="11"/>
  <c r="C83" i="14"/>
  <c r="C83" i="13"/>
  <c r="F108" i="11"/>
  <c r="C113" i="14"/>
  <c r="C113" i="13"/>
  <c r="F98" i="11"/>
  <c r="C103" i="14"/>
  <c r="C103" i="13"/>
  <c r="F8" i="11"/>
  <c r="C13" i="14"/>
  <c r="C13" i="13"/>
  <c r="C53" i="14"/>
  <c r="C53" i="13"/>
  <c r="C121" i="14"/>
  <c r="C121" i="13"/>
  <c r="G12" i="14"/>
  <c r="F88" i="11"/>
  <c r="C93" i="14"/>
  <c r="C93" i="13"/>
  <c r="F38" i="11"/>
  <c r="C43" i="14"/>
  <c r="C43" i="13"/>
  <c r="F28" i="11"/>
  <c r="C33" i="14"/>
  <c r="C33" i="13"/>
  <c r="C166" i="10"/>
  <c r="E53" i="14" s="1"/>
  <c r="F48" i="11"/>
  <c r="J116" i="11"/>
  <c r="C234" i="10"/>
  <c r="E121" i="14" s="1"/>
  <c r="F116" i="11"/>
  <c r="F54" i="10"/>
  <c r="C196" i="10"/>
  <c r="E83" i="14" s="1"/>
  <c r="C186" i="10"/>
  <c r="E73" i="14" s="1"/>
  <c r="C126" i="10"/>
  <c r="E13" i="14" s="1"/>
  <c r="C216" i="10"/>
  <c r="E103" i="14" s="1"/>
  <c r="C206" i="10"/>
  <c r="E93" i="14" s="1"/>
  <c r="C146" i="10"/>
  <c r="E33" i="14" s="1"/>
  <c r="C176" i="10"/>
  <c r="E63" i="14" s="1"/>
  <c r="C156" i="10"/>
  <c r="E43" i="14" s="1"/>
  <c r="C136" i="10"/>
  <c r="E23" i="14" s="1"/>
  <c r="C226" i="10"/>
  <c r="E113" i="14" s="1"/>
  <c r="F44" i="10"/>
  <c r="F104" i="10"/>
  <c r="F84" i="10"/>
  <c r="F74" i="10"/>
  <c r="F14" i="10"/>
  <c r="F24" i="10"/>
  <c r="F94" i="10"/>
  <c r="F114" i="10"/>
  <c r="F34" i="10"/>
  <c r="F64" i="10"/>
  <c r="F109" i="11" l="1"/>
  <c r="C114" i="14"/>
  <c r="C114" i="13"/>
  <c r="F69" i="11"/>
  <c r="C74" i="14"/>
  <c r="C74" i="13"/>
  <c r="F19" i="11"/>
  <c r="C24" i="14"/>
  <c r="C24" i="13"/>
  <c r="F99" i="11"/>
  <c r="C104" i="14"/>
  <c r="C104" i="13"/>
  <c r="F29" i="11"/>
  <c r="C34" i="14"/>
  <c r="C34" i="13"/>
  <c r="F9" i="11"/>
  <c r="C14" i="14"/>
  <c r="C14" i="13"/>
  <c r="F39" i="11"/>
  <c r="C44" i="14"/>
  <c r="C44" i="13"/>
  <c r="F89" i="11"/>
  <c r="C94" i="14"/>
  <c r="C94" i="13"/>
  <c r="F79" i="11"/>
  <c r="C84" i="14"/>
  <c r="C84" i="13"/>
  <c r="F59" i="11"/>
  <c r="C64" i="14"/>
  <c r="C64" i="13"/>
  <c r="C54" i="14"/>
  <c r="C54" i="13"/>
  <c r="G13" i="14"/>
  <c r="C167" i="10"/>
  <c r="E54" i="14" s="1"/>
  <c r="F49" i="11"/>
  <c r="F55" i="10"/>
  <c r="C177" i="10"/>
  <c r="E64" i="14" s="1"/>
  <c r="C207" i="10"/>
  <c r="E94" i="14" s="1"/>
  <c r="C127" i="10"/>
  <c r="E14" i="14" s="1"/>
  <c r="C197" i="10"/>
  <c r="E84" i="14" s="1"/>
  <c r="C157" i="10"/>
  <c r="E44" i="14" s="1"/>
  <c r="C147" i="10"/>
  <c r="E34" i="14" s="1"/>
  <c r="C227" i="10"/>
  <c r="E114" i="14" s="1"/>
  <c r="C137" i="10"/>
  <c r="E24" i="14" s="1"/>
  <c r="C187" i="10"/>
  <c r="E74" i="14" s="1"/>
  <c r="C217" i="10"/>
  <c r="E104" i="14" s="1"/>
  <c r="F115" i="10"/>
  <c r="F105" i="10"/>
  <c r="F65" i="10"/>
  <c r="F35" i="10"/>
  <c r="F25" i="10"/>
  <c r="F75" i="10"/>
  <c r="F95" i="10"/>
  <c r="F15" i="10"/>
  <c r="F85" i="10"/>
  <c r="F45" i="10"/>
  <c r="F110" i="11" l="1"/>
  <c r="C115" i="14"/>
  <c r="C115" i="13"/>
  <c r="F30" i="11"/>
  <c r="C35" i="14"/>
  <c r="C35" i="13"/>
  <c r="C55" i="14"/>
  <c r="C55" i="13"/>
  <c r="F90" i="11"/>
  <c r="C95" i="14"/>
  <c r="C95" i="13"/>
  <c r="F60" i="11"/>
  <c r="C65" i="14"/>
  <c r="C65" i="13"/>
  <c r="F20" i="11"/>
  <c r="C25" i="14"/>
  <c r="C25" i="13"/>
  <c r="F10" i="11"/>
  <c r="C15" i="14"/>
  <c r="C15" i="13"/>
  <c r="F40" i="11"/>
  <c r="C45" i="14"/>
  <c r="C45" i="13"/>
  <c r="F70" i="11"/>
  <c r="C75" i="13"/>
  <c r="C75" i="14"/>
  <c r="F100" i="11"/>
  <c r="C105" i="14"/>
  <c r="C105" i="13"/>
  <c r="G14" i="14"/>
  <c r="F80" i="11"/>
  <c r="C85" i="14"/>
  <c r="C85" i="13"/>
  <c r="C168" i="10"/>
  <c r="E55" i="14" s="1"/>
  <c r="F50" i="11"/>
  <c r="F56" i="10"/>
  <c r="C178" i="10"/>
  <c r="E65" i="14" s="1"/>
  <c r="C158" i="10"/>
  <c r="E45" i="14" s="1"/>
  <c r="C138" i="10"/>
  <c r="E25" i="14" s="1"/>
  <c r="C228" i="10"/>
  <c r="E115" i="14" s="1"/>
  <c r="C128" i="10"/>
  <c r="E15" i="14" s="1"/>
  <c r="C198" i="10"/>
  <c r="E85" i="14" s="1"/>
  <c r="C208" i="10"/>
  <c r="E95" i="14" s="1"/>
  <c r="C188" i="10"/>
  <c r="E75" i="14" s="1"/>
  <c r="C148" i="10"/>
  <c r="E35" i="14" s="1"/>
  <c r="C218" i="10"/>
  <c r="E105" i="14" s="1"/>
  <c r="F96" i="10"/>
  <c r="F106" i="10"/>
  <c r="F86" i="10"/>
  <c r="F76" i="10"/>
  <c r="F36" i="10"/>
  <c r="F46" i="10"/>
  <c r="F16" i="10"/>
  <c r="F26" i="10"/>
  <c r="F66" i="10"/>
  <c r="F116" i="10"/>
  <c r="F41" i="11" l="1"/>
  <c r="C46" i="14"/>
  <c r="C46" i="13"/>
  <c r="F61" i="11"/>
  <c r="C66" i="14"/>
  <c r="C66" i="13"/>
  <c r="F31" i="11"/>
  <c r="C36" i="14"/>
  <c r="C36" i="13"/>
  <c r="F91" i="11"/>
  <c r="C96" i="14"/>
  <c r="C96" i="13"/>
  <c r="C56" i="14"/>
  <c r="C56" i="13"/>
  <c r="G15" i="14"/>
  <c r="F111" i="11"/>
  <c r="C116" i="14"/>
  <c r="C116" i="13"/>
  <c r="F101" i="11"/>
  <c r="C106" i="14"/>
  <c r="C106" i="13"/>
  <c r="F21" i="11"/>
  <c r="C26" i="14"/>
  <c r="C26" i="13"/>
  <c r="F71" i="11"/>
  <c r="C76" i="14"/>
  <c r="C76" i="13"/>
  <c r="F11" i="11"/>
  <c r="C16" i="14"/>
  <c r="C16" i="13"/>
  <c r="F81" i="11"/>
  <c r="C86" i="14"/>
  <c r="C86" i="13"/>
  <c r="C169" i="10"/>
  <c r="E56" i="14" s="1"/>
  <c r="F51" i="11"/>
  <c r="F57" i="10"/>
  <c r="C139" i="10"/>
  <c r="E26" i="14" s="1"/>
  <c r="C129" i="10"/>
  <c r="E16" i="14" s="1"/>
  <c r="C199" i="10"/>
  <c r="E86" i="14" s="1"/>
  <c r="C179" i="10"/>
  <c r="E66" i="14" s="1"/>
  <c r="C159" i="10"/>
  <c r="E46" i="14" s="1"/>
  <c r="C189" i="10"/>
  <c r="E76" i="14" s="1"/>
  <c r="C219" i="10"/>
  <c r="E106" i="14" s="1"/>
  <c r="C229" i="10"/>
  <c r="E116" i="14" s="1"/>
  <c r="C149" i="10"/>
  <c r="E36" i="14" s="1"/>
  <c r="C209" i="10"/>
  <c r="E96" i="14" s="1"/>
  <c r="F107" i="10"/>
  <c r="F67" i="10"/>
  <c r="F47" i="10"/>
  <c r="F77" i="10"/>
  <c r="F117" i="10"/>
  <c r="F27" i="10"/>
  <c r="F17" i="10"/>
  <c r="F37" i="10"/>
  <c r="F87" i="10"/>
  <c r="F97" i="10"/>
  <c r="F12" i="11" l="1"/>
  <c r="C17" i="14"/>
  <c r="C17" i="13"/>
  <c r="F22" i="11"/>
  <c r="C27" i="14"/>
  <c r="C27" i="13"/>
  <c r="F62" i="11"/>
  <c r="C67" i="14"/>
  <c r="C67" i="13"/>
  <c r="F82" i="11"/>
  <c r="C87" i="14"/>
  <c r="C87" i="13"/>
  <c r="F112" i="11"/>
  <c r="C117" i="14"/>
  <c r="C117" i="13"/>
  <c r="F102" i="11"/>
  <c r="C107" i="13"/>
  <c r="C107" i="14"/>
  <c r="C57" i="14"/>
  <c r="C57" i="13"/>
  <c r="F42" i="11"/>
  <c r="C47" i="14"/>
  <c r="C47" i="13"/>
  <c r="F92" i="11"/>
  <c r="C97" i="14"/>
  <c r="C97" i="13"/>
  <c r="F32" i="11"/>
  <c r="C37" i="14"/>
  <c r="C37" i="13"/>
  <c r="F72" i="11"/>
  <c r="C77" i="14"/>
  <c r="C77" i="13"/>
  <c r="G16" i="14"/>
  <c r="C170" i="10"/>
  <c r="E57" i="14" s="1"/>
  <c r="F52" i="11"/>
  <c r="F58" i="10"/>
  <c r="C190" i="10"/>
  <c r="E77" i="14" s="1"/>
  <c r="C140" i="10"/>
  <c r="E27" i="14" s="1"/>
  <c r="C180" i="10"/>
  <c r="E67" i="14" s="1"/>
  <c r="C230" i="10"/>
  <c r="E117" i="14" s="1"/>
  <c r="C160" i="10"/>
  <c r="E47" i="14" s="1"/>
  <c r="C220" i="10"/>
  <c r="E107" i="14" s="1"/>
  <c r="C210" i="10"/>
  <c r="E97" i="14" s="1"/>
  <c r="C150" i="10"/>
  <c r="E37" i="14" s="1"/>
  <c r="C200" i="10"/>
  <c r="E87" i="14" s="1"/>
  <c r="C130" i="10"/>
  <c r="E17" i="14" s="1"/>
  <c r="F18" i="10"/>
  <c r="F108" i="10"/>
  <c r="F88" i="10"/>
  <c r="F118" i="10"/>
  <c r="F48" i="10"/>
  <c r="F98" i="10"/>
  <c r="F38" i="10"/>
  <c r="F28" i="10"/>
  <c r="F78" i="10"/>
  <c r="F68" i="10"/>
  <c r="F63" i="11" l="1"/>
  <c r="C68" i="14"/>
  <c r="C68" i="13"/>
  <c r="F73" i="11"/>
  <c r="C78" i="14"/>
  <c r="C78" i="13"/>
  <c r="F23" i="11"/>
  <c r="C28" i="14"/>
  <c r="C28" i="13"/>
  <c r="F113" i="11"/>
  <c r="C118" i="14"/>
  <c r="C118" i="13"/>
  <c r="F103" i="11"/>
  <c r="C108" i="14"/>
  <c r="C108" i="13"/>
  <c r="F43" i="11"/>
  <c r="C48" i="14"/>
  <c r="C48" i="13"/>
  <c r="F33" i="11"/>
  <c r="C38" i="14"/>
  <c r="C38" i="13"/>
  <c r="F83" i="11"/>
  <c r="C88" i="14"/>
  <c r="C88" i="13"/>
  <c r="C58" i="14"/>
  <c r="C58" i="13"/>
  <c r="F93" i="11"/>
  <c r="C98" i="14"/>
  <c r="C98" i="13"/>
  <c r="F13" i="11"/>
  <c r="C18" i="14"/>
  <c r="C18" i="13"/>
  <c r="G17" i="14"/>
  <c r="C171" i="10"/>
  <c r="E58" i="14" s="1"/>
  <c r="F53" i="11"/>
  <c r="C181" i="10"/>
  <c r="E68" i="14" s="1"/>
  <c r="C211" i="10"/>
  <c r="E98" i="14" s="1"/>
  <c r="C221" i="10"/>
  <c r="E108" i="14" s="1"/>
  <c r="C141" i="10"/>
  <c r="E28" i="14" s="1"/>
  <c r="C231" i="10"/>
  <c r="E118" i="14" s="1"/>
  <c r="C191" i="10"/>
  <c r="E78" i="14" s="1"/>
  <c r="C201" i="10"/>
  <c r="E88" i="14" s="1"/>
  <c r="C131" i="10"/>
  <c r="E18" i="14" s="1"/>
  <c r="G18" i="14" s="1"/>
  <c r="F59" i="10"/>
  <c r="C151" i="10"/>
  <c r="E38" i="14" s="1"/>
  <c r="C161" i="10"/>
  <c r="E48" i="14" s="1"/>
  <c r="F99" i="10"/>
  <c r="F109" i="10"/>
  <c r="F69" i="10"/>
  <c r="F29" i="10"/>
  <c r="F119" i="10"/>
  <c r="F79" i="10"/>
  <c r="F39" i="10"/>
  <c r="F49" i="10"/>
  <c r="F89" i="10"/>
  <c r="F19" i="10"/>
  <c r="F14" i="11" l="1"/>
  <c r="C19" i="14"/>
  <c r="C19" i="13"/>
  <c r="F104" i="11"/>
  <c r="C109" i="14"/>
  <c r="C109" i="13"/>
  <c r="F84" i="11"/>
  <c r="C89" i="14"/>
  <c r="C89" i="13"/>
  <c r="F114" i="11"/>
  <c r="C119" i="13"/>
  <c r="C119" i="14"/>
  <c r="F94" i="11"/>
  <c r="C99" i="14"/>
  <c r="C99" i="13"/>
  <c r="F54" i="11"/>
  <c r="C59" i="14"/>
  <c r="C59" i="13"/>
  <c r="F44" i="11"/>
  <c r="C49" i="14"/>
  <c r="C49" i="13"/>
  <c r="F24" i="11"/>
  <c r="C29" i="14"/>
  <c r="C29" i="13"/>
  <c r="F74" i="11"/>
  <c r="C79" i="13"/>
  <c r="C79" i="14"/>
  <c r="F34" i="11"/>
  <c r="C39" i="14"/>
  <c r="C39" i="13"/>
  <c r="F64" i="11"/>
  <c r="C69" i="14"/>
  <c r="C69" i="13"/>
  <c r="C132" i="10"/>
  <c r="E19" i="14" s="1"/>
  <c r="G19" i="14" s="1"/>
  <c r="C192" i="10"/>
  <c r="E79" i="14" s="1"/>
  <c r="C222" i="10"/>
  <c r="E109" i="14" s="1"/>
  <c r="F50" i="10"/>
  <c r="F30" i="10"/>
  <c r="C152" i="10"/>
  <c r="E39" i="14" s="1"/>
  <c r="C182" i="10"/>
  <c r="E69" i="14" s="1"/>
  <c r="C212" i="10"/>
  <c r="E99" i="14" s="1"/>
  <c r="C162" i="10"/>
  <c r="E49" i="14" s="1"/>
  <c r="C142" i="10"/>
  <c r="E29" i="14" s="1"/>
  <c r="F60" i="10"/>
  <c r="F20" i="10"/>
  <c r="F80" i="10"/>
  <c r="F110" i="10"/>
  <c r="C172" i="10"/>
  <c r="E59" i="14" s="1"/>
  <c r="C202" i="10"/>
  <c r="E89" i="14" s="1"/>
  <c r="C232" i="10"/>
  <c r="E119" i="14" s="1"/>
  <c r="F90" i="10"/>
  <c r="F40" i="10"/>
  <c r="F120" i="10"/>
  <c r="F70" i="10"/>
  <c r="F100" i="10"/>
  <c r="F35" i="11" l="1"/>
  <c r="C40" i="14"/>
  <c r="C40" i="13"/>
  <c r="F15" i="11"/>
  <c r="C20" i="14"/>
  <c r="C20" i="13"/>
  <c r="F95" i="11"/>
  <c r="C100" i="14"/>
  <c r="C100" i="13"/>
  <c r="F85" i="11"/>
  <c r="C90" i="14"/>
  <c r="C90" i="13"/>
  <c r="F65" i="11"/>
  <c r="C70" i="14"/>
  <c r="C70" i="13"/>
  <c r="F105" i="11"/>
  <c r="C110" i="14"/>
  <c r="C110" i="13"/>
  <c r="F25" i="11"/>
  <c r="C30" i="14"/>
  <c r="C30" i="13"/>
  <c r="F115" i="11"/>
  <c r="C120" i="14"/>
  <c r="C120" i="13"/>
  <c r="F75" i="11"/>
  <c r="C80" i="14"/>
  <c r="C80" i="13"/>
  <c r="F55" i="11"/>
  <c r="C60" i="14"/>
  <c r="C60" i="13"/>
  <c r="F45" i="11"/>
  <c r="C50" i="14"/>
  <c r="C50" i="13"/>
  <c r="C213" i="10"/>
  <c r="E100" i="14" s="1"/>
  <c r="C193" i="10"/>
  <c r="E80" i="14" s="1"/>
  <c r="C173" i="10"/>
  <c r="E60" i="14" s="1"/>
  <c r="C153" i="10"/>
  <c r="E40" i="14" s="1"/>
  <c r="C233" i="10"/>
  <c r="E120" i="14" s="1"/>
  <c r="C203" i="10"/>
  <c r="E90" i="14" s="1"/>
  <c r="C143" i="10"/>
  <c r="E30" i="14" s="1"/>
  <c r="C223" i="10"/>
  <c r="E110" i="14" s="1"/>
  <c r="C183" i="10"/>
  <c r="E70" i="14" s="1"/>
  <c r="C133" i="10"/>
  <c r="E20" i="14" s="1"/>
  <c r="G26" i="14" s="1"/>
  <c r="C163" i="10"/>
  <c r="E50" i="14" s="1"/>
  <c r="G76" i="14" l="1"/>
  <c r="G106" i="14"/>
  <c r="G43" i="14"/>
  <c r="G41" i="14"/>
  <c r="G45" i="14"/>
  <c r="G40" i="14"/>
  <c r="G42" i="14"/>
  <c r="G44" i="14"/>
  <c r="G46" i="14"/>
  <c r="G82" i="14"/>
  <c r="G83" i="14"/>
  <c r="G80" i="14"/>
  <c r="G81" i="14"/>
  <c r="G84" i="14"/>
  <c r="G85" i="14"/>
  <c r="G86" i="14"/>
  <c r="G57" i="14"/>
  <c r="G78" i="14"/>
  <c r="G47" i="14"/>
  <c r="G58" i="14"/>
  <c r="G20" i="14"/>
  <c r="G24" i="14"/>
  <c r="G21" i="14"/>
  <c r="G23" i="14"/>
  <c r="G22" i="14"/>
  <c r="G25" i="14"/>
  <c r="G55" i="14"/>
  <c r="G54" i="14"/>
  <c r="G56" i="14"/>
  <c r="G52" i="14"/>
  <c r="G53" i="14"/>
  <c r="G51" i="14"/>
  <c r="G50" i="14"/>
  <c r="G110" i="14"/>
  <c r="G112" i="14"/>
  <c r="G113" i="14"/>
  <c r="G111" i="14"/>
  <c r="G114" i="14"/>
  <c r="G115" i="14"/>
  <c r="G116" i="14"/>
  <c r="G73" i="14"/>
  <c r="G72" i="14"/>
  <c r="G70" i="14"/>
  <c r="G71" i="14"/>
  <c r="G75" i="14"/>
  <c r="G74" i="14"/>
  <c r="G35" i="14"/>
  <c r="G30" i="14"/>
  <c r="G33" i="14"/>
  <c r="G34" i="14"/>
  <c r="G31" i="14"/>
  <c r="G32" i="14"/>
  <c r="G91" i="14"/>
  <c r="G92" i="14"/>
  <c r="G96" i="14"/>
  <c r="G95" i="14"/>
  <c r="G94" i="14"/>
  <c r="G93" i="14"/>
  <c r="G90" i="14"/>
  <c r="G121" i="14"/>
  <c r="G120" i="14"/>
  <c r="G101" i="14"/>
  <c r="G103" i="14"/>
  <c r="G104" i="14"/>
  <c r="G102" i="14"/>
  <c r="G105" i="14"/>
  <c r="G100" i="14"/>
  <c r="G67" i="14"/>
  <c r="G37" i="14"/>
  <c r="G119" i="14"/>
  <c r="G88" i="14"/>
  <c r="G109" i="14"/>
  <c r="G49" i="14"/>
  <c r="G89" i="14"/>
  <c r="G59" i="14"/>
  <c r="G38" i="14"/>
  <c r="G107" i="14"/>
  <c r="G97" i="14"/>
  <c r="G69" i="14"/>
  <c r="G77" i="14"/>
  <c r="G27" i="14"/>
  <c r="G87" i="14"/>
  <c r="G36" i="14"/>
  <c r="G108" i="14"/>
  <c r="G39" i="14"/>
  <c r="G98" i="14"/>
  <c r="G63" i="14"/>
  <c r="G64" i="14"/>
  <c r="G61" i="14"/>
  <c r="G62" i="14"/>
  <c r="G66" i="14"/>
  <c r="G65" i="14"/>
  <c r="G60" i="14"/>
  <c r="G48" i="14"/>
  <c r="G79" i="14"/>
  <c r="G99" i="14"/>
  <c r="G118" i="14"/>
  <c r="G68" i="14"/>
  <c r="G28" i="14"/>
  <c r="G29" i="14"/>
  <c r="G117" i="14"/>
  <c r="C237" i="10"/>
  <c r="K3" i="10" l="1"/>
  <c r="R21" i="7" l="1" a="1"/>
  <c r="R21" i="7" s="1"/>
  <c r="C9" i="7"/>
  <c r="C25" i="7" l="1" a="1"/>
  <c r="C25" i="7" s="1"/>
  <c r="C24" i="7" a="1"/>
  <c r="C24" i="7" s="1"/>
  <c r="C23" i="7" a="1"/>
  <c r="C23" i="7" s="1"/>
  <c r="C22" i="7" a="1"/>
  <c r="C22" i="7" s="1"/>
  <c r="C21" i="7" a="1"/>
  <c r="C21" i="7" s="1"/>
  <c r="U21" i="7" s="1"/>
  <c r="C18" i="7" a="1"/>
  <c r="C18" i="7" s="1"/>
  <c r="C17" i="7" a="1"/>
  <c r="C17" i="7" s="1"/>
  <c r="C20" i="7" a="1"/>
  <c r="C20" i="7" s="1"/>
  <c r="C19" i="7" a="1"/>
  <c r="C19" i="7" s="1"/>
  <c r="D9" i="7"/>
  <c r="R16" i="7" a="1"/>
  <c r="R16" i="7" s="1"/>
  <c r="R19" i="7" a="1"/>
  <c r="R19" i="7" s="1"/>
  <c r="R24" i="7" a="1"/>
  <c r="R24" i="7" s="1"/>
  <c r="R26" i="7" a="1"/>
  <c r="R26" i="7" s="1"/>
  <c r="R25" i="7" a="1"/>
  <c r="R25" i="7" s="1"/>
  <c r="R22" i="7" a="1"/>
  <c r="R22" i="7" s="1"/>
  <c r="C26" i="7" a="1"/>
  <c r="C26" i="7" s="1"/>
  <c r="R17" i="7" a="1"/>
  <c r="R17" i="7" s="1"/>
  <c r="R20" i="7" a="1"/>
  <c r="R20" i="7" s="1"/>
  <c r="C16" i="7" a="1"/>
  <c r="C16" i="7" s="1"/>
  <c r="R23" i="7" a="1"/>
  <c r="R23" i="7" s="1"/>
  <c r="R18" i="7" a="1"/>
  <c r="R18" i="7" s="1"/>
  <c r="U16" i="7" l="1"/>
  <c r="I11" i="10" s="1"/>
  <c r="U26" i="7"/>
  <c r="V16" i="8" s="1"/>
  <c r="W16" i="8" s="1"/>
  <c r="AT16" i="8" s="1"/>
  <c r="U19" i="7"/>
  <c r="U20" i="7"/>
  <c r="U22" i="7"/>
  <c r="U17" i="7"/>
  <c r="U23" i="7"/>
  <c r="C35" i="7" a="1"/>
  <c r="C35" i="7" s="1"/>
  <c r="C34" i="7" a="1"/>
  <c r="C34" i="7" s="1"/>
  <c r="C33" i="7" a="1"/>
  <c r="C33" i="7" s="1"/>
  <c r="C32" i="7" a="1"/>
  <c r="C32" i="7" s="1"/>
  <c r="C41" i="7" a="1"/>
  <c r="C41" i="7" s="1"/>
  <c r="C31" i="7" a="1"/>
  <c r="C31" i="7" s="1"/>
  <c r="C40" i="7" a="1"/>
  <c r="C40" i="7" s="1"/>
  <c r="C29" i="7" a="1"/>
  <c r="C29" i="7" s="1"/>
  <c r="C28" i="7" a="1"/>
  <c r="C28" i="7" s="1"/>
  <c r="C38" i="7" a="1"/>
  <c r="C38" i="7" s="1"/>
  <c r="C30" i="7" a="1"/>
  <c r="C30" i="7" s="1"/>
  <c r="C39" i="7" a="1"/>
  <c r="C39" i="7" s="1"/>
  <c r="C37" i="7" a="1"/>
  <c r="C37" i="7" s="1"/>
  <c r="C27" i="7" a="1"/>
  <c r="C27" i="7" s="1"/>
  <c r="R35" i="7" a="1"/>
  <c r="R35" i="7" s="1"/>
  <c r="R40" i="7" a="1"/>
  <c r="R40" i="7" s="1"/>
  <c r="R34" i="7" a="1"/>
  <c r="R34" i="7" s="1"/>
  <c r="R39" i="7" a="1"/>
  <c r="R39" i="7" s="1"/>
  <c r="R28" i="7" a="1"/>
  <c r="R28" i="7" s="1"/>
  <c r="R36" i="7" a="1"/>
  <c r="R36" i="7" s="1"/>
  <c r="R27" i="7" a="1"/>
  <c r="R27" i="7" s="1"/>
  <c r="R29" i="7" a="1"/>
  <c r="R29" i="7" s="1"/>
  <c r="C36" i="7" a="1"/>
  <c r="C36" i="7" s="1"/>
  <c r="R32" i="7" a="1"/>
  <c r="R32" i="7" s="1"/>
  <c r="R30" i="7" a="1"/>
  <c r="R30" i="7" s="1"/>
  <c r="R33" i="7" a="1"/>
  <c r="R33" i="7" s="1"/>
  <c r="R31" i="7" a="1"/>
  <c r="R31" i="7" s="1"/>
  <c r="R38" i="7" a="1"/>
  <c r="R38" i="7" s="1"/>
  <c r="R41" i="7" a="1"/>
  <c r="R41" i="7" s="1"/>
  <c r="R37" i="7" a="1"/>
  <c r="R37" i="7" s="1"/>
  <c r="E9" i="7"/>
  <c r="U18" i="7"/>
  <c r="U24" i="7"/>
  <c r="V9" i="8"/>
  <c r="W9" i="8" s="1"/>
  <c r="AT9" i="8" s="1"/>
  <c r="I14" i="10"/>
  <c r="I16" i="10"/>
  <c r="V11" i="8"/>
  <c r="W11" i="8" s="1"/>
  <c r="AT11" i="8" s="1"/>
  <c r="U25" i="7"/>
  <c r="V6" i="8" l="1"/>
  <c r="W6" i="8" s="1"/>
  <c r="AT6" i="8" s="1"/>
  <c r="U36" i="7"/>
  <c r="I21" i="10"/>
  <c r="K16" i="11" s="1"/>
  <c r="U40" i="7"/>
  <c r="V30" i="8" s="1"/>
  <c r="W30" i="8" s="1"/>
  <c r="AT30" i="8" s="1"/>
  <c r="U37" i="7"/>
  <c r="V27" i="8" s="1"/>
  <c r="W27" i="8" s="1"/>
  <c r="AT27" i="8" s="1"/>
  <c r="U33" i="7"/>
  <c r="I19" i="10"/>
  <c r="V14" i="8"/>
  <c r="W14" i="8" s="1"/>
  <c r="AT14" i="8" s="1"/>
  <c r="U28" i="7"/>
  <c r="U35" i="7"/>
  <c r="V10" i="8"/>
  <c r="W10" i="8" s="1"/>
  <c r="AT10" i="8" s="1"/>
  <c r="I15" i="10"/>
  <c r="K16" i="10"/>
  <c r="L11" i="11" s="1"/>
  <c r="K11" i="11"/>
  <c r="I13" i="10"/>
  <c r="V8" i="8"/>
  <c r="W8" i="8" s="1"/>
  <c r="AT8" i="8" s="1"/>
  <c r="U39" i="7"/>
  <c r="U29" i="7"/>
  <c r="U32" i="7"/>
  <c r="I18" i="10"/>
  <c r="V13" i="8"/>
  <c r="W13" i="8" s="1"/>
  <c r="AT13" i="8" s="1"/>
  <c r="K11" i="10"/>
  <c r="L6" i="11" s="1"/>
  <c r="K6" i="11"/>
  <c r="K14" i="10"/>
  <c r="L9" i="11" s="1"/>
  <c r="K9" i="11"/>
  <c r="C45" i="7" a="1"/>
  <c r="C45" i="7" s="1"/>
  <c r="C55" i="7" a="1"/>
  <c r="C55" i="7" s="1"/>
  <c r="C64" i="7" a="1"/>
  <c r="C64" i="7" s="1"/>
  <c r="C65" i="7" a="1"/>
  <c r="C65" i="7" s="1"/>
  <c r="C54" i="7" a="1"/>
  <c r="C54" i="7" s="1"/>
  <c r="C44" i="7" a="1"/>
  <c r="C44" i="7" s="1"/>
  <c r="C63" i="7" a="1"/>
  <c r="C63" i="7" s="1"/>
  <c r="C53" i="7" a="1"/>
  <c r="C53" i="7" s="1"/>
  <c r="C43" i="7" a="1"/>
  <c r="C43" i="7" s="1"/>
  <c r="C42" i="7" a="1"/>
  <c r="C42" i="7" s="1"/>
  <c r="C62" i="7" a="1"/>
  <c r="C62" i="7" s="1"/>
  <c r="C52" i="7" a="1"/>
  <c r="C52" i="7" s="1"/>
  <c r="C61" i="7" a="1"/>
  <c r="C61" i="7" s="1"/>
  <c r="C60" i="7" a="1"/>
  <c r="C60" i="7" s="1"/>
  <c r="C50" i="7" a="1"/>
  <c r="C50" i="7" s="1"/>
  <c r="C48" i="7" a="1"/>
  <c r="C48" i="7" s="1"/>
  <c r="C47" i="7" a="1"/>
  <c r="C47" i="7" s="1"/>
  <c r="C59" i="7" a="1"/>
  <c r="C59" i="7" s="1"/>
  <c r="C58" i="7" a="1"/>
  <c r="C58" i="7" s="1"/>
  <c r="C57" i="7" a="1"/>
  <c r="C57" i="7" s="1"/>
  <c r="C51" i="7" a="1"/>
  <c r="C51" i="7" s="1"/>
  <c r="C49" i="7" a="1"/>
  <c r="C49" i="7" s="1"/>
  <c r="R52" i="7" a="1"/>
  <c r="R52" i="7" s="1"/>
  <c r="R61" i="7" a="1"/>
  <c r="R61" i="7" s="1"/>
  <c r="R56" i="7" a="1"/>
  <c r="R56" i="7" s="1"/>
  <c r="R42" i="7" a="1"/>
  <c r="R42" i="7" s="1"/>
  <c r="R62" i="7" a="1"/>
  <c r="R62" i="7" s="1"/>
  <c r="R53" i="7" a="1"/>
  <c r="R53" i="7" s="1"/>
  <c r="R64" i="7" a="1"/>
  <c r="R64" i="7" s="1"/>
  <c r="R45" i="7" a="1"/>
  <c r="R45" i="7" s="1"/>
  <c r="R63" i="7" a="1"/>
  <c r="R63" i="7" s="1"/>
  <c r="R54" i="7" a="1"/>
  <c r="R54" i="7" s="1"/>
  <c r="R47" i="7" a="1"/>
  <c r="R47" i="7" s="1"/>
  <c r="R43" i="7" a="1"/>
  <c r="R43" i="7" s="1"/>
  <c r="C46" i="7" a="1"/>
  <c r="C46" i="7" s="1"/>
  <c r="C66" i="7" a="1"/>
  <c r="C66" i="7" s="1"/>
  <c r="C56" i="7" a="1"/>
  <c r="C56" i="7" s="1"/>
  <c r="U56" i="7" s="1"/>
  <c r="R51" i="7" a="1"/>
  <c r="R51" i="7" s="1"/>
  <c r="R44" i="7" a="1"/>
  <c r="R44" i="7" s="1"/>
  <c r="R66" i="7" a="1"/>
  <c r="R66" i="7" s="1"/>
  <c r="R50" i="7" a="1"/>
  <c r="R50" i="7" s="1"/>
  <c r="R48" i="7" a="1"/>
  <c r="R48" i="7" s="1"/>
  <c r="R46" i="7" a="1"/>
  <c r="R46" i="7" s="1"/>
  <c r="R65" i="7" a="1"/>
  <c r="R65" i="7" s="1"/>
  <c r="R58" i="7" a="1"/>
  <c r="R58" i="7" s="1"/>
  <c r="R49" i="7" a="1"/>
  <c r="R49" i="7" s="1"/>
  <c r="R55" i="7" a="1"/>
  <c r="R55" i="7" s="1"/>
  <c r="R57" i="7" a="1"/>
  <c r="R57" i="7" s="1"/>
  <c r="R60" i="7" a="1"/>
  <c r="R60" i="7" s="1"/>
  <c r="R59" i="7" a="1"/>
  <c r="R59" i="7" s="1"/>
  <c r="F9" i="7"/>
  <c r="I31" i="10"/>
  <c r="V26" i="8"/>
  <c r="W26" i="8" s="1"/>
  <c r="AT26" i="8" s="1"/>
  <c r="U30" i="7"/>
  <c r="V23" i="8"/>
  <c r="W23" i="8" s="1"/>
  <c r="AT23" i="8" s="1"/>
  <c r="I28" i="10"/>
  <c r="I12" i="10"/>
  <c r="V7" i="8"/>
  <c r="W7" i="8" s="1"/>
  <c r="AT7" i="8" s="1"/>
  <c r="I20" i="10"/>
  <c r="V15" i="8"/>
  <c r="W15" i="8" s="1"/>
  <c r="AT15" i="8" s="1"/>
  <c r="U27" i="7"/>
  <c r="U38" i="7"/>
  <c r="U31" i="7"/>
  <c r="U34" i="7"/>
  <c r="I17" i="10"/>
  <c r="V12" i="8"/>
  <c r="W12" i="8" s="1"/>
  <c r="AT12" i="8" s="1"/>
  <c r="U41" i="7"/>
  <c r="K21" i="10" l="1"/>
  <c r="L16" i="11" s="1"/>
  <c r="I35" i="10"/>
  <c r="K35" i="10" s="1"/>
  <c r="L30" i="11" s="1"/>
  <c r="I32" i="10"/>
  <c r="K32" i="10" s="1"/>
  <c r="L27" i="11" s="1"/>
  <c r="L16" i="10"/>
  <c r="D129" i="10" s="1"/>
  <c r="U51" i="7"/>
  <c r="U61" i="7"/>
  <c r="I56" i="10" s="1"/>
  <c r="U43" i="7"/>
  <c r="I38" i="10" s="1"/>
  <c r="U54" i="7"/>
  <c r="I49" i="10" s="1"/>
  <c r="U45" i="7"/>
  <c r="L11" i="10"/>
  <c r="M6" i="11" s="1"/>
  <c r="K20" i="10"/>
  <c r="L15" i="11" s="1"/>
  <c r="K15" i="11"/>
  <c r="C125" i="7" a="1"/>
  <c r="C125" i="7" s="1"/>
  <c r="C85" i="7" a="1"/>
  <c r="C85" i="7" s="1"/>
  <c r="C95" i="7" a="1"/>
  <c r="C95" i="7" s="1"/>
  <c r="C114" i="7" a="1"/>
  <c r="C114" i="7" s="1"/>
  <c r="C115" i="7" a="1"/>
  <c r="C115" i="7" s="1"/>
  <c r="C105" i="7" a="1"/>
  <c r="C105" i="7" s="1"/>
  <c r="C75" i="7" a="1"/>
  <c r="C75" i="7" s="1"/>
  <c r="C94" i="7" a="1"/>
  <c r="C94" i="7" s="1"/>
  <c r="C124" i="7" a="1"/>
  <c r="C124" i="7" s="1"/>
  <c r="C104" i="7" a="1"/>
  <c r="C104" i="7" s="1"/>
  <c r="C74" i="7" a="1"/>
  <c r="C74" i="7" s="1"/>
  <c r="C83" i="7" a="1"/>
  <c r="C83" i="7" s="1"/>
  <c r="C84" i="7" a="1"/>
  <c r="C84" i="7" s="1"/>
  <c r="C103" i="7" a="1"/>
  <c r="C103" i="7" s="1"/>
  <c r="C93" i="7" a="1"/>
  <c r="C93" i="7" s="1"/>
  <c r="C123" i="7" a="1"/>
  <c r="C123" i="7" s="1"/>
  <c r="C102" i="7" a="1"/>
  <c r="C102" i="7" s="1"/>
  <c r="C72" i="7" a="1"/>
  <c r="C72" i="7" s="1"/>
  <c r="C82" i="7" a="1"/>
  <c r="C82" i="7" s="1"/>
  <c r="C101" i="7" a="1"/>
  <c r="C101" i="7" s="1"/>
  <c r="C92" i="7" a="1"/>
  <c r="C92" i="7" s="1"/>
  <c r="C122" i="7" a="1"/>
  <c r="C122" i="7" s="1"/>
  <c r="C71" i="7" a="1"/>
  <c r="C71" i="7" s="1"/>
  <c r="C90" i="7" a="1"/>
  <c r="C90" i="7" s="1"/>
  <c r="C113" i="7" a="1"/>
  <c r="C113" i="7" s="1"/>
  <c r="C112" i="7" a="1"/>
  <c r="C112" i="7" s="1"/>
  <c r="C121" i="7" a="1"/>
  <c r="C121" i="7" s="1"/>
  <c r="C73" i="7" a="1"/>
  <c r="C73" i="7" s="1"/>
  <c r="C91" i="7" a="1"/>
  <c r="C91" i="7" s="1"/>
  <c r="C111" i="7" a="1"/>
  <c r="C111" i="7" s="1"/>
  <c r="C110" i="7" a="1"/>
  <c r="C110" i="7" s="1"/>
  <c r="C80" i="7" a="1"/>
  <c r="C80" i="7" s="1"/>
  <c r="C109" i="7" a="1"/>
  <c r="C109" i="7" s="1"/>
  <c r="C79" i="7" a="1"/>
  <c r="C79" i="7" s="1"/>
  <c r="C88" i="7" a="1"/>
  <c r="C88" i="7" s="1"/>
  <c r="C108" i="7" a="1"/>
  <c r="C108" i="7" s="1"/>
  <c r="C87" i="7" a="1"/>
  <c r="C87" i="7" s="1"/>
  <c r="C117" i="7" a="1"/>
  <c r="C117" i="7" s="1"/>
  <c r="C81" i="7" a="1"/>
  <c r="C81" i="7" s="1"/>
  <c r="C70" i="7" a="1"/>
  <c r="C70" i="7" s="1"/>
  <c r="C120" i="7" a="1"/>
  <c r="C120" i="7" s="1"/>
  <c r="C107" i="7" a="1"/>
  <c r="C107" i="7" s="1"/>
  <c r="C100" i="7" a="1"/>
  <c r="C100" i="7" s="1"/>
  <c r="C69" i="7" a="1"/>
  <c r="C69" i="7" s="1"/>
  <c r="C99" i="7" a="1"/>
  <c r="C99" i="7" s="1"/>
  <c r="C118" i="7" a="1"/>
  <c r="C118" i="7" s="1"/>
  <c r="C68" i="7" a="1"/>
  <c r="C68" i="7" s="1"/>
  <c r="C67" i="7" a="1"/>
  <c r="C67" i="7" s="1"/>
  <c r="C119" i="7" a="1"/>
  <c r="C119" i="7" s="1"/>
  <c r="C89" i="7" a="1"/>
  <c r="C89" i="7" s="1"/>
  <c r="C98" i="7" a="1"/>
  <c r="C98" i="7" s="1"/>
  <c r="C78" i="7" a="1"/>
  <c r="C78" i="7" s="1"/>
  <c r="C77" i="7" a="1"/>
  <c r="C77" i="7" s="1"/>
  <c r="C97" i="7" a="1"/>
  <c r="C97" i="7" s="1"/>
  <c r="C126" i="7" a="1"/>
  <c r="C126" i="7" s="1"/>
  <c r="R123" i="7" a="1"/>
  <c r="R123" i="7" s="1"/>
  <c r="R73" i="7" a="1"/>
  <c r="R73" i="7" s="1"/>
  <c r="R118" i="7" a="1"/>
  <c r="R118" i="7" s="1"/>
  <c r="R94" i="7" a="1"/>
  <c r="R94" i="7" s="1"/>
  <c r="R101" i="7" a="1"/>
  <c r="R101" i="7" s="1"/>
  <c r="R107" i="7" a="1"/>
  <c r="R107" i="7" s="1"/>
  <c r="R80" i="7" a="1"/>
  <c r="R80" i="7" s="1"/>
  <c r="R112" i="7" a="1"/>
  <c r="R112" i="7" s="1"/>
  <c r="R85" i="7" a="1"/>
  <c r="R85" i="7" s="1"/>
  <c r="R88" i="7" a="1"/>
  <c r="R88" i="7" s="1"/>
  <c r="R103" i="7" a="1"/>
  <c r="R103" i="7" s="1"/>
  <c r="R67" i="7" a="1"/>
  <c r="R67" i="7" s="1"/>
  <c r="R106" i="7" a="1"/>
  <c r="R106" i="7" s="1"/>
  <c r="R89" i="7" a="1"/>
  <c r="R89" i="7" s="1"/>
  <c r="R116" i="7" a="1"/>
  <c r="R116" i="7" s="1"/>
  <c r="R90" i="7" a="1"/>
  <c r="R90" i="7" s="1"/>
  <c r="R102" i="7" a="1"/>
  <c r="R102" i="7" s="1"/>
  <c r="R115" i="7" a="1"/>
  <c r="R115" i="7" s="1"/>
  <c r="R121" i="7" a="1"/>
  <c r="R121" i="7" s="1"/>
  <c r="R86" i="7" a="1"/>
  <c r="R86" i="7" s="1"/>
  <c r="C116" i="7" a="1"/>
  <c r="C116" i="7" s="1"/>
  <c r="C106" i="7" a="1"/>
  <c r="C106" i="7" s="1"/>
  <c r="C96" i="7" a="1"/>
  <c r="C96" i="7" s="1"/>
  <c r="C86" i="7" a="1"/>
  <c r="C86" i="7" s="1"/>
  <c r="U86" i="7" s="1"/>
  <c r="C76" i="7" a="1"/>
  <c r="C76" i="7" s="1"/>
  <c r="R68" i="7" a="1"/>
  <c r="R68" i="7" s="1"/>
  <c r="R78" i="7" a="1"/>
  <c r="R78" i="7" s="1"/>
  <c r="R82" i="7" a="1"/>
  <c r="R82" i="7" s="1"/>
  <c r="R113" i="7" a="1"/>
  <c r="R113" i="7" s="1"/>
  <c r="R104" i="7" a="1"/>
  <c r="R104" i="7" s="1"/>
  <c r="R74" i="7" a="1"/>
  <c r="R74" i="7" s="1"/>
  <c r="R122" i="7" a="1"/>
  <c r="R122" i="7" s="1"/>
  <c r="R83" i="7" a="1"/>
  <c r="R83" i="7" s="1"/>
  <c r="R91" i="7" a="1"/>
  <c r="R91" i="7" s="1"/>
  <c r="R81" i="7" a="1"/>
  <c r="R81" i="7" s="1"/>
  <c r="R70" i="7" a="1"/>
  <c r="R70" i="7" s="1"/>
  <c r="R124" i="7" a="1"/>
  <c r="R124" i="7" s="1"/>
  <c r="R97" i="7" a="1"/>
  <c r="R97" i="7" s="1"/>
  <c r="R84" i="7" a="1"/>
  <c r="R84" i="7" s="1"/>
  <c r="R92" i="7" a="1"/>
  <c r="R92" i="7" s="1"/>
  <c r="R75" i="7" a="1"/>
  <c r="R75" i="7" s="1"/>
  <c r="R105" i="7" a="1"/>
  <c r="R105" i="7" s="1"/>
  <c r="R95" i="7" a="1"/>
  <c r="R95" i="7" s="1"/>
  <c r="R76" i="7" a="1"/>
  <c r="R76" i="7" s="1"/>
  <c r="R72" i="7" a="1"/>
  <c r="R72" i="7" s="1"/>
  <c r="R126" i="7" a="1"/>
  <c r="R126" i="7" s="1"/>
  <c r="R77" i="7" a="1"/>
  <c r="R77" i="7" s="1"/>
  <c r="R71" i="7" a="1"/>
  <c r="R71" i="7" s="1"/>
  <c r="R79" i="7" a="1"/>
  <c r="R79" i="7" s="1"/>
  <c r="R96" i="7" a="1"/>
  <c r="R96" i="7" s="1"/>
  <c r="R109" i="7" a="1"/>
  <c r="R109" i="7" s="1"/>
  <c r="R100" i="7" a="1"/>
  <c r="R100" i="7" s="1"/>
  <c r="R69" i="7" a="1"/>
  <c r="R69" i="7" s="1"/>
  <c r="R125" i="7" a="1"/>
  <c r="R125" i="7" s="1"/>
  <c r="R120" i="7" a="1"/>
  <c r="R120" i="7" s="1"/>
  <c r="R110" i="7" a="1"/>
  <c r="R110" i="7" s="1"/>
  <c r="R99" i="7" a="1"/>
  <c r="R99" i="7" s="1"/>
  <c r="R98" i="7" a="1"/>
  <c r="R98" i="7" s="1"/>
  <c r="R117" i="7" a="1"/>
  <c r="R117" i="7" s="1"/>
  <c r="R111" i="7" a="1"/>
  <c r="R111" i="7" s="1"/>
  <c r="R114" i="7" a="1"/>
  <c r="R114" i="7" s="1"/>
  <c r="R93" i="7" a="1"/>
  <c r="R93" i="7" s="1"/>
  <c r="R87" i="7" a="1"/>
  <c r="R87" i="7" s="1"/>
  <c r="R108" i="7" a="1"/>
  <c r="R108" i="7" s="1"/>
  <c r="R119" i="7" a="1"/>
  <c r="R119" i="7" s="1"/>
  <c r="U46" i="7"/>
  <c r="U62" i="7"/>
  <c r="V31" i="8"/>
  <c r="W31" i="8" s="1"/>
  <c r="AT31" i="8" s="1"/>
  <c r="I36" i="10"/>
  <c r="I33" i="10"/>
  <c r="V28" i="8"/>
  <c r="W28" i="8" s="1"/>
  <c r="AT28" i="8" s="1"/>
  <c r="I25" i="10"/>
  <c r="V20" i="8"/>
  <c r="W20" i="8" s="1"/>
  <c r="AT20" i="8" s="1"/>
  <c r="U49" i="7"/>
  <c r="U59" i="7"/>
  <c r="U60" i="7"/>
  <c r="U42" i="7"/>
  <c r="U44" i="7"/>
  <c r="U55" i="7"/>
  <c r="L14" i="10"/>
  <c r="K30" i="11"/>
  <c r="I27" i="10"/>
  <c r="V22" i="8"/>
  <c r="W22" i="8" s="1"/>
  <c r="AT22" i="8" s="1"/>
  <c r="K13" i="10"/>
  <c r="L8" i="11" s="1"/>
  <c r="K8" i="11"/>
  <c r="K15" i="10"/>
  <c r="L10" i="11" s="1"/>
  <c r="K10" i="11"/>
  <c r="I22" i="10"/>
  <c r="V17" i="8"/>
  <c r="W17" i="8" s="1"/>
  <c r="AT17" i="8" s="1"/>
  <c r="I46" i="10"/>
  <c r="V41" i="8"/>
  <c r="W41" i="8" s="1"/>
  <c r="AT41" i="8" s="1"/>
  <c r="I40" i="10"/>
  <c r="V35" i="8"/>
  <c r="W35" i="8" s="1"/>
  <c r="AT35" i="8" s="1"/>
  <c r="I24" i="10"/>
  <c r="V19" i="8"/>
  <c r="W19" i="8" s="1"/>
  <c r="AT19" i="8" s="1"/>
  <c r="K17" i="10"/>
  <c r="L12" i="11" s="1"/>
  <c r="K12" i="11"/>
  <c r="K12" i="10"/>
  <c r="L7" i="11" s="1"/>
  <c r="K7" i="11"/>
  <c r="I51" i="10"/>
  <c r="V46" i="8"/>
  <c r="W46" i="8" s="1"/>
  <c r="AT46" i="8" s="1"/>
  <c r="U47" i="7"/>
  <c r="I29" i="10"/>
  <c r="V24" i="8"/>
  <c r="W24" i="8" s="1"/>
  <c r="AT24" i="8" s="1"/>
  <c r="K28" i="10"/>
  <c r="L23" i="11" s="1"/>
  <c r="K23" i="11"/>
  <c r="K26" i="11"/>
  <c r="K31" i="10"/>
  <c r="L26" i="11" s="1"/>
  <c r="U66" i="7"/>
  <c r="U57" i="7"/>
  <c r="U48" i="7"/>
  <c r="U52" i="7"/>
  <c r="U53" i="7"/>
  <c r="U65" i="7"/>
  <c r="I34" i="10"/>
  <c r="V29" i="8"/>
  <c r="W29" i="8" s="1"/>
  <c r="AT29" i="8" s="1"/>
  <c r="I30" i="10"/>
  <c r="V25" i="8"/>
  <c r="W25" i="8" s="1"/>
  <c r="AT25" i="8" s="1"/>
  <c r="I26" i="10"/>
  <c r="V21" i="8"/>
  <c r="W21" i="8" s="1"/>
  <c r="AT21" i="8" s="1"/>
  <c r="U58" i="7"/>
  <c r="U50" i="7"/>
  <c r="U63" i="7"/>
  <c r="U64" i="7"/>
  <c r="K18" i="10"/>
  <c r="L13" i="11" s="1"/>
  <c r="K13" i="11"/>
  <c r="I23" i="10"/>
  <c r="V18" i="8"/>
  <c r="W18" i="8" s="1"/>
  <c r="AT18" i="8" s="1"/>
  <c r="K19" i="10"/>
  <c r="L14" i="11" s="1"/>
  <c r="K14" i="11"/>
  <c r="V44" i="8" l="1"/>
  <c r="W44" i="8" s="1"/>
  <c r="AT44" i="8" s="1"/>
  <c r="K27" i="11"/>
  <c r="L21" i="10"/>
  <c r="D134" i="10" s="1"/>
  <c r="D16" i="14"/>
  <c r="N16" i="10"/>
  <c r="O11" i="11" s="1"/>
  <c r="M11" i="11"/>
  <c r="Q11" i="11" s="1"/>
  <c r="D11" i="13"/>
  <c r="D16" i="13"/>
  <c r="D124" i="10"/>
  <c r="F11" i="14" s="1"/>
  <c r="V51" i="8"/>
  <c r="W51" i="8" s="1"/>
  <c r="AT51" i="8" s="1"/>
  <c r="D11" i="14"/>
  <c r="N11" i="10"/>
  <c r="O6" i="11" s="1"/>
  <c r="L13" i="10"/>
  <c r="D126" i="10" s="1"/>
  <c r="V33" i="8"/>
  <c r="W33" i="8" s="1"/>
  <c r="AT33" i="8" s="1"/>
  <c r="L17" i="10"/>
  <c r="N17" i="10" s="1"/>
  <c r="O12" i="11" s="1"/>
  <c r="U116" i="7"/>
  <c r="I111" i="10" s="1"/>
  <c r="L28" i="10"/>
  <c r="D28" i="13" s="1"/>
  <c r="L18" i="10"/>
  <c r="N18" i="10" s="1"/>
  <c r="O13" i="11" s="1"/>
  <c r="L31" i="10"/>
  <c r="D31" i="14" s="1"/>
  <c r="U106" i="7"/>
  <c r="I101" i="10" s="1"/>
  <c r="I43" i="10"/>
  <c r="V38" i="8"/>
  <c r="W38" i="8" s="1"/>
  <c r="AT38" i="8" s="1"/>
  <c r="K38" i="10"/>
  <c r="L33" i="11" s="1"/>
  <c r="K33" i="11"/>
  <c r="L32" i="10"/>
  <c r="L15" i="10"/>
  <c r="L35" i="10"/>
  <c r="I37" i="10"/>
  <c r="V32" i="8"/>
  <c r="W32" i="8" s="1"/>
  <c r="AT32" i="8" s="1"/>
  <c r="K36" i="10"/>
  <c r="L31" i="11" s="1"/>
  <c r="K31" i="11"/>
  <c r="U76" i="7"/>
  <c r="U78" i="7"/>
  <c r="U67" i="7"/>
  <c r="U69" i="7"/>
  <c r="U70" i="7"/>
  <c r="U108" i="7"/>
  <c r="U80" i="7"/>
  <c r="U73" i="7"/>
  <c r="U90" i="7"/>
  <c r="U101" i="7"/>
  <c r="U123" i="7"/>
  <c r="U83" i="7"/>
  <c r="U94" i="7"/>
  <c r="U114" i="7"/>
  <c r="K26" i="10"/>
  <c r="L21" i="11" s="1"/>
  <c r="K21" i="11"/>
  <c r="I45" i="10"/>
  <c r="V40" i="8"/>
  <c r="W40" i="8" s="1"/>
  <c r="AT40" i="8" s="1"/>
  <c r="I60" i="10"/>
  <c r="V55" i="8"/>
  <c r="W55" i="8" s="1"/>
  <c r="AT55" i="8" s="1"/>
  <c r="V47" i="8"/>
  <c r="W47" i="8" s="1"/>
  <c r="AT47" i="8" s="1"/>
  <c r="I52" i="10"/>
  <c r="I42" i="10"/>
  <c r="V37" i="8"/>
  <c r="W37" i="8" s="1"/>
  <c r="AT37" i="8" s="1"/>
  <c r="F129" i="10"/>
  <c r="F16" i="14"/>
  <c r="K22" i="10"/>
  <c r="L17" i="11" s="1"/>
  <c r="K17" i="11"/>
  <c r="D14" i="14"/>
  <c r="N14" i="10"/>
  <c r="O9" i="11" s="1"/>
  <c r="D127" i="10"/>
  <c r="M9" i="11"/>
  <c r="Q9" i="11" s="1"/>
  <c r="D14" i="13"/>
  <c r="I81" i="10"/>
  <c r="V76" i="8"/>
  <c r="W76" i="8" s="1"/>
  <c r="AT76" i="8" s="1"/>
  <c r="U126" i="7"/>
  <c r="U98" i="7"/>
  <c r="U68" i="7"/>
  <c r="U100" i="7"/>
  <c r="U81" i="7"/>
  <c r="U88" i="7"/>
  <c r="U110" i="7"/>
  <c r="U121" i="7"/>
  <c r="U71" i="7"/>
  <c r="U82" i="7"/>
  <c r="U93" i="7"/>
  <c r="U74" i="7"/>
  <c r="U75" i="7"/>
  <c r="U95" i="7"/>
  <c r="V53" i="8"/>
  <c r="W53" i="8" s="1"/>
  <c r="AT53" i="8" s="1"/>
  <c r="I58" i="10"/>
  <c r="K40" i="10"/>
  <c r="L35" i="11" s="1"/>
  <c r="K35" i="11"/>
  <c r="K56" i="10"/>
  <c r="L51" i="11" s="1"/>
  <c r="K51" i="11"/>
  <c r="K22" i="11"/>
  <c r="K27" i="10"/>
  <c r="L22" i="11" s="1"/>
  <c r="V50" i="8"/>
  <c r="W50" i="8" s="1"/>
  <c r="AT50" i="8" s="1"/>
  <c r="I55" i="10"/>
  <c r="K20" i="11"/>
  <c r="K25" i="10"/>
  <c r="L20" i="11" s="1"/>
  <c r="L19" i="10"/>
  <c r="K23" i="10"/>
  <c r="L18" i="11" s="1"/>
  <c r="K18" i="11"/>
  <c r="V48" i="8"/>
  <c r="W48" i="8" s="1"/>
  <c r="AT48" i="8" s="1"/>
  <c r="I53" i="10"/>
  <c r="K30" i="10"/>
  <c r="L25" i="11" s="1"/>
  <c r="K25" i="11"/>
  <c r="V43" i="8"/>
  <c r="W43" i="8" s="1"/>
  <c r="AT43" i="8" s="1"/>
  <c r="I48" i="10"/>
  <c r="I61" i="10"/>
  <c r="V56" i="8"/>
  <c r="W56" i="8" s="1"/>
  <c r="AT56" i="8" s="1"/>
  <c r="K29" i="10"/>
  <c r="L24" i="11" s="1"/>
  <c r="K24" i="11"/>
  <c r="L12" i="10"/>
  <c r="I50" i="10"/>
  <c r="V45" i="8"/>
  <c r="W45" i="8" s="1"/>
  <c r="AT45" i="8" s="1"/>
  <c r="V49" i="8"/>
  <c r="W49" i="8" s="1"/>
  <c r="AT49" i="8" s="1"/>
  <c r="I54" i="10"/>
  <c r="V52" i="8"/>
  <c r="W52" i="8" s="1"/>
  <c r="AT52" i="8" s="1"/>
  <c r="I57" i="10"/>
  <c r="U96" i="7"/>
  <c r="U97" i="7"/>
  <c r="U89" i="7"/>
  <c r="U118" i="7"/>
  <c r="U107" i="7"/>
  <c r="U117" i="7"/>
  <c r="U79" i="7"/>
  <c r="U111" i="7"/>
  <c r="U112" i="7"/>
  <c r="U122" i="7"/>
  <c r="U72" i="7"/>
  <c r="U103" i="7"/>
  <c r="U104" i="7"/>
  <c r="U105" i="7"/>
  <c r="U85" i="7"/>
  <c r="L20" i="10"/>
  <c r="F124" i="10"/>
  <c r="K29" i="11"/>
  <c r="K34" i="10"/>
  <c r="L29" i="11" s="1"/>
  <c r="I59" i="10"/>
  <c r="V54" i="8"/>
  <c r="W54" i="8" s="1"/>
  <c r="AT54" i="8" s="1"/>
  <c r="I47" i="10"/>
  <c r="V42" i="8"/>
  <c r="W42" i="8" s="1"/>
  <c r="AT42" i="8" s="1"/>
  <c r="K51" i="10"/>
  <c r="L46" i="11" s="1"/>
  <c r="K46" i="11"/>
  <c r="K24" i="10"/>
  <c r="L19" i="11" s="1"/>
  <c r="K19" i="11"/>
  <c r="K49" i="10"/>
  <c r="L44" i="11" s="1"/>
  <c r="K44" i="11"/>
  <c r="K46" i="10"/>
  <c r="L41" i="11" s="1"/>
  <c r="K41" i="11"/>
  <c r="I39" i="10"/>
  <c r="V34" i="8"/>
  <c r="W34" i="8" s="1"/>
  <c r="AT34" i="8" s="1"/>
  <c r="I44" i="10"/>
  <c r="V39" i="8"/>
  <c r="W39" i="8" s="1"/>
  <c r="AT39" i="8" s="1"/>
  <c r="K33" i="10"/>
  <c r="L28" i="11" s="1"/>
  <c r="K28" i="11"/>
  <c r="I41" i="10"/>
  <c r="V36" i="8"/>
  <c r="W36" i="8" s="1"/>
  <c r="AT36" i="8" s="1"/>
  <c r="U77" i="7"/>
  <c r="U119" i="7"/>
  <c r="U99" i="7"/>
  <c r="U120" i="7"/>
  <c r="U87" i="7"/>
  <c r="U109" i="7"/>
  <c r="U91" i="7"/>
  <c r="U113" i="7"/>
  <c r="U92" i="7"/>
  <c r="U102" i="7"/>
  <c r="U84" i="7"/>
  <c r="U124" i="7"/>
  <c r="U115" i="7"/>
  <c r="U125" i="7"/>
  <c r="M16" i="11"/>
  <c r="Q16" i="11" s="1"/>
  <c r="D21" i="14"/>
  <c r="N21" i="10"/>
  <c r="O16" i="11" s="1"/>
  <c r="D21" i="13" l="1"/>
  <c r="M12" i="11"/>
  <c r="Q12" i="11" s="1"/>
  <c r="D144" i="10"/>
  <c r="F31" i="14" s="1"/>
  <c r="D31" i="13"/>
  <c r="D17" i="14"/>
  <c r="N31" i="10"/>
  <c r="O26" i="11" s="1"/>
  <c r="D17" i="13"/>
  <c r="V96" i="8"/>
  <c r="W96" i="8" s="1"/>
  <c r="AT96" i="8" s="1"/>
  <c r="N13" i="10"/>
  <c r="O8" i="11" s="1"/>
  <c r="D13" i="14"/>
  <c r="D13" i="13"/>
  <c r="M8" i="11"/>
  <c r="Q8" i="11" s="1"/>
  <c r="M23" i="11"/>
  <c r="Q23" i="11" s="1"/>
  <c r="V106" i="8"/>
  <c r="W106" i="8" s="1"/>
  <c r="AT106" i="8" s="1"/>
  <c r="D18" i="13"/>
  <c r="D18" i="14"/>
  <c r="M26" i="11"/>
  <c r="Q26" i="11" s="1"/>
  <c r="M13" i="11"/>
  <c r="Q13" i="11" s="1"/>
  <c r="D131" i="10"/>
  <c r="F131" i="10" s="1"/>
  <c r="D130" i="10"/>
  <c r="F17" i="14" s="1"/>
  <c r="N28" i="10"/>
  <c r="O23" i="11" s="1"/>
  <c r="D141" i="10"/>
  <c r="F28" i="14" s="1"/>
  <c r="D28" i="14"/>
  <c r="L36" i="10"/>
  <c r="N36" i="10" s="1"/>
  <c r="O31" i="11" s="1"/>
  <c r="L34" i="10"/>
  <c r="D34" i="14" s="1"/>
  <c r="L22" i="10"/>
  <c r="N22" i="10" s="1"/>
  <c r="O17" i="11" s="1"/>
  <c r="I87" i="10"/>
  <c r="V82" i="8"/>
  <c r="W82" i="8" s="1"/>
  <c r="AT82" i="8" s="1"/>
  <c r="I82" i="10"/>
  <c r="V77" i="8"/>
  <c r="W77" i="8" s="1"/>
  <c r="AT77" i="8" s="1"/>
  <c r="V67" i="8"/>
  <c r="W67" i="8" s="1"/>
  <c r="AT67" i="8" s="1"/>
  <c r="I72" i="10"/>
  <c r="K36" i="11"/>
  <c r="K41" i="10"/>
  <c r="L36" i="11" s="1"/>
  <c r="L24" i="10"/>
  <c r="I99" i="10"/>
  <c r="V94" i="8"/>
  <c r="W94" i="8" s="1"/>
  <c r="AT94" i="8" s="1"/>
  <c r="I107" i="10"/>
  <c r="V102" i="8"/>
  <c r="W102" i="8" s="1"/>
  <c r="AT102" i="8" s="1"/>
  <c r="I102" i="10"/>
  <c r="V97" i="8"/>
  <c r="W97" i="8" s="1"/>
  <c r="AT97" i="8" s="1"/>
  <c r="V86" i="8"/>
  <c r="W86" i="8" s="1"/>
  <c r="AT86" i="8" s="1"/>
  <c r="I91" i="10"/>
  <c r="L30" i="10"/>
  <c r="D132" i="10"/>
  <c r="D19" i="13"/>
  <c r="D19" i="14"/>
  <c r="N19" i="10"/>
  <c r="O14" i="11" s="1"/>
  <c r="M14" i="11"/>
  <c r="Q14" i="11" s="1"/>
  <c r="K55" i="10"/>
  <c r="L50" i="11" s="1"/>
  <c r="K50" i="11"/>
  <c r="L27" i="10"/>
  <c r="I88" i="10"/>
  <c r="V83" i="8"/>
  <c r="W83" i="8" s="1"/>
  <c r="AT83" i="8" s="1"/>
  <c r="I105" i="10"/>
  <c r="V100" i="8"/>
  <c r="W100" i="8" s="1"/>
  <c r="AT100" i="8" s="1"/>
  <c r="V58" i="8"/>
  <c r="W58" i="8" s="1"/>
  <c r="AT58" i="8" s="1"/>
  <c r="I63" i="10"/>
  <c r="K81" i="10"/>
  <c r="L76" i="11" s="1"/>
  <c r="K76" i="11"/>
  <c r="I89" i="10"/>
  <c r="V84" i="8"/>
  <c r="W84" i="8" s="1"/>
  <c r="AT84" i="8" s="1"/>
  <c r="I85" i="10"/>
  <c r="V80" i="8"/>
  <c r="W80" i="8" s="1"/>
  <c r="AT80" i="8" s="1"/>
  <c r="I65" i="10"/>
  <c r="V60" i="8"/>
  <c r="W60" i="8" s="1"/>
  <c r="AT60" i="8" s="1"/>
  <c r="D148" i="10"/>
  <c r="D35" i="14"/>
  <c r="N35" i="10"/>
  <c r="O30" i="11" s="1"/>
  <c r="D35" i="13"/>
  <c r="M30" i="11"/>
  <c r="Q30" i="11" s="1"/>
  <c r="I110" i="10"/>
  <c r="V105" i="8"/>
  <c r="W105" i="8" s="1"/>
  <c r="AT105" i="8" s="1"/>
  <c r="I108" i="10"/>
  <c r="V103" i="8"/>
  <c r="W103" i="8" s="1"/>
  <c r="AT103" i="8" s="1"/>
  <c r="K39" i="11"/>
  <c r="K44" i="10"/>
  <c r="L39" i="11" s="1"/>
  <c r="F13" i="14"/>
  <c r="F126" i="10"/>
  <c r="F144" i="10"/>
  <c r="K59" i="10"/>
  <c r="L54" i="11" s="1"/>
  <c r="K54" i="11"/>
  <c r="D133" i="10"/>
  <c r="N20" i="10"/>
  <c r="O15" i="11" s="1"/>
  <c r="D20" i="13"/>
  <c r="M15" i="11"/>
  <c r="Q15" i="11" s="1"/>
  <c r="D20" i="14"/>
  <c r="I98" i="10"/>
  <c r="V93" i="8"/>
  <c r="W93" i="8" s="1"/>
  <c r="AT93" i="8" s="1"/>
  <c r="I106" i="10"/>
  <c r="V101" i="8"/>
  <c r="W101" i="8" s="1"/>
  <c r="AT101" i="8" s="1"/>
  <c r="I113" i="10"/>
  <c r="V108" i="8"/>
  <c r="W108" i="8" s="1"/>
  <c r="AT108" i="8" s="1"/>
  <c r="K57" i="10"/>
  <c r="L52" i="11" s="1"/>
  <c r="K52" i="11"/>
  <c r="K61" i="10"/>
  <c r="L56" i="11" s="1"/>
  <c r="K56" i="11"/>
  <c r="I90" i="10"/>
  <c r="V85" i="8"/>
  <c r="W85" i="8" s="1"/>
  <c r="AT85" i="8" s="1"/>
  <c r="I77" i="10"/>
  <c r="V72" i="8"/>
  <c r="W72" i="8" s="1"/>
  <c r="AT72" i="8" s="1"/>
  <c r="I83" i="10"/>
  <c r="V78" i="8"/>
  <c r="W78" i="8" s="1"/>
  <c r="AT78" i="8" s="1"/>
  <c r="I93" i="10"/>
  <c r="V88" i="8"/>
  <c r="W88" i="8" s="1"/>
  <c r="AT88" i="8" s="1"/>
  <c r="K42" i="10"/>
  <c r="L37" i="11" s="1"/>
  <c r="K37" i="11"/>
  <c r="K60" i="10"/>
  <c r="L55" i="11" s="1"/>
  <c r="K55" i="11"/>
  <c r="V73" i="8"/>
  <c r="W73" i="8" s="1"/>
  <c r="AT73" i="8" s="1"/>
  <c r="I78" i="10"/>
  <c r="V63" i="8"/>
  <c r="W63" i="8" s="1"/>
  <c r="AT63" i="8" s="1"/>
  <c r="I68" i="10"/>
  <c r="V59" i="8"/>
  <c r="W59" i="8" s="1"/>
  <c r="AT59" i="8" s="1"/>
  <c r="I64" i="10"/>
  <c r="K111" i="10"/>
  <c r="L106" i="11" s="1"/>
  <c r="K106" i="11"/>
  <c r="D128" i="10"/>
  <c r="N15" i="10"/>
  <c r="O10" i="11" s="1"/>
  <c r="M10" i="11"/>
  <c r="Q10" i="11" s="1"/>
  <c r="D15" i="14"/>
  <c r="D15" i="13"/>
  <c r="L38" i="10"/>
  <c r="I79" i="10"/>
  <c r="V74" i="8"/>
  <c r="W74" i="8" s="1"/>
  <c r="AT74" i="8" s="1"/>
  <c r="V89" i="8"/>
  <c r="W89" i="8" s="1"/>
  <c r="AT89" i="8" s="1"/>
  <c r="I94" i="10"/>
  <c r="K96" i="11"/>
  <c r="K101" i="10"/>
  <c r="L96" i="11" s="1"/>
  <c r="L49" i="10"/>
  <c r="L51" i="10"/>
  <c r="I80" i="10"/>
  <c r="V75" i="8"/>
  <c r="W75" i="8" s="1"/>
  <c r="AT75" i="8" s="1"/>
  <c r="I67" i="10"/>
  <c r="V62" i="8"/>
  <c r="W62" i="8" s="1"/>
  <c r="AT62" i="8" s="1"/>
  <c r="V69" i="8"/>
  <c r="W69" i="8" s="1"/>
  <c r="AT69" i="8" s="1"/>
  <c r="I74" i="10"/>
  <c r="V79" i="8"/>
  <c r="W79" i="8" s="1"/>
  <c r="AT79" i="8" s="1"/>
  <c r="I84" i="10"/>
  <c r="K50" i="10"/>
  <c r="L45" i="11" s="1"/>
  <c r="K45" i="11"/>
  <c r="L29" i="10"/>
  <c r="K48" i="10"/>
  <c r="L43" i="11" s="1"/>
  <c r="K43" i="11"/>
  <c r="L40" i="10"/>
  <c r="I70" i="10"/>
  <c r="V65" i="8"/>
  <c r="W65" i="8" s="1"/>
  <c r="AT65" i="8" s="1"/>
  <c r="I66" i="10"/>
  <c r="V61" i="8"/>
  <c r="W61" i="8" s="1"/>
  <c r="AT61" i="8" s="1"/>
  <c r="I76" i="10"/>
  <c r="V71" i="8"/>
  <c r="W71" i="8" s="1"/>
  <c r="AT71" i="8" s="1"/>
  <c r="V116" i="8"/>
  <c r="W116" i="8" s="1"/>
  <c r="AT116" i="8" s="1"/>
  <c r="I121" i="10"/>
  <c r="K52" i="10"/>
  <c r="L47" i="11" s="1"/>
  <c r="K47" i="11"/>
  <c r="L26" i="10"/>
  <c r="I118" i="10"/>
  <c r="V113" i="8"/>
  <c r="W113" i="8" s="1"/>
  <c r="AT113" i="8" s="1"/>
  <c r="I75" i="10"/>
  <c r="V70" i="8"/>
  <c r="W70" i="8" s="1"/>
  <c r="AT70" i="8" s="1"/>
  <c r="V57" i="8"/>
  <c r="W57" i="8" s="1"/>
  <c r="AT57" i="8" s="1"/>
  <c r="I62" i="10"/>
  <c r="I71" i="10"/>
  <c r="V66" i="8"/>
  <c r="W66" i="8" s="1"/>
  <c r="AT66" i="8" s="1"/>
  <c r="D32" i="13"/>
  <c r="D145" i="10"/>
  <c r="M27" i="11"/>
  <c r="Q27" i="11" s="1"/>
  <c r="N32" i="10"/>
  <c r="O27" i="11" s="1"/>
  <c r="D32" i="14"/>
  <c r="I119" i="10"/>
  <c r="V114" i="8"/>
  <c r="W114" i="8" s="1"/>
  <c r="AT114" i="8" s="1"/>
  <c r="I115" i="10"/>
  <c r="V110" i="8"/>
  <c r="W110" i="8" s="1"/>
  <c r="AT110" i="8" s="1"/>
  <c r="F134" i="10"/>
  <c r="F21" i="14"/>
  <c r="V81" i="8"/>
  <c r="W81" i="8" s="1"/>
  <c r="AT81" i="8" s="1"/>
  <c r="I86" i="10"/>
  <c r="I120" i="10"/>
  <c r="V115" i="8"/>
  <c r="W115" i="8" s="1"/>
  <c r="AT115" i="8" s="1"/>
  <c r="I97" i="10"/>
  <c r="V92" i="8"/>
  <c r="W92" i="8" s="1"/>
  <c r="AT92" i="8" s="1"/>
  <c r="V99" i="8"/>
  <c r="W99" i="8" s="1"/>
  <c r="AT99" i="8" s="1"/>
  <c r="I104" i="10"/>
  <c r="I114" i="10"/>
  <c r="V109" i="8"/>
  <c r="W109" i="8" s="1"/>
  <c r="AT109" i="8" s="1"/>
  <c r="L33" i="10"/>
  <c r="K34" i="11"/>
  <c r="K39" i="10"/>
  <c r="L34" i="11" s="1"/>
  <c r="L46" i="10"/>
  <c r="K47" i="10"/>
  <c r="L42" i="11" s="1"/>
  <c r="K42" i="11"/>
  <c r="H11" i="14"/>
  <c r="I11" i="14" s="1"/>
  <c r="I100" i="10"/>
  <c r="V95" i="8"/>
  <c r="W95" i="8" s="1"/>
  <c r="AT95" i="8" s="1"/>
  <c r="I117" i="10"/>
  <c r="V112" i="8"/>
  <c r="W112" i="8" s="1"/>
  <c r="AT112" i="8" s="1"/>
  <c r="I112" i="10"/>
  <c r="V107" i="8"/>
  <c r="W107" i="8" s="1"/>
  <c r="AT107" i="8" s="1"/>
  <c r="I92" i="10"/>
  <c r="V87" i="8"/>
  <c r="W87" i="8" s="1"/>
  <c r="AT87" i="8" s="1"/>
  <c r="K49" i="11"/>
  <c r="K54" i="10"/>
  <c r="L49" i="11" s="1"/>
  <c r="D125" i="10"/>
  <c r="M7" i="11"/>
  <c r="Q7" i="11" s="1"/>
  <c r="N12" i="10"/>
  <c r="O7" i="11" s="1"/>
  <c r="D12" i="13"/>
  <c r="D12" i="14"/>
  <c r="K48" i="11"/>
  <c r="K53" i="10"/>
  <c r="L48" i="11" s="1"/>
  <c r="L23" i="10"/>
  <c r="L25" i="10"/>
  <c r="L56" i="10"/>
  <c r="K53" i="11"/>
  <c r="K58" i="10"/>
  <c r="L53" i="11" s="1"/>
  <c r="I69" i="10"/>
  <c r="V64" i="8"/>
  <c r="W64" i="8" s="1"/>
  <c r="AT64" i="8" s="1"/>
  <c r="I116" i="10"/>
  <c r="V111" i="8"/>
  <c r="W111" i="8" s="1"/>
  <c r="AT111" i="8" s="1"/>
  <c r="I95" i="10"/>
  <c r="V90" i="8"/>
  <c r="W90" i="8" s="1"/>
  <c r="AT90" i="8" s="1"/>
  <c r="F127" i="10"/>
  <c r="F14" i="14"/>
  <c r="K45" i="10"/>
  <c r="L40" i="11" s="1"/>
  <c r="K40" i="11"/>
  <c r="I109" i="10"/>
  <c r="V104" i="8"/>
  <c r="W104" i="8" s="1"/>
  <c r="AT104" i="8" s="1"/>
  <c r="I96" i="10"/>
  <c r="V91" i="8"/>
  <c r="W91" i="8" s="1"/>
  <c r="AT91" i="8" s="1"/>
  <c r="I103" i="10"/>
  <c r="V98" i="8"/>
  <c r="W98" i="8" s="1"/>
  <c r="AT98" i="8" s="1"/>
  <c r="I73" i="10"/>
  <c r="V68" i="8"/>
  <c r="W68" i="8" s="1"/>
  <c r="AT68" i="8" s="1"/>
  <c r="K37" i="10"/>
  <c r="L32" i="11" s="1"/>
  <c r="K32" i="11"/>
  <c r="K43" i="10"/>
  <c r="L38" i="11" s="1"/>
  <c r="K38" i="11"/>
  <c r="D22" i="13" l="1"/>
  <c r="D135" i="10"/>
  <c r="F135" i="10" s="1"/>
  <c r="F130" i="10"/>
  <c r="D36" i="14"/>
  <c r="N34" i="10"/>
  <c r="O29" i="11" s="1"/>
  <c r="L59" i="10"/>
  <c r="D59" i="14" s="1"/>
  <c r="L50" i="10"/>
  <c r="M45" i="11" s="1"/>
  <c r="Q45" i="11" s="1"/>
  <c r="F18" i="14"/>
  <c r="D36" i="13"/>
  <c r="M29" i="11"/>
  <c r="Q29" i="11" s="1"/>
  <c r="D34" i="13"/>
  <c r="L48" i="10"/>
  <c r="N48" i="10" s="1"/>
  <c r="O43" i="11" s="1"/>
  <c r="D147" i="10"/>
  <c r="F34" i="14" s="1"/>
  <c r="D22" i="14"/>
  <c r="F141" i="10"/>
  <c r="M17" i="11"/>
  <c r="Q17" i="11" s="1"/>
  <c r="L47" i="10"/>
  <c r="D47" i="14" s="1"/>
  <c r="L41" i="10"/>
  <c r="D41" i="14" s="1"/>
  <c r="L57" i="10"/>
  <c r="N57" i="10" s="1"/>
  <c r="O52" i="11" s="1"/>
  <c r="L44" i="10"/>
  <c r="D44" i="13" s="1"/>
  <c r="M31" i="11"/>
  <c r="Q31" i="11" s="1"/>
  <c r="D149" i="10"/>
  <c r="F149" i="10" s="1"/>
  <c r="L43" i="10"/>
  <c r="D43" i="14" s="1"/>
  <c r="L37" i="10"/>
  <c r="D37" i="13" s="1"/>
  <c r="L111" i="10"/>
  <c r="D111" i="13" s="1"/>
  <c r="L81" i="10"/>
  <c r="D81" i="13" s="1"/>
  <c r="L52" i="10"/>
  <c r="D165" i="10" s="1"/>
  <c r="L42" i="10"/>
  <c r="M37" i="11" s="1"/>
  <c r="Q37" i="11" s="1"/>
  <c r="L60" i="10"/>
  <c r="D60" i="14" s="1"/>
  <c r="K109" i="10"/>
  <c r="L104" i="11" s="1"/>
  <c r="K104" i="11"/>
  <c r="K73" i="10"/>
  <c r="L68" i="11" s="1"/>
  <c r="K68" i="11"/>
  <c r="L45" i="10"/>
  <c r="K90" i="11"/>
  <c r="K95" i="10"/>
  <c r="L90" i="11" s="1"/>
  <c r="K69" i="10"/>
  <c r="L64" i="11" s="1"/>
  <c r="K64" i="11"/>
  <c r="D169" i="10"/>
  <c r="D56" i="13"/>
  <c r="M51" i="11"/>
  <c r="Q51" i="11" s="1"/>
  <c r="D56" i="14"/>
  <c r="N56" i="10"/>
  <c r="O51" i="11" s="1"/>
  <c r="L53" i="10"/>
  <c r="F125" i="10"/>
  <c r="F12" i="14"/>
  <c r="K109" i="11"/>
  <c r="K114" i="10"/>
  <c r="L109" i="11" s="1"/>
  <c r="K92" i="11"/>
  <c r="K97" i="10"/>
  <c r="L92" i="11" s="1"/>
  <c r="K110" i="11"/>
  <c r="K115" i="10"/>
  <c r="L110" i="11" s="1"/>
  <c r="D139" i="10"/>
  <c r="N26" i="10"/>
  <c r="O21" i="11" s="1"/>
  <c r="M21" i="11"/>
  <c r="Q21" i="11" s="1"/>
  <c r="D26" i="13"/>
  <c r="D26" i="14"/>
  <c r="K121" i="10"/>
  <c r="L116" i="11" s="1"/>
  <c r="K116" i="11"/>
  <c r="D153" i="10"/>
  <c r="N40" i="10"/>
  <c r="O35" i="11" s="1"/>
  <c r="M35" i="11"/>
  <c r="Q35" i="11" s="1"/>
  <c r="D40" i="14"/>
  <c r="D40" i="13"/>
  <c r="D142" i="10"/>
  <c r="N29" i="10"/>
  <c r="O24" i="11" s="1"/>
  <c r="D29" i="13"/>
  <c r="D29" i="14"/>
  <c r="M24" i="11"/>
  <c r="Q24" i="11" s="1"/>
  <c r="K84" i="10"/>
  <c r="L79" i="11" s="1"/>
  <c r="K79" i="11"/>
  <c r="L101" i="10"/>
  <c r="F128" i="10"/>
  <c r="F15" i="14"/>
  <c r="K64" i="10"/>
  <c r="L59" i="11" s="1"/>
  <c r="K59" i="11"/>
  <c r="K78" i="10"/>
  <c r="L73" i="11" s="1"/>
  <c r="K73" i="11"/>
  <c r="L61" i="10"/>
  <c r="F133" i="10"/>
  <c r="F20" i="14"/>
  <c r="K108" i="10"/>
  <c r="L103" i="11" s="1"/>
  <c r="K103" i="11"/>
  <c r="K80" i="11"/>
  <c r="K85" i="10"/>
  <c r="L80" i="11" s="1"/>
  <c r="K100" i="11"/>
  <c r="K105" i="10"/>
  <c r="L100" i="11" s="1"/>
  <c r="D143" i="10"/>
  <c r="D30" i="14"/>
  <c r="D30" i="13"/>
  <c r="M25" i="11"/>
  <c r="Q25" i="11" s="1"/>
  <c r="N30" i="10"/>
  <c r="O25" i="11" s="1"/>
  <c r="K97" i="11"/>
  <c r="K102" i="10"/>
  <c r="L97" i="11" s="1"/>
  <c r="K99" i="10"/>
  <c r="L94" i="11" s="1"/>
  <c r="K94" i="11"/>
  <c r="K103" i="10"/>
  <c r="L98" i="11" s="1"/>
  <c r="K98" i="11"/>
  <c r="D138" i="10"/>
  <c r="N25" i="10"/>
  <c r="O20" i="11" s="1"/>
  <c r="M20" i="11"/>
  <c r="Q20" i="11" s="1"/>
  <c r="D25" i="13"/>
  <c r="D25" i="14"/>
  <c r="K92" i="10"/>
  <c r="L87" i="11" s="1"/>
  <c r="K87" i="11"/>
  <c r="K112" i="11"/>
  <c r="K117" i="10"/>
  <c r="L112" i="11" s="1"/>
  <c r="L39" i="10"/>
  <c r="K104" i="10"/>
  <c r="L99" i="11" s="1"/>
  <c r="K99" i="11"/>
  <c r="K71" i="10"/>
  <c r="L66" i="11" s="1"/>
  <c r="K66" i="11"/>
  <c r="K75" i="10"/>
  <c r="L70" i="11" s="1"/>
  <c r="K70" i="11"/>
  <c r="D52" i="13"/>
  <c r="K66" i="10"/>
  <c r="L61" i="11" s="1"/>
  <c r="K61" i="11"/>
  <c r="K67" i="10"/>
  <c r="L62" i="11" s="1"/>
  <c r="K62" i="11"/>
  <c r="K93" i="10"/>
  <c r="L88" i="11" s="1"/>
  <c r="K88" i="11"/>
  <c r="K72" i="11"/>
  <c r="K77" i="10"/>
  <c r="L72" i="11" s="1"/>
  <c r="D170" i="10"/>
  <c r="K106" i="10"/>
  <c r="L101" i="11" s="1"/>
  <c r="K101" i="11"/>
  <c r="K63" i="10"/>
  <c r="L58" i="11" s="1"/>
  <c r="K58" i="11"/>
  <c r="K86" i="11"/>
  <c r="K91" i="10"/>
  <c r="L86" i="11" s="1"/>
  <c r="K82" i="10"/>
  <c r="L77" i="11" s="1"/>
  <c r="K77" i="11"/>
  <c r="K116" i="10"/>
  <c r="L111" i="11" s="1"/>
  <c r="K111" i="11"/>
  <c r="L58" i="10"/>
  <c r="D136" i="10"/>
  <c r="M18" i="11"/>
  <c r="Q18" i="11" s="1"/>
  <c r="D23" i="13"/>
  <c r="D23" i="14"/>
  <c r="N23" i="10"/>
  <c r="O18" i="11" s="1"/>
  <c r="D46" i="14"/>
  <c r="M41" i="11"/>
  <c r="Q41" i="11" s="1"/>
  <c r="N46" i="10"/>
  <c r="O41" i="11" s="1"/>
  <c r="D46" i="13"/>
  <c r="D159" i="10"/>
  <c r="D146" i="10"/>
  <c r="D33" i="13"/>
  <c r="D33" i="14"/>
  <c r="M28" i="11"/>
  <c r="Q28" i="11" s="1"/>
  <c r="N33" i="10"/>
  <c r="O28" i="11" s="1"/>
  <c r="K120" i="10"/>
  <c r="L115" i="11" s="1"/>
  <c r="K115" i="11"/>
  <c r="K119" i="10"/>
  <c r="L114" i="11" s="1"/>
  <c r="K114" i="11"/>
  <c r="F145" i="10"/>
  <c r="F32" i="14"/>
  <c r="K62" i="10"/>
  <c r="L57" i="11" s="1"/>
  <c r="K57" i="11"/>
  <c r="K74" i="10"/>
  <c r="L69" i="11" s="1"/>
  <c r="K69" i="11"/>
  <c r="D164" i="10"/>
  <c r="D51" i="14"/>
  <c r="M46" i="11"/>
  <c r="Q46" i="11" s="1"/>
  <c r="D51" i="13"/>
  <c r="N51" i="10"/>
  <c r="O46" i="11" s="1"/>
  <c r="K74" i="11"/>
  <c r="K79" i="10"/>
  <c r="L74" i="11" s="1"/>
  <c r="K68" i="10"/>
  <c r="L63" i="11" s="1"/>
  <c r="K63" i="11"/>
  <c r="K110" i="10"/>
  <c r="L105" i="11" s="1"/>
  <c r="K105" i="11"/>
  <c r="K60" i="11"/>
  <c r="K65" i="10"/>
  <c r="L60" i="11" s="1"/>
  <c r="K89" i="10"/>
  <c r="L84" i="11" s="1"/>
  <c r="K84" i="11"/>
  <c r="D194" i="10"/>
  <c r="K83" i="11"/>
  <c r="K88" i="10"/>
  <c r="L83" i="11" s="1"/>
  <c r="L55" i="10"/>
  <c r="K102" i="11"/>
  <c r="K107" i="10"/>
  <c r="L102" i="11" s="1"/>
  <c r="D137" i="10"/>
  <c r="D24" i="13"/>
  <c r="M19" i="11"/>
  <c r="Q19" i="11" s="1"/>
  <c r="N24" i="10"/>
  <c r="O19" i="11" s="1"/>
  <c r="D24" i="14"/>
  <c r="K72" i="10"/>
  <c r="L67" i="11" s="1"/>
  <c r="K67" i="11"/>
  <c r="K96" i="10"/>
  <c r="L91" i="11" s="1"/>
  <c r="K91" i="11"/>
  <c r="L54" i="10"/>
  <c r="K107" i="11"/>
  <c r="K112" i="10"/>
  <c r="L107" i="11" s="1"/>
  <c r="K100" i="10"/>
  <c r="L95" i="11" s="1"/>
  <c r="K95" i="11"/>
  <c r="K86" i="10"/>
  <c r="L81" i="11" s="1"/>
  <c r="K81" i="11"/>
  <c r="K113" i="11"/>
  <c r="K118" i="10"/>
  <c r="L113" i="11" s="1"/>
  <c r="K76" i="10"/>
  <c r="L71" i="11" s="1"/>
  <c r="K71" i="11"/>
  <c r="K70" i="10"/>
  <c r="L65" i="11" s="1"/>
  <c r="K65" i="11"/>
  <c r="K80" i="10"/>
  <c r="L75" i="11" s="1"/>
  <c r="K75" i="11"/>
  <c r="D49" i="14"/>
  <c r="D162" i="10"/>
  <c r="N49" i="10"/>
  <c r="O44" i="11" s="1"/>
  <c r="M44" i="11"/>
  <c r="Q44" i="11" s="1"/>
  <c r="D49" i="13"/>
  <c r="K94" i="10"/>
  <c r="L89" i="11" s="1"/>
  <c r="K89" i="11"/>
  <c r="D151" i="10"/>
  <c r="N38" i="10"/>
  <c r="O33" i="11" s="1"/>
  <c r="D38" i="14"/>
  <c r="D38" i="13"/>
  <c r="M33" i="11"/>
  <c r="Q33" i="11" s="1"/>
  <c r="K83" i="10"/>
  <c r="L78" i="11" s="1"/>
  <c r="K78" i="11"/>
  <c r="K90" i="10"/>
  <c r="L85" i="11" s="1"/>
  <c r="K85" i="11"/>
  <c r="K113" i="10"/>
  <c r="L108" i="11" s="1"/>
  <c r="K108" i="11"/>
  <c r="K98" i="10"/>
  <c r="L93" i="11" s="1"/>
  <c r="K93" i="11"/>
  <c r="M54" i="11"/>
  <c r="Q54" i="11" s="1"/>
  <c r="F35" i="14"/>
  <c r="F148" i="10"/>
  <c r="D140" i="10"/>
  <c r="D27" i="13"/>
  <c r="D27" i="14"/>
  <c r="M22" i="11"/>
  <c r="Q22" i="11" s="1"/>
  <c r="N27" i="10"/>
  <c r="O22" i="11" s="1"/>
  <c r="F132" i="10"/>
  <c r="F19" i="14"/>
  <c r="D41" i="13"/>
  <c r="K87" i="10"/>
  <c r="L82" i="11" s="1"/>
  <c r="K82" i="11"/>
  <c r="F22" i="14" l="1"/>
  <c r="N50" i="10"/>
  <c r="O45" i="11" s="1"/>
  <c r="D48" i="14"/>
  <c r="D44" i="14"/>
  <c r="D50" i="13"/>
  <c r="M43" i="11"/>
  <c r="Q43" i="11" s="1"/>
  <c r="D42" i="13"/>
  <c r="D163" i="10"/>
  <c r="F50" i="14" s="1"/>
  <c r="D161" i="10"/>
  <c r="F161" i="10" s="1"/>
  <c r="D42" i="14"/>
  <c r="D150" i="10"/>
  <c r="N37" i="10"/>
  <c r="O32" i="11" s="1"/>
  <c r="D157" i="10"/>
  <c r="F44" i="14" s="1"/>
  <c r="D50" i="14"/>
  <c r="D48" i="13"/>
  <c r="D155" i="10"/>
  <c r="F155" i="10" s="1"/>
  <c r="M39" i="11"/>
  <c r="Q39" i="11" s="1"/>
  <c r="N47" i="10"/>
  <c r="O42" i="11" s="1"/>
  <c r="D160" i="10"/>
  <c r="N60" i="10"/>
  <c r="O55" i="11" s="1"/>
  <c r="F147" i="10"/>
  <c r="N42" i="10"/>
  <c r="O37" i="11" s="1"/>
  <c r="D37" i="14"/>
  <c r="N44" i="10"/>
  <c r="O39" i="11" s="1"/>
  <c r="M47" i="11"/>
  <c r="Q47" i="11" s="1"/>
  <c r="D156" i="10"/>
  <c r="F156" i="10" s="1"/>
  <c r="M32" i="11"/>
  <c r="Q32" i="11" s="1"/>
  <c r="D57" i="13"/>
  <c r="M36" i="11"/>
  <c r="Q36" i="11" s="1"/>
  <c r="D59" i="13"/>
  <c r="N41" i="10"/>
  <c r="O36" i="11" s="1"/>
  <c r="D154" i="10"/>
  <c r="F41" i="14" s="1"/>
  <c r="D172" i="10"/>
  <c r="F59" i="14" s="1"/>
  <c r="M76" i="11"/>
  <c r="Q76" i="11" s="1"/>
  <c r="N59" i="10"/>
  <c r="O54" i="11" s="1"/>
  <c r="N111" i="10"/>
  <c r="O106" i="11" s="1"/>
  <c r="D57" i="14"/>
  <c r="M106" i="11"/>
  <c r="Q106" i="11" s="1"/>
  <c r="N52" i="10"/>
  <c r="O47" i="11" s="1"/>
  <c r="N43" i="10"/>
  <c r="O38" i="11" s="1"/>
  <c r="D60" i="13"/>
  <c r="L91" i="10"/>
  <c r="M86" i="11" s="1"/>
  <c r="Q86" i="11" s="1"/>
  <c r="M52" i="11"/>
  <c r="Q52" i="11" s="1"/>
  <c r="D111" i="14"/>
  <c r="D47" i="13"/>
  <c r="D43" i="13"/>
  <c r="D52" i="14"/>
  <c r="M38" i="11"/>
  <c r="Q38" i="11" s="1"/>
  <c r="D224" i="10"/>
  <c r="F224" i="10" s="1"/>
  <c r="M42" i="11"/>
  <c r="Q42" i="11" s="1"/>
  <c r="M55" i="11"/>
  <c r="Q55" i="11" s="1"/>
  <c r="D173" i="10"/>
  <c r="F173" i="10" s="1"/>
  <c r="L119" i="10"/>
  <c r="D119" i="13" s="1"/>
  <c r="L102" i="10"/>
  <c r="D102" i="13" s="1"/>
  <c r="L121" i="10"/>
  <c r="D121" i="14" s="1"/>
  <c r="L104" i="10"/>
  <c r="D104" i="14" s="1"/>
  <c r="D81" i="14"/>
  <c r="F36" i="14"/>
  <c r="L74" i="10"/>
  <c r="D74" i="13" s="1"/>
  <c r="L114" i="10"/>
  <c r="N114" i="10" s="1"/>
  <c r="O109" i="11" s="1"/>
  <c r="L98" i="10"/>
  <c r="D211" i="10" s="1"/>
  <c r="N81" i="10"/>
  <c r="O76" i="11" s="1"/>
  <c r="L70" i="10"/>
  <c r="N70" i="10" s="1"/>
  <c r="O65" i="11" s="1"/>
  <c r="L85" i="10"/>
  <c r="D198" i="10" s="1"/>
  <c r="L90" i="10"/>
  <c r="D90" i="14" s="1"/>
  <c r="L86" i="10"/>
  <c r="N86" i="10" s="1"/>
  <c r="O81" i="11" s="1"/>
  <c r="L117" i="10"/>
  <c r="D230" i="10" s="1"/>
  <c r="L103" i="10"/>
  <c r="M98" i="11" s="1"/>
  <c r="Q98" i="11" s="1"/>
  <c r="L67" i="10"/>
  <c r="N67" i="10" s="1"/>
  <c r="O62" i="11" s="1"/>
  <c r="L118" i="10"/>
  <c r="M113" i="11" s="1"/>
  <c r="Q113" i="11" s="1"/>
  <c r="L96" i="10"/>
  <c r="N96" i="10" s="1"/>
  <c r="O91" i="11" s="1"/>
  <c r="L88" i="10"/>
  <c r="M83" i="11" s="1"/>
  <c r="Q83" i="11" s="1"/>
  <c r="L95" i="10"/>
  <c r="M90" i="11" s="1"/>
  <c r="Q90" i="11" s="1"/>
  <c r="L72" i="10"/>
  <c r="D72" i="14" s="1"/>
  <c r="L107" i="10"/>
  <c r="D107" i="13" s="1"/>
  <c r="L62" i="10"/>
  <c r="D62" i="13" s="1"/>
  <c r="L120" i="10"/>
  <c r="M115" i="11" s="1"/>
  <c r="Q115" i="11" s="1"/>
  <c r="L93" i="10"/>
  <c r="D206" i="10" s="1"/>
  <c r="L105" i="10"/>
  <c r="D105" i="14" s="1"/>
  <c r="F154" i="10"/>
  <c r="L113" i="10"/>
  <c r="F151" i="10"/>
  <c r="F38" i="14"/>
  <c r="L100" i="10"/>
  <c r="D167" i="10"/>
  <c r="M49" i="11"/>
  <c r="Q49" i="11" s="1"/>
  <c r="D54" i="13"/>
  <c r="D54" i="14"/>
  <c r="N54" i="10"/>
  <c r="O49" i="11" s="1"/>
  <c r="L89" i="10"/>
  <c r="L110" i="10"/>
  <c r="L68" i="10"/>
  <c r="F51" i="14"/>
  <c r="F164" i="10"/>
  <c r="F46" i="14"/>
  <c r="F159" i="10"/>
  <c r="L63" i="10"/>
  <c r="L66" i="10"/>
  <c r="F52" i="14"/>
  <c r="F165" i="10"/>
  <c r="L75" i="10"/>
  <c r="F160" i="10"/>
  <c r="F47" i="14"/>
  <c r="L78" i="10"/>
  <c r="D166" i="10"/>
  <c r="D53" i="14"/>
  <c r="D53" i="13"/>
  <c r="N53" i="10"/>
  <c r="O48" i="11" s="1"/>
  <c r="M48" i="11"/>
  <c r="Q48" i="11" s="1"/>
  <c r="L69" i="10"/>
  <c r="D158" i="10"/>
  <c r="N45" i="10"/>
  <c r="O40" i="11" s="1"/>
  <c r="D45" i="14"/>
  <c r="D45" i="13"/>
  <c r="M40" i="11"/>
  <c r="Q40" i="11" s="1"/>
  <c r="D168" i="10"/>
  <c r="N55" i="10"/>
  <c r="O50" i="11" s="1"/>
  <c r="D55" i="13"/>
  <c r="D55" i="14"/>
  <c r="M50" i="11"/>
  <c r="Q50" i="11" s="1"/>
  <c r="F81" i="14"/>
  <c r="F194" i="10"/>
  <c r="F150" i="10"/>
  <c r="F37" i="14"/>
  <c r="L71" i="10"/>
  <c r="L99" i="10"/>
  <c r="F30" i="14"/>
  <c r="F143" i="10"/>
  <c r="D174" i="10"/>
  <c r="M56" i="11"/>
  <c r="Q56" i="11" s="1"/>
  <c r="N61" i="10"/>
  <c r="O56" i="11" s="1"/>
  <c r="D61" i="13"/>
  <c r="D61" i="14"/>
  <c r="L84" i="10"/>
  <c r="N121" i="10"/>
  <c r="O116" i="11" s="1"/>
  <c r="L97" i="10"/>
  <c r="F56" i="14"/>
  <c r="F169" i="10"/>
  <c r="L80" i="10"/>
  <c r="L87" i="10"/>
  <c r="L83" i="10"/>
  <c r="L94" i="10"/>
  <c r="L76" i="10"/>
  <c r="L112" i="10"/>
  <c r="L79" i="10"/>
  <c r="F136" i="10"/>
  <c r="F23" i="14"/>
  <c r="L116" i="10"/>
  <c r="L82" i="10"/>
  <c r="L106" i="10"/>
  <c r="L77" i="10"/>
  <c r="L92" i="10"/>
  <c r="L108" i="10"/>
  <c r="L64" i="10"/>
  <c r="D214" i="10"/>
  <c r="N101" i="10"/>
  <c r="O96" i="11" s="1"/>
  <c r="M96" i="11"/>
  <c r="Q96" i="11" s="1"/>
  <c r="D101" i="14"/>
  <c r="D101" i="13"/>
  <c r="F142" i="10"/>
  <c r="F29" i="14"/>
  <c r="L115" i="10"/>
  <c r="H15" i="14"/>
  <c r="I15" i="14" s="1"/>
  <c r="H21" i="14"/>
  <c r="I21" i="14" s="1"/>
  <c r="H14" i="14"/>
  <c r="I14" i="14" s="1"/>
  <c r="H19" i="14"/>
  <c r="I19" i="14" s="1"/>
  <c r="H13" i="14"/>
  <c r="I13" i="14" s="1"/>
  <c r="H22" i="14"/>
  <c r="I22" i="14" s="1"/>
  <c r="H17" i="14"/>
  <c r="I17" i="14" s="1"/>
  <c r="H12" i="14"/>
  <c r="I12" i="14" s="1"/>
  <c r="H18" i="14"/>
  <c r="I18" i="14" s="1"/>
  <c r="H20" i="14"/>
  <c r="I20" i="14" s="1"/>
  <c r="H16" i="14"/>
  <c r="I16" i="14" s="1"/>
  <c r="L73" i="10"/>
  <c r="L109" i="10"/>
  <c r="F27" i="14"/>
  <c r="F140" i="10"/>
  <c r="F162" i="10"/>
  <c r="F49" i="14"/>
  <c r="F24" i="14"/>
  <c r="F137" i="10"/>
  <c r="L65" i="10"/>
  <c r="F33" i="14"/>
  <c r="F146" i="10"/>
  <c r="D171" i="10"/>
  <c r="D58" i="13"/>
  <c r="D58" i="14"/>
  <c r="N58" i="10"/>
  <c r="O53" i="11" s="1"/>
  <c r="M53" i="11"/>
  <c r="Q53" i="11" s="1"/>
  <c r="F170" i="10"/>
  <c r="F57" i="14"/>
  <c r="D39" i="13"/>
  <c r="N39" i="10"/>
  <c r="O34" i="11" s="1"/>
  <c r="D152" i="10"/>
  <c r="D39" i="14"/>
  <c r="M34" i="11"/>
  <c r="Q34" i="11" s="1"/>
  <c r="F138" i="10"/>
  <c r="F25" i="14"/>
  <c r="F40" i="14"/>
  <c r="F153" i="10"/>
  <c r="F139" i="10"/>
  <c r="F26" i="14"/>
  <c r="D217" i="10" l="1"/>
  <c r="M109" i="11"/>
  <c r="Q109" i="11" s="1"/>
  <c r="F163" i="10"/>
  <c r="F60" i="14"/>
  <c r="M57" i="11"/>
  <c r="Q57" i="11" s="1"/>
  <c r="F42" i="14"/>
  <c r="F157" i="10"/>
  <c r="M69" i="11"/>
  <c r="Q69" i="11" s="1"/>
  <c r="D70" i="14"/>
  <c r="D220" i="10"/>
  <c r="F220" i="10" s="1"/>
  <c r="N91" i="10"/>
  <c r="O86" i="11" s="1"/>
  <c r="F48" i="14"/>
  <c r="M99" i="11"/>
  <c r="Q99" i="11" s="1"/>
  <c r="N95" i="10"/>
  <c r="O90" i="11" s="1"/>
  <c r="M114" i="11"/>
  <c r="Q114" i="11" s="1"/>
  <c r="D203" i="10"/>
  <c r="F90" i="14" s="1"/>
  <c r="D120" i="13"/>
  <c r="M80" i="11"/>
  <c r="Q80" i="11" s="1"/>
  <c r="N119" i="10"/>
  <c r="O114" i="11" s="1"/>
  <c r="D62" i="14"/>
  <c r="M93" i="11"/>
  <c r="Q93" i="11" s="1"/>
  <c r="N104" i="10"/>
  <c r="O99" i="11" s="1"/>
  <c r="D104" i="13"/>
  <c r="D95" i="13"/>
  <c r="D232" i="10"/>
  <c r="F232" i="10" s="1"/>
  <c r="N88" i="10"/>
  <c r="O83" i="11" s="1"/>
  <c r="D90" i="13"/>
  <c r="D103" i="13"/>
  <c r="F172" i="10"/>
  <c r="D91" i="13"/>
  <c r="M81" i="11"/>
  <c r="Q81" i="11" s="1"/>
  <c r="N102" i="10"/>
  <c r="O97" i="11" s="1"/>
  <c r="D93" i="14"/>
  <c r="N118" i="10"/>
  <c r="O113" i="11" s="1"/>
  <c r="N74" i="10"/>
  <c r="O69" i="11" s="1"/>
  <c r="F43" i="14"/>
  <c r="D91" i="14"/>
  <c r="D204" i="10"/>
  <c r="F91" i="14" s="1"/>
  <c r="D117" i="13"/>
  <c r="D96" i="14"/>
  <c r="D208" i="10"/>
  <c r="F208" i="10" s="1"/>
  <c r="D117" i="14"/>
  <c r="D119" i="14"/>
  <c r="D187" i="10"/>
  <c r="F74" i="14" s="1"/>
  <c r="M65" i="11"/>
  <c r="Q65" i="11" s="1"/>
  <c r="M85" i="11"/>
  <c r="Q85" i="11" s="1"/>
  <c r="F111" i="14"/>
  <c r="D95" i="14"/>
  <c r="N117" i="10"/>
  <c r="O112" i="11" s="1"/>
  <c r="D96" i="13"/>
  <c r="D183" i="10"/>
  <c r="F70" i="14" s="1"/>
  <c r="D180" i="10"/>
  <c r="F180" i="10" s="1"/>
  <c r="D105" i="13"/>
  <c r="D74" i="14"/>
  <c r="D209" i="10"/>
  <c r="F209" i="10" s="1"/>
  <c r="M91" i="11"/>
  <c r="Q91" i="11" s="1"/>
  <c r="D70" i="13"/>
  <c r="D234" i="10"/>
  <c r="F121" i="14" s="1"/>
  <c r="M112" i="11"/>
  <c r="Q112" i="11" s="1"/>
  <c r="M116" i="11"/>
  <c r="Q116" i="11" s="1"/>
  <c r="M102" i="11"/>
  <c r="Q102" i="11" s="1"/>
  <c r="N105" i="10"/>
  <c r="O100" i="11" s="1"/>
  <c r="N107" i="10"/>
  <c r="O102" i="11" s="1"/>
  <c r="N90" i="10"/>
  <c r="O85" i="11" s="1"/>
  <c r="D121" i="13"/>
  <c r="M62" i="11"/>
  <c r="Q62" i="11" s="1"/>
  <c r="N120" i="10"/>
  <c r="O115" i="11" s="1"/>
  <c r="N98" i="10"/>
  <c r="O93" i="11" s="1"/>
  <c r="D218" i="10"/>
  <c r="F218" i="10" s="1"/>
  <c r="D107" i="14"/>
  <c r="D233" i="10"/>
  <c r="F120" i="14" s="1"/>
  <c r="M100" i="11"/>
  <c r="Q100" i="11" s="1"/>
  <c r="D86" i="14"/>
  <c r="D231" i="10"/>
  <c r="F118" i="14" s="1"/>
  <c r="N93" i="10"/>
  <c r="O88" i="11" s="1"/>
  <c r="D215" i="10"/>
  <c r="F102" i="14" s="1"/>
  <c r="D93" i="13"/>
  <c r="D86" i="13"/>
  <c r="D118" i="13"/>
  <c r="M97" i="11"/>
  <c r="Q97" i="11" s="1"/>
  <c r="D102" i="14"/>
  <c r="M88" i="11"/>
  <c r="Q88" i="11" s="1"/>
  <c r="D199" i="10"/>
  <c r="F199" i="10" s="1"/>
  <c r="D118" i="14"/>
  <c r="N72" i="10"/>
  <c r="O67" i="11" s="1"/>
  <c r="M67" i="11"/>
  <c r="Q67" i="11" s="1"/>
  <c r="D67" i="14"/>
  <c r="D67" i="13"/>
  <c r="D120" i="14"/>
  <c r="D98" i="13"/>
  <c r="D185" i="10"/>
  <c r="F72" i="14" s="1"/>
  <c r="D98" i="14"/>
  <c r="D72" i="13"/>
  <c r="D88" i="14"/>
  <c r="D201" i="10"/>
  <c r="F201" i="10" s="1"/>
  <c r="N62" i="10"/>
  <c r="O57" i="11" s="1"/>
  <c r="D103" i="14"/>
  <c r="D114" i="13"/>
  <c r="D85" i="13"/>
  <c r="D88" i="13"/>
  <c r="D175" i="10"/>
  <c r="F175" i="10" s="1"/>
  <c r="D216" i="10"/>
  <c r="F103" i="14" s="1"/>
  <c r="N103" i="10"/>
  <c r="O98" i="11" s="1"/>
  <c r="D114" i="14"/>
  <c r="D227" i="10"/>
  <c r="F227" i="10" s="1"/>
  <c r="D85" i="14"/>
  <c r="N85" i="10"/>
  <c r="O80" i="11" s="1"/>
  <c r="H33" i="14"/>
  <c r="I33" i="14" s="1"/>
  <c r="H23" i="14"/>
  <c r="I23" i="14" s="1"/>
  <c r="F198" i="10"/>
  <c r="F85" i="14"/>
  <c r="F117" i="14"/>
  <c r="F230" i="10"/>
  <c r="F93" i="14"/>
  <c r="F206" i="10"/>
  <c r="D186" i="10"/>
  <c r="M68" i="11"/>
  <c r="Q68" i="11" s="1"/>
  <c r="N73" i="10"/>
  <c r="O68" i="11" s="1"/>
  <c r="D73" i="13"/>
  <c r="D73" i="14"/>
  <c r="H35" i="14"/>
  <c r="I35" i="14" s="1"/>
  <c r="H32" i="14"/>
  <c r="I32" i="14" s="1"/>
  <c r="H36" i="14"/>
  <c r="I36" i="14" s="1"/>
  <c r="D221" i="10"/>
  <c r="D108" i="13"/>
  <c r="D108" i="14"/>
  <c r="N108" i="10"/>
  <c r="O103" i="11" s="1"/>
  <c r="M103" i="11"/>
  <c r="Q103" i="11" s="1"/>
  <c r="D82" i="14"/>
  <c r="D195" i="10"/>
  <c r="M77" i="11"/>
  <c r="Q77" i="11" s="1"/>
  <c r="D82" i="13"/>
  <c r="N82" i="10"/>
  <c r="O77" i="11" s="1"/>
  <c r="D192" i="10"/>
  <c r="D79" i="14"/>
  <c r="D79" i="13"/>
  <c r="N79" i="10"/>
  <c r="O74" i="11" s="1"/>
  <c r="M74" i="11"/>
  <c r="Q74" i="11" s="1"/>
  <c r="M78" i="11"/>
  <c r="Q78" i="11" s="1"/>
  <c r="N83" i="10"/>
  <c r="O78" i="11" s="1"/>
  <c r="D83" i="13"/>
  <c r="D83" i="14"/>
  <c r="D196" i="10"/>
  <c r="D84" i="14"/>
  <c r="D197" i="10"/>
  <c r="M79" i="11"/>
  <c r="Q79" i="11" s="1"/>
  <c r="N84" i="10"/>
  <c r="O79" i="11" s="1"/>
  <c r="D84" i="13"/>
  <c r="D99" i="13"/>
  <c r="N99" i="10"/>
  <c r="O94" i="11" s="1"/>
  <c r="D212" i="10"/>
  <c r="M94" i="11"/>
  <c r="Q94" i="11" s="1"/>
  <c r="D99" i="14"/>
  <c r="D182" i="10"/>
  <c r="D69" i="14"/>
  <c r="D69" i="13"/>
  <c r="N69" i="10"/>
  <c r="O64" i="11" s="1"/>
  <c r="M64" i="11"/>
  <c r="Q64" i="11" s="1"/>
  <c r="D188" i="10"/>
  <c r="D75" i="13"/>
  <c r="N75" i="10"/>
  <c r="O70" i="11" s="1"/>
  <c r="D75" i="14"/>
  <c r="M70" i="11"/>
  <c r="Q70" i="11" s="1"/>
  <c r="D223" i="10"/>
  <c r="D110" i="14"/>
  <c r="M105" i="11"/>
  <c r="Q105" i="11" s="1"/>
  <c r="N110" i="10"/>
  <c r="O105" i="11" s="1"/>
  <c r="D110" i="13"/>
  <c r="F54" i="14"/>
  <c r="F167" i="10"/>
  <c r="F152" i="10"/>
  <c r="F39" i="14"/>
  <c r="D205" i="10"/>
  <c r="D92" i="14"/>
  <c r="N92" i="10"/>
  <c r="O87" i="11" s="1"/>
  <c r="M87" i="11"/>
  <c r="Q87" i="11" s="1"/>
  <c r="D92" i="13"/>
  <c r="D229" i="10"/>
  <c r="M111" i="11"/>
  <c r="Q111" i="11" s="1"/>
  <c r="D116" i="14"/>
  <c r="N116" i="10"/>
  <c r="O111" i="11" s="1"/>
  <c r="D116" i="13"/>
  <c r="D112" i="13"/>
  <c r="D225" i="10"/>
  <c r="N112" i="10"/>
  <c r="O107" i="11" s="1"/>
  <c r="D112" i="14"/>
  <c r="M107" i="11"/>
  <c r="Q107" i="11" s="1"/>
  <c r="N87" i="10"/>
  <c r="O82" i="11" s="1"/>
  <c r="D87" i="14"/>
  <c r="D87" i="13"/>
  <c r="M82" i="11"/>
  <c r="Q82" i="11" s="1"/>
  <c r="D200" i="10"/>
  <c r="F174" i="10"/>
  <c r="F61" i="14"/>
  <c r="D184" i="10"/>
  <c r="D71" i="14"/>
  <c r="D71" i="13"/>
  <c r="N71" i="10"/>
  <c r="O66" i="11" s="1"/>
  <c r="M66" i="11"/>
  <c r="Q66" i="11" s="1"/>
  <c r="F67" i="14"/>
  <c r="F53" i="14"/>
  <c r="F166" i="10"/>
  <c r="F217" i="10"/>
  <c r="F104" i="14"/>
  <c r="D89" i="13"/>
  <c r="D202" i="10"/>
  <c r="N89" i="10"/>
  <c r="O84" i="11" s="1"/>
  <c r="D89" i="14"/>
  <c r="M84" i="11"/>
  <c r="Q84" i="11" s="1"/>
  <c r="D213" i="10"/>
  <c r="M95" i="11"/>
  <c r="Q95" i="11" s="1"/>
  <c r="D100" i="13"/>
  <c r="N100" i="10"/>
  <c r="O95" i="11" s="1"/>
  <c r="D100" i="14"/>
  <c r="F171" i="10"/>
  <c r="F58" i="14"/>
  <c r="F203" i="10"/>
  <c r="H26" i="14"/>
  <c r="I26" i="14" s="1"/>
  <c r="H31" i="14"/>
  <c r="I31" i="14" s="1"/>
  <c r="H25" i="14"/>
  <c r="I25" i="14" s="1"/>
  <c r="H30" i="14"/>
  <c r="I30" i="14" s="1"/>
  <c r="H28" i="14"/>
  <c r="I28" i="14" s="1"/>
  <c r="H37" i="14"/>
  <c r="I37" i="14" s="1"/>
  <c r="H38" i="14"/>
  <c r="I38" i="14" s="1"/>
  <c r="H27" i="14"/>
  <c r="I27" i="14" s="1"/>
  <c r="F214" i="10"/>
  <c r="F101" i="14"/>
  <c r="D190" i="10"/>
  <c r="N77" i="10"/>
  <c r="O72" i="11" s="1"/>
  <c r="D77" i="14"/>
  <c r="M72" i="11"/>
  <c r="Q72" i="11" s="1"/>
  <c r="D77" i="13"/>
  <c r="D189" i="10"/>
  <c r="D76" i="14"/>
  <c r="D76" i="13"/>
  <c r="M71" i="11"/>
  <c r="Q71" i="11" s="1"/>
  <c r="N76" i="10"/>
  <c r="O71" i="11" s="1"/>
  <c r="M92" i="11"/>
  <c r="Q92" i="11" s="1"/>
  <c r="N97" i="10"/>
  <c r="O92" i="11" s="1"/>
  <c r="D97" i="13"/>
  <c r="D210" i="10"/>
  <c r="D97" i="14"/>
  <c r="F211" i="10"/>
  <c r="F98" i="14"/>
  <c r="D191" i="10"/>
  <c r="D78" i="14"/>
  <c r="N78" i="10"/>
  <c r="O73" i="11" s="1"/>
  <c r="M73" i="11"/>
  <c r="Q73" i="11" s="1"/>
  <c r="D78" i="13"/>
  <c r="D176" i="10"/>
  <c r="D63" i="14"/>
  <c r="D63" i="13"/>
  <c r="N63" i="10"/>
  <c r="O58" i="11" s="1"/>
  <c r="M58" i="11"/>
  <c r="Q58" i="11" s="1"/>
  <c r="D226" i="10"/>
  <c r="N113" i="10"/>
  <c r="O108" i="11" s="1"/>
  <c r="D113" i="14"/>
  <c r="M108" i="11"/>
  <c r="Q108" i="11" s="1"/>
  <c r="D113" i="13"/>
  <c r="D178" i="10"/>
  <c r="N65" i="10"/>
  <c r="O60" i="11" s="1"/>
  <c r="D65" i="14"/>
  <c r="M60" i="11"/>
  <c r="Q60" i="11" s="1"/>
  <c r="D65" i="13"/>
  <c r="D109" i="14"/>
  <c r="M104" i="11"/>
  <c r="Q104" i="11" s="1"/>
  <c r="D222" i="10"/>
  <c r="D109" i="13"/>
  <c r="N109" i="10"/>
  <c r="O104" i="11" s="1"/>
  <c r="H24" i="14"/>
  <c r="I24" i="14" s="1"/>
  <c r="H29" i="14"/>
  <c r="I29" i="14" s="1"/>
  <c r="H34" i="14"/>
  <c r="I34" i="14" s="1"/>
  <c r="M110" i="11"/>
  <c r="Q110" i="11" s="1"/>
  <c r="D115" i="14"/>
  <c r="D115" i="13"/>
  <c r="D228" i="10"/>
  <c r="N115" i="10"/>
  <c r="O110" i="11" s="1"/>
  <c r="D177" i="10"/>
  <c r="D64" i="13"/>
  <c r="N64" i="10"/>
  <c r="O59" i="11" s="1"/>
  <c r="M59" i="11"/>
  <c r="Q59" i="11" s="1"/>
  <c r="D64" i="14"/>
  <c r="D219" i="10"/>
  <c r="D106" i="14"/>
  <c r="M101" i="11"/>
  <c r="Q101" i="11" s="1"/>
  <c r="N106" i="10"/>
  <c r="O101" i="11" s="1"/>
  <c r="D106" i="13"/>
  <c r="N94" i="10"/>
  <c r="O89" i="11" s="1"/>
  <c r="D94" i="14"/>
  <c r="D207" i="10"/>
  <c r="D94" i="13"/>
  <c r="M89" i="11"/>
  <c r="Q89" i="11" s="1"/>
  <c r="D193" i="10"/>
  <c r="N80" i="10"/>
  <c r="O75" i="11" s="1"/>
  <c r="M75" i="11"/>
  <c r="Q75" i="11" s="1"/>
  <c r="D80" i="14"/>
  <c r="D80" i="13"/>
  <c r="F168" i="10"/>
  <c r="F55" i="14"/>
  <c r="F158" i="10"/>
  <c r="F45" i="14"/>
  <c r="M61" i="11"/>
  <c r="Q61" i="11" s="1"/>
  <c r="D179" i="10"/>
  <c r="D66" i="13"/>
  <c r="D66" i="14"/>
  <c r="N66" i="10"/>
  <c r="O61" i="11" s="1"/>
  <c r="D181" i="10"/>
  <c r="D68" i="13"/>
  <c r="M63" i="11"/>
  <c r="Q63" i="11" s="1"/>
  <c r="D68" i="14"/>
  <c r="N68" i="10"/>
  <c r="O63" i="11" s="1"/>
  <c r="F187" i="10" l="1"/>
  <c r="F119" i="14"/>
  <c r="H43" i="14"/>
  <c r="I43" i="14" s="1"/>
  <c r="F107" i="14"/>
  <c r="F96" i="14"/>
  <c r="F185" i="10"/>
  <c r="F233" i="10"/>
  <c r="F183" i="10"/>
  <c r="F231" i="10"/>
  <c r="F204" i="10"/>
  <c r="F86" i="14"/>
  <c r="F88" i="14"/>
  <c r="F105" i="14"/>
  <c r="F95" i="14"/>
  <c r="F234" i="10"/>
  <c r="F216" i="10"/>
  <c r="F215" i="10"/>
  <c r="H42" i="14"/>
  <c r="I42" i="14" s="1"/>
  <c r="F114" i="14"/>
  <c r="F62" i="14"/>
  <c r="H62" i="14" s="1"/>
  <c r="I62" i="14" s="1"/>
  <c r="H56" i="14"/>
  <c r="I56" i="14" s="1"/>
  <c r="D237" i="10"/>
  <c r="C238" i="10" s="1"/>
  <c r="K4" i="10" s="1"/>
  <c r="H49" i="14"/>
  <c r="I49" i="14" s="1"/>
  <c r="H40" i="14"/>
  <c r="I40" i="14" s="1"/>
  <c r="H39" i="14"/>
  <c r="I39" i="14" s="1"/>
  <c r="H59" i="14"/>
  <c r="I59" i="14" s="1"/>
  <c r="H41" i="14"/>
  <c r="I41" i="14" s="1"/>
  <c r="H44" i="14"/>
  <c r="I44" i="14" s="1"/>
  <c r="H51" i="14"/>
  <c r="I51" i="14" s="1"/>
  <c r="F228" i="10"/>
  <c r="F115" i="14"/>
  <c r="F78" i="14"/>
  <c r="F191" i="10"/>
  <c r="F181" i="10"/>
  <c r="F68" i="14"/>
  <c r="F179" i="10"/>
  <c r="F66" i="14"/>
  <c r="F219" i="10"/>
  <c r="F106" i="14"/>
  <c r="H52" i="14"/>
  <c r="I52" i="14" s="1"/>
  <c r="H46" i="14"/>
  <c r="I46" i="14" s="1"/>
  <c r="H54" i="14"/>
  <c r="I54" i="14" s="1"/>
  <c r="F192" i="10"/>
  <c r="F79" i="14"/>
  <c r="F195" i="10"/>
  <c r="F82" i="14"/>
  <c r="F186" i="10"/>
  <c r="F73" i="14"/>
  <c r="F94" i="14"/>
  <c r="F207" i="10"/>
  <c r="F64" i="14"/>
  <c r="F177" i="10"/>
  <c r="F222" i="10"/>
  <c r="F109" i="14"/>
  <c r="F113" i="14"/>
  <c r="F226" i="10"/>
  <c r="F189" i="10"/>
  <c r="F76" i="14"/>
  <c r="F116" i="14"/>
  <c r="F229" i="10"/>
  <c r="H47" i="14"/>
  <c r="I47" i="14" s="1"/>
  <c r="F84" i="14"/>
  <c r="F197" i="10"/>
  <c r="H57" i="14"/>
  <c r="I57" i="14" s="1"/>
  <c r="F193" i="10"/>
  <c r="F80" i="14"/>
  <c r="F178" i="10"/>
  <c r="F65" i="14"/>
  <c r="F176" i="10"/>
  <c r="F63" i="14"/>
  <c r="F190" i="10"/>
  <c r="F77" i="14"/>
  <c r="H50" i="14"/>
  <c r="I50" i="14" s="1"/>
  <c r="F213" i="10"/>
  <c r="F100" i="14"/>
  <c r="F202" i="10"/>
  <c r="F89" i="14"/>
  <c r="F184" i="10"/>
  <c r="F71" i="14"/>
  <c r="F92" i="14"/>
  <c r="F205" i="10"/>
  <c r="H61" i="14"/>
  <c r="I61" i="14" s="1"/>
  <c r="F223" i="10"/>
  <c r="F110" i="14"/>
  <c r="F69" i="14"/>
  <c r="F182" i="10"/>
  <c r="F108" i="14"/>
  <c r="F221" i="10"/>
  <c r="H45" i="14"/>
  <c r="I45" i="14" s="1"/>
  <c r="H58" i="14"/>
  <c r="I58" i="14" s="1"/>
  <c r="F210" i="10"/>
  <c r="F97" i="14"/>
  <c r="F200" i="10"/>
  <c r="F87" i="14"/>
  <c r="F225" i="10"/>
  <c r="F112" i="14"/>
  <c r="H53" i="14"/>
  <c r="I53" i="14" s="1"/>
  <c r="H48" i="14"/>
  <c r="I48" i="14" s="1"/>
  <c r="H60" i="14"/>
  <c r="I60" i="14" s="1"/>
  <c r="F188" i="10"/>
  <c r="F75" i="14"/>
  <c r="F212" i="10"/>
  <c r="F99" i="14"/>
  <c r="F83" i="14"/>
  <c r="F196" i="10"/>
  <c r="H55" i="14"/>
  <c r="I55" i="14" s="1"/>
  <c r="H71" i="14" l="1"/>
  <c r="I71" i="14" s="1"/>
  <c r="H63" i="14"/>
  <c r="I63" i="14" s="1"/>
  <c r="L3" i="10"/>
  <c r="H89" i="14"/>
  <c r="I89" i="14" s="1"/>
  <c r="H74" i="14"/>
  <c r="I74" i="14" s="1"/>
  <c r="H64" i="14"/>
  <c r="I64" i="14" s="1"/>
  <c r="D5" i="14" s="1"/>
  <c r="H66" i="14"/>
  <c r="I66" i="14" s="1"/>
  <c r="H92" i="14"/>
  <c r="I92" i="14" s="1"/>
  <c r="H90" i="14"/>
  <c r="I90" i="14" s="1"/>
  <c r="H117" i="14"/>
  <c r="I117" i="14" s="1"/>
  <c r="H75" i="14"/>
  <c r="I75" i="14" s="1"/>
  <c r="H76" i="14"/>
  <c r="I76" i="14" s="1"/>
  <c r="H115" i="14"/>
  <c r="I115" i="14" s="1"/>
  <c r="H83" i="14"/>
  <c r="I83" i="14" s="1"/>
  <c r="H69" i="14"/>
  <c r="I69" i="14" s="1"/>
  <c r="H120" i="14"/>
  <c r="I120" i="14" s="1"/>
  <c r="H95" i="14"/>
  <c r="I95" i="14" s="1"/>
  <c r="H86" i="14"/>
  <c r="I86" i="14" s="1"/>
  <c r="H88" i="14"/>
  <c r="I88" i="14" s="1"/>
  <c r="H67" i="14"/>
  <c r="I67" i="14" s="1"/>
  <c r="H72" i="14"/>
  <c r="I72" i="14" s="1"/>
  <c r="H116" i="14"/>
  <c r="I116" i="14" s="1"/>
  <c r="H107" i="14"/>
  <c r="I107" i="14" s="1"/>
  <c r="H113" i="14"/>
  <c r="I113" i="14" s="1"/>
  <c r="H73" i="14"/>
  <c r="I73" i="14" s="1"/>
  <c r="H99" i="14"/>
  <c r="I99" i="14" s="1"/>
  <c r="H100" i="14"/>
  <c r="I100" i="14" s="1"/>
  <c r="H96" i="14"/>
  <c r="I96" i="14" s="1"/>
  <c r="H79" i="14"/>
  <c r="I79" i="14" s="1"/>
  <c r="H84" i="14"/>
  <c r="I84" i="14" s="1"/>
  <c r="H87" i="14"/>
  <c r="I87" i="14" s="1"/>
  <c r="H102" i="14"/>
  <c r="I102" i="14" s="1"/>
  <c r="H105" i="14"/>
  <c r="I105" i="14" s="1"/>
  <c r="H91" i="14"/>
  <c r="I91" i="14" s="1"/>
  <c r="H103" i="14"/>
  <c r="I103" i="14" s="1"/>
  <c r="H97" i="14"/>
  <c r="I97" i="14" s="1"/>
  <c r="H98" i="14"/>
  <c r="I98" i="14" s="1"/>
  <c r="H112" i="14"/>
  <c r="I112" i="14" s="1"/>
  <c r="H111" i="14"/>
  <c r="I111" i="14" s="1"/>
  <c r="H77" i="14"/>
  <c r="I77" i="14" s="1"/>
  <c r="H70" i="14"/>
  <c r="I70" i="14" s="1"/>
  <c r="H118" i="14"/>
  <c r="I118" i="14" s="1"/>
  <c r="H82" i="14"/>
  <c r="I82" i="14" s="1"/>
  <c r="H104" i="14"/>
  <c r="I104" i="14" s="1"/>
  <c r="H119" i="14"/>
  <c r="I119" i="14" s="1"/>
  <c r="H109" i="14"/>
  <c r="I109" i="14" s="1"/>
  <c r="H65" i="14"/>
  <c r="I65" i="14" s="1"/>
  <c r="H68" i="14"/>
  <c r="I68" i="14" s="1"/>
  <c r="H81" i="14"/>
  <c r="I81" i="14" s="1"/>
  <c r="H108" i="14"/>
  <c r="I108" i="14" s="1"/>
  <c r="H78" i="14"/>
  <c r="I78" i="14" s="1"/>
  <c r="H121" i="14"/>
  <c r="I121" i="14" s="1"/>
  <c r="H80" i="14"/>
  <c r="I80" i="14" s="1"/>
  <c r="H94" i="14"/>
  <c r="I94" i="14" s="1"/>
  <c r="H93" i="14"/>
  <c r="I93" i="14" s="1"/>
  <c r="H110" i="14"/>
  <c r="I110" i="14" s="1"/>
  <c r="H101" i="14"/>
  <c r="I101" i="14" s="1"/>
  <c r="H106" i="14"/>
  <c r="I106" i="14" s="1"/>
  <c r="H114" i="14"/>
  <c r="I114" i="14" s="1"/>
  <c r="H85" i="14"/>
  <c r="I85" i="14" s="1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tc={C82E00F6-F4BD-42BD-8153-F488FBFE9099}</author>
  </authors>
  <commentList>
    <comment ref="D9" authorId="0" shapeId="0" xr:uid="{C82E00F6-F4BD-42BD-8153-F488FBFE9099}">
      <text>
        <t>[Threaded comment]
Your version of Excel allows you to read this threaded comment; however, any edits to it will get removed if the file is opened in a newer version of Excel. Learn more: https://go.microsoft.com/fwlink/?linkid=870924
Comment:
    Made it equal to the original - if a house gets damage it would be rebuilt with the same reinforced structuring? (can be one of the assumptions/justifications)</t>
      </text>
    </comment>
  </commentList>
</comments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<sst xmlns="http://schemas.openxmlformats.org/spreadsheetml/2006/main" count="485" uniqueCount="138">
  <si>
    <t>Interest Rate</t>
  </si>
  <si>
    <t>Total Property Damage</t>
  </si>
  <si>
    <t>Major</t>
  </si>
  <si>
    <t>Medium</t>
  </si>
  <si>
    <t>Minor</t>
  </si>
  <si>
    <t>Region 1</t>
  </si>
  <si>
    <t>Region 2</t>
  </si>
  <si>
    <t>Region 3</t>
  </si>
  <si>
    <t>Region 4</t>
  </si>
  <si>
    <t>Region 5</t>
  </si>
  <si>
    <t>Region 6</t>
  </si>
  <si>
    <t>PV Property Damage</t>
  </si>
  <si>
    <t>PV of total property damage by severity</t>
  </si>
  <si>
    <t>Total PV</t>
  </si>
  <si>
    <t>Risk Ranking</t>
  </si>
  <si>
    <t>1 = lowest property damage</t>
  </si>
  <si>
    <t>Alternative 'Measure' (delete later)</t>
  </si>
  <si>
    <t>Ranked by Highest Property Damage</t>
  </si>
  <si>
    <t>Summary</t>
  </si>
  <si>
    <t>1 = less property damage</t>
  </si>
  <si>
    <t>Total</t>
  </si>
  <si>
    <t>Expected property damage from major hazard events (present value)</t>
  </si>
  <si>
    <t>ranking system: 4 = more likely to move</t>
  </si>
  <si>
    <t>% &gt;65</t>
  </si>
  <si>
    <t>weighting</t>
  </si>
  <si>
    <t>higher percentage = less likely</t>
  </si>
  <si>
    <t>owner-occupied housing units</t>
  </si>
  <si>
    <t>% in poverty</t>
  </si>
  <si>
    <t>higher percentage = more likely</t>
  </si>
  <si>
    <t>median household income</t>
  </si>
  <si>
    <t>higher income = less likely</t>
  </si>
  <si>
    <t>subsidy</t>
  </si>
  <si>
    <t>higher subsidy = more likely</t>
  </si>
  <si>
    <t>final weighting</t>
  </si>
  <si>
    <t>higher number more likely to move</t>
  </si>
  <si>
    <t>subsidy is weighted 2* more</t>
  </si>
  <si>
    <t>lower rating less likely to move</t>
  </si>
  <si>
    <t>average rating</t>
  </si>
  <si>
    <t>base relocation rate</t>
  </si>
  <si>
    <t>can change base relocation rate</t>
  </si>
  <si>
    <t>weighted relocation rate</t>
  </si>
  <si>
    <t>% to R1</t>
  </si>
  <si>
    <t>based on assumption more people will want to move to R1</t>
  </si>
  <si>
    <t>% to R6</t>
  </si>
  <si>
    <t>Assumptions</t>
  </si>
  <si>
    <t>Region</t>
  </si>
  <si>
    <t>Population growth rate</t>
  </si>
  <si>
    <t>sum of regions (population * growth * 'transition rate')</t>
  </si>
  <si>
    <t>Population with Relocation</t>
  </si>
  <si>
    <t>FY</t>
  </si>
  <si>
    <t xml:space="preserve">Region 1 </t>
  </si>
  <si>
    <t xml:space="preserve">Region 3 </t>
  </si>
  <si>
    <t xml:space="preserve">Region 5 </t>
  </si>
  <si>
    <t xml:space="preserve">Region 6 </t>
  </si>
  <si>
    <t>Compare to Population as Without Relocation</t>
  </si>
  <si>
    <t>Number of People Relocated to Each Region</t>
  </si>
  <si>
    <t>Breakdown of Region 1</t>
  </si>
  <si>
    <t>Breakdown of Region 6</t>
  </si>
  <si>
    <t>during FY 2021</t>
  </si>
  <si>
    <t>Very manual because I didn’t want to the equation to be different between regions ^^</t>
  </si>
  <si>
    <t>Relocated to Region 1</t>
  </si>
  <si>
    <t>Relocated to Region 6</t>
  </si>
  <si>
    <t>Remained in Region (originally was in that region)</t>
  </si>
  <si>
    <t>Check same as original calculation</t>
  </si>
  <si>
    <t>Population Total</t>
  </si>
  <si>
    <t>It is the same?</t>
  </si>
  <si>
    <t>Moving from Region</t>
  </si>
  <si>
    <t>Risk Rating</t>
  </si>
  <si>
    <t>Subsidy</t>
  </si>
  <si>
    <t>Average people per housing unit</t>
  </si>
  <si>
    <t>from demographic data</t>
  </si>
  <si>
    <t>Average propery value (??)</t>
  </si>
  <si>
    <t>from max claims + gdp file</t>
  </si>
  <si>
    <t>Property price growth</t>
  </si>
  <si>
    <t>number people relocated/avg people per housing unit * average property value * subsidy * (1 + property price growth)</t>
  </si>
  <si>
    <t>Subsidy on Property Value</t>
  </si>
  <si>
    <t>considers property price growth</t>
  </si>
  <si>
    <t>People Leaving From</t>
  </si>
  <si>
    <t>Lump Sum Per Household</t>
  </si>
  <si>
    <t>based on 2012 US data on storm reinforcing houses</t>
  </si>
  <si>
    <t>Assumption</t>
  </si>
  <si>
    <t>Relocation Rates</t>
  </si>
  <si>
    <t>Decrease Property Damage Percentage</t>
  </si>
  <si>
    <t>Up to Year</t>
  </si>
  <si>
    <t>&gt;50</t>
  </si>
  <si>
    <t>can change percentages</t>
  </si>
  <si>
    <t>Property Damage</t>
  </si>
  <si>
    <t>property damage calculated in emergency relocation * relocation rates * decrease damages from reinforcement (only for R1 and 6)</t>
  </si>
  <si>
    <t>Housing Costs</t>
  </si>
  <si>
    <t xml:space="preserve">with subsidy </t>
  </si>
  <si>
    <t>&lt;- scenario input</t>
  </si>
  <si>
    <t>note: cals considers inflation and property price growth</t>
  </si>
  <si>
    <t>Key Numbers</t>
  </si>
  <si>
    <t>housing contents % of temp costs</t>
  </si>
  <si>
    <t>can be from 0.4 to 0.75</t>
  </si>
  <si>
    <t>cost of building/ labour</t>
  </si>
  <si>
    <t>capped at increase of 50%</t>
  </si>
  <si>
    <t>interest rate</t>
  </si>
  <si>
    <t>property damage * (1+C5)</t>
  </si>
  <si>
    <t>temp relo * (1+C5)</t>
  </si>
  <si>
    <t>temp relo * C4</t>
  </si>
  <si>
    <t>from voluntary relo tab</t>
  </si>
  <si>
    <t>from emergency relocation tab</t>
  </si>
  <si>
    <t>not PV</t>
  </si>
  <si>
    <t>Without Program</t>
  </si>
  <si>
    <t>With Program</t>
  </si>
  <si>
    <t>without - with</t>
  </si>
  <si>
    <t>Rebuilding Cost</t>
  </si>
  <si>
    <t>Temporary Relocation Costs</t>
  </si>
  <si>
    <t>Housing Contents</t>
  </si>
  <si>
    <t>Lump Sum</t>
  </si>
  <si>
    <t>Difference</t>
  </si>
  <si>
    <t>PV of Costs</t>
  </si>
  <si>
    <t>Without Program Total Costs</t>
  </si>
  <si>
    <t>With Program Total Costs</t>
  </si>
  <si>
    <t>PV Difference</t>
  </si>
  <si>
    <t>PV</t>
  </si>
  <si>
    <t>Difference (without - with)</t>
  </si>
  <si>
    <t>copy from emergency costs a while ago - didn’t want to mess up the original sheet</t>
  </si>
  <si>
    <t>people per housing unit</t>
  </si>
  <si>
    <t>% of housing units affected</t>
  </si>
  <si>
    <t>% home contents</t>
  </si>
  <si>
    <t>to be deleted</t>
  </si>
  <si>
    <t>number of months</t>
  </si>
  <si>
    <t>Total from Relocation</t>
  </si>
  <si>
    <t>Including Home Contents Difference</t>
  </si>
  <si>
    <t>Net Savings</t>
  </si>
  <si>
    <t>total (checking smth - Emily)</t>
  </si>
  <si>
    <t>Expected major hazard event (per year)</t>
  </si>
  <si>
    <t>Average property damage of major hazard event ($ millions)</t>
  </si>
  <si>
    <t>Population per hectare</t>
  </si>
  <si>
    <t>Temporary relocation cost (per person, per month)</t>
  </si>
  <si>
    <t>Initial lump sum recovered</t>
  </si>
  <si>
    <t>PV without program</t>
  </si>
  <si>
    <t>PV with program</t>
  </si>
  <si>
    <t>rolling sum without program</t>
  </si>
  <si>
    <t>rolling sum with program</t>
  </si>
  <si>
    <t>Year lump sum recovered step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</si>
</sst>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6">
    <numFmt numFmtId="164" formatCode="_-* #,##0.00_-;\-* #,##0.00_-;_-* &quot;-&quot;??_-;_-@_-"/>
    <numFmt numFmtId="165" formatCode="#,##0.00000000"/>
    <numFmt numFmtId="166" formatCode="_-* #,##0.000_-;\-* #,##0.000_-;_-* &quot;-&quot;???_-;_-@_-"/>
    <numFmt numFmtId="167" formatCode="#,##0_ ;[Red]\-#,##0\ "/>
    <numFmt numFmtId="168" formatCode="#,##0.00_ ;[Red]\-#,##0.00\ "/>
    <numFmt numFmtId="169" formatCode="0.0"/>
  </numFmts>
  <fonts count="1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  <font>
      <sz val="11"/>
      <color rgb="FF000000"/>
      <name val="Calibri Light"/>
      <family val="2"/>
    </font>
    <font>
      <sz val="11"/>
      <name val="Calibri"/>
      <family val="2"/>
      <scheme val="minor"/>
    </font>
    <font>
      <b/>
      <sz val="11"/>
      <name val="Calibri"/>
      <family val="2"/>
      <scheme val="minor"/>
    </font>
    <font>
      <sz val="11"/>
      <name val="Calibri Light"/>
      <family val="2"/>
    </font>
    <font>
      <sz val="11"/>
      <color theme="1"/>
      <name val="Calibri"/>
      <family val="2"/>
      <scheme val="minor"/>
    </font>
    <font>
      <sz val="11"/>
      <color rgb="FFFFFFFF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rgb="FF9C0006"/>
      <name val="Calibri"/>
      <family val="2"/>
      <scheme val="minor"/>
    </font>
    <font>
      <sz val="8"/>
      <name val="Calibri"/>
      <family val="2"/>
      <scheme val="minor"/>
    </font>
  </fonts>
  <fills count="17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  <fill>
      <patternFill patternType="solid">
        <fgColor theme="9" tint="0.79998168889431442"/>
        <bgColor rgb="FF000000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024D7C"/>
        <bgColor rgb="FF000000"/>
      </patternFill>
    </fill>
    <fill>
      <patternFill patternType="solid">
        <fgColor theme="5" tint="-0.249977111117893"/>
        <bgColor rgb="FF000000"/>
      </patternFill>
    </fill>
    <fill>
      <patternFill patternType="solid">
        <fgColor rgb="FFFFEB9C"/>
      </patternFill>
    </fill>
    <fill>
      <patternFill patternType="solid">
        <fgColor theme="9" tint="0.59999389629810485"/>
        <bgColor rgb="FF000000"/>
      </patternFill>
    </fill>
    <fill>
      <patternFill patternType="solid">
        <fgColor theme="8" tint="0.79998168889431442"/>
        <bgColor rgb="FF000000"/>
      </patternFill>
    </fill>
    <fill>
      <patternFill patternType="solid">
        <fgColor theme="5"/>
        <bgColor indexed="64"/>
      </patternFill>
    </fill>
    <fill>
      <patternFill patternType="solid">
        <fgColor theme="5"/>
        <bgColor rgb="FF000000"/>
      </patternFill>
    </fill>
    <fill>
      <patternFill patternType="solid">
        <fgColor rgb="FFFFC7CE"/>
      </patternFill>
    </fill>
    <fill>
      <patternFill patternType="solid">
        <fgColor theme="0" tint="-4.9989318521683403E-2"/>
        <bgColor indexed="64"/>
      </patternFill>
    </fill>
  </fills>
  <borders count="37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</borders>
  <cellStyleXfs count="5">
    <xf numFmtId="0" fontId="0" fillId="0" borderId="0"/>
    <xf numFmtId="164" fontId="7" fillId="0" borderId="0" applyFont="0" applyFill="0" applyBorder="0" applyAlignment="0" applyProtection="0"/>
    <xf numFmtId="0" fontId="9" fillId="10" borderId="0" applyNumberFormat="0" applyBorder="0" applyAlignment="0" applyProtection="0"/>
    <xf numFmtId="0" fontId="11" fillId="15" borderId="0" applyNumberFormat="0" applyBorder="0" applyAlignment="0" applyProtection="0"/>
    <xf numFmtId="9" fontId="7" fillId="0" borderId="0" applyFont="0" applyFill="0" applyBorder="0" applyAlignment="0" applyProtection="0"/>
  </cellStyleXfs>
  <cellXfs count="162">
    <xf numFmtId="0" fontId="0" fillId="0" borderId="0" xfId="0"/>
    <xf numFmtId="0" fontId="2" fillId="0" borderId="0" xfId="0" applyFont="1"/>
    <xf numFmtId="3" fontId="0" fillId="0" borderId="0" xfId="0" applyNumberFormat="1"/>
    <xf numFmtId="0" fontId="0" fillId="2" borderId="0" xfId="0" applyFill="1"/>
    <xf numFmtId="0" fontId="0" fillId="0" borderId="1" xfId="0" applyBorder="1"/>
    <xf numFmtId="0" fontId="1" fillId="0" borderId="2" xfId="0" applyFont="1" applyBorder="1"/>
    <xf numFmtId="0" fontId="1" fillId="2" borderId="2" xfId="0" applyFont="1" applyFill="1" applyBorder="1"/>
    <xf numFmtId="0" fontId="1" fillId="0" borderId="3" xfId="0" applyFont="1" applyBorder="1"/>
    <xf numFmtId="0" fontId="0" fillId="0" borderId="4" xfId="0" applyBorder="1"/>
    <xf numFmtId="10" fontId="3" fillId="0" borderId="0" xfId="0" applyNumberFormat="1" applyFont="1" applyAlignment="1">
      <alignment horizontal="right" vertical="top"/>
    </xf>
    <xf numFmtId="10" fontId="3" fillId="2" borderId="0" xfId="0" applyNumberFormat="1" applyFont="1" applyFill="1" applyAlignment="1">
      <alignment horizontal="right" vertical="top"/>
    </xf>
    <xf numFmtId="10" fontId="3" fillId="0" borderId="5" xfId="0" applyNumberFormat="1" applyFont="1" applyBorder="1" applyAlignment="1">
      <alignment horizontal="right" vertical="top"/>
    </xf>
    <xf numFmtId="0" fontId="0" fillId="0" borderId="5" xfId="0" applyBorder="1"/>
    <xf numFmtId="10" fontId="3" fillId="3" borderId="0" xfId="0" applyNumberFormat="1" applyFont="1" applyFill="1" applyAlignment="1">
      <alignment horizontal="right" vertical="top"/>
    </xf>
    <xf numFmtId="3" fontId="3" fillId="0" borderId="0" xfId="0" applyNumberFormat="1" applyFont="1" applyAlignment="1">
      <alignment horizontal="right" vertical="top"/>
    </xf>
    <xf numFmtId="3" fontId="3" fillId="2" borderId="0" xfId="0" applyNumberFormat="1" applyFont="1" applyFill="1" applyAlignment="1">
      <alignment horizontal="right" vertical="top"/>
    </xf>
    <xf numFmtId="3" fontId="3" fillId="0" borderId="5" xfId="0" applyNumberFormat="1" applyFont="1" applyBorder="1" applyAlignment="1">
      <alignment horizontal="right" vertical="top"/>
    </xf>
    <xf numFmtId="0" fontId="0" fillId="0" borderId="6" xfId="0" applyBorder="1"/>
    <xf numFmtId="0" fontId="0" fillId="0" borderId="7" xfId="0" applyBorder="1"/>
    <xf numFmtId="0" fontId="0" fillId="2" borderId="7" xfId="0" applyFill="1" applyBorder="1"/>
    <xf numFmtId="0" fontId="0" fillId="0" borderId="8" xfId="0" applyBorder="1"/>
    <xf numFmtId="0" fontId="0" fillId="0" borderId="9" xfId="0" applyBorder="1"/>
    <xf numFmtId="0" fontId="0" fillId="0" borderId="10" xfId="0" applyBorder="1"/>
    <xf numFmtId="0" fontId="0" fillId="2" borderId="10" xfId="0" applyFill="1" applyBorder="1"/>
    <xf numFmtId="0" fontId="0" fillId="0" borderId="11" xfId="0" applyBorder="1"/>
    <xf numFmtId="0" fontId="0" fillId="4" borderId="0" xfId="0" applyFill="1"/>
    <xf numFmtId="0" fontId="0" fillId="0" borderId="12" xfId="0" applyBorder="1"/>
    <xf numFmtId="0" fontId="0" fillId="0" borderId="16" xfId="0" applyBorder="1"/>
    <xf numFmtId="0" fontId="0" fillId="0" borderId="17" xfId="0" applyBorder="1"/>
    <xf numFmtId="0" fontId="4" fillId="0" borderId="0" xfId="0" applyFont="1" applyAlignment="1">
      <alignment horizontal="right"/>
    </xf>
    <xf numFmtId="3" fontId="6" fillId="0" borderId="0" xfId="0" applyNumberFormat="1" applyFont="1" applyAlignment="1">
      <alignment horizontal="right" vertical="top"/>
    </xf>
    <xf numFmtId="0" fontId="0" fillId="0" borderId="19" xfId="0" applyBorder="1"/>
    <xf numFmtId="0" fontId="1" fillId="0" borderId="15" xfId="0" applyFont="1" applyBorder="1"/>
    <xf numFmtId="0" fontId="1" fillId="0" borderId="18" xfId="0" applyFont="1" applyBorder="1"/>
    <xf numFmtId="0" fontId="1" fillId="0" borderId="13" xfId="0" applyFont="1" applyBorder="1"/>
    <xf numFmtId="0" fontId="1" fillId="0" borderId="14" xfId="0" applyFont="1" applyBorder="1"/>
    <xf numFmtId="0" fontId="0" fillId="0" borderId="0" xfId="0" quotePrefix="1"/>
    <xf numFmtId="0" fontId="4" fillId="0" borderId="0" xfId="0" applyFont="1" applyAlignment="1">
      <alignment horizontal="left"/>
    </xf>
    <xf numFmtId="3" fontId="6" fillId="0" borderId="5" xfId="0" applyNumberFormat="1" applyFont="1" applyBorder="1" applyAlignment="1">
      <alignment horizontal="right" vertical="top"/>
    </xf>
    <xf numFmtId="3" fontId="6" fillId="0" borderId="7" xfId="0" applyNumberFormat="1" applyFont="1" applyBorder="1" applyAlignment="1">
      <alignment horizontal="right" vertical="top"/>
    </xf>
    <xf numFmtId="3" fontId="6" fillId="0" borderId="8" xfId="0" applyNumberFormat="1" applyFont="1" applyBorder="1" applyAlignment="1">
      <alignment horizontal="right" vertical="top"/>
    </xf>
    <xf numFmtId="0" fontId="4" fillId="0" borderId="4" xfId="0" applyFont="1" applyBorder="1" applyAlignment="1">
      <alignment horizontal="right"/>
    </xf>
    <xf numFmtId="3" fontId="6" fillId="0" borderId="4" xfId="0" applyNumberFormat="1" applyFont="1" applyBorder="1" applyAlignment="1">
      <alignment horizontal="right" vertical="top"/>
    </xf>
    <xf numFmtId="3" fontId="6" fillId="0" borderId="6" xfId="0" applyNumberFormat="1" applyFont="1" applyBorder="1" applyAlignment="1">
      <alignment horizontal="right" vertical="top"/>
    </xf>
    <xf numFmtId="0" fontId="4" fillId="0" borderId="20" xfId="0" applyFont="1" applyBorder="1" applyAlignment="1">
      <alignment horizontal="center"/>
    </xf>
    <xf numFmtId="0" fontId="4" fillId="0" borderId="21" xfId="0" applyFont="1" applyBorder="1" applyAlignment="1">
      <alignment horizontal="center"/>
    </xf>
    <xf numFmtId="0" fontId="2" fillId="0" borderId="21" xfId="0" applyFont="1" applyBorder="1" applyAlignment="1">
      <alignment horizontal="center"/>
    </xf>
    <xf numFmtId="0" fontId="2" fillId="0" borderId="22" xfId="0" applyFont="1" applyBorder="1" applyAlignment="1">
      <alignment horizontal="center"/>
    </xf>
    <xf numFmtId="0" fontId="4" fillId="5" borderId="4" xfId="0" applyFont="1" applyFill="1" applyBorder="1" applyAlignment="1">
      <alignment horizontal="right"/>
    </xf>
    <xf numFmtId="0" fontId="4" fillId="5" borderId="0" xfId="0" applyFont="1" applyFill="1" applyAlignment="1">
      <alignment horizontal="right"/>
    </xf>
    <xf numFmtId="0" fontId="4" fillId="5" borderId="5" xfId="0" applyFont="1" applyFill="1" applyBorder="1" applyAlignment="1">
      <alignment horizontal="right"/>
    </xf>
    <xf numFmtId="0" fontId="4" fillId="6" borderId="5" xfId="0" applyFont="1" applyFill="1" applyBorder="1" applyAlignment="1">
      <alignment horizontal="right"/>
    </xf>
    <xf numFmtId="3" fontId="6" fillId="2" borderId="5" xfId="0" applyNumberFormat="1" applyFont="1" applyFill="1" applyBorder="1" applyAlignment="1">
      <alignment horizontal="right" vertical="top"/>
    </xf>
    <xf numFmtId="3" fontId="6" fillId="2" borderId="8" xfId="0" applyNumberFormat="1" applyFont="1" applyFill="1" applyBorder="1" applyAlignment="1">
      <alignment horizontal="right" vertical="top"/>
    </xf>
    <xf numFmtId="0" fontId="0" fillId="0" borderId="20" xfId="0" applyBorder="1"/>
    <xf numFmtId="0" fontId="0" fillId="0" borderId="21" xfId="0" applyBorder="1"/>
    <xf numFmtId="0" fontId="2" fillId="0" borderId="4" xfId="0" applyFont="1" applyBorder="1" applyAlignment="1">
      <alignment horizontal="center"/>
    </xf>
    <xf numFmtId="0" fontId="2" fillId="0" borderId="6" xfId="0" applyFont="1" applyBorder="1" applyAlignment="1">
      <alignment horizontal="center"/>
    </xf>
    <xf numFmtId="0" fontId="4" fillId="6" borderId="0" xfId="0" applyFont="1" applyFill="1" applyAlignment="1">
      <alignment horizontal="right"/>
    </xf>
    <xf numFmtId="3" fontId="0" fillId="2" borderId="0" xfId="0" applyNumberFormat="1" applyFill="1"/>
    <xf numFmtId="164" fontId="0" fillId="0" borderId="0" xfId="0" applyNumberFormat="1"/>
    <xf numFmtId="0" fontId="0" fillId="0" borderId="2" xfId="0" applyBorder="1"/>
    <xf numFmtId="0" fontId="0" fillId="0" borderId="3" xfId="0" applyBorder="1"/>
    <xf numFmtId="164" fontId="0" fillId="0" borderId="5" xfId="0" applyNumberFormat="1" applyBorder="1"/>
    <xf numFmtId="164" fontId="0" fillId="0" borderId="7" xfId="0" applyNumberFormat="1" applyBorder="1"/>
    <xf numFmtId="164" fontId="0" fillId="0" borderId="8" xfId="0" applyNumberFormat="1" applyBorder="1"/>
    <xf numFmtId="0" fontId="0" fillId="0" borderId="22" xfId="0" applyBorder="1"/>
    <xf numFmtId="164" fontId="0" fillId="0" borderId="4" xfId="0" applyNumberFormat="1" applyBorder="1"/>
    <xf numFmtId="164" fontId="0" fillId="0" borderId="6" xfId="0" applyNumberFormat="1" applyBorder="1"/>
    <xf numFmtId="0" fontId="0" fillId="6" borderId="4" xfId="0" applyFill="1" applyBorder="1"/>
    <xf numFmtId="0" fontId="0" fillId="6" borderId="0" xfId="0" applyFill="1"/>
    <xf numFmtId="0" fontId="0" fillId="6" borderId="5" xfId="0" applyFill="1" applyBorder="1"/>
    <xf numFmtId="0" fontId="5" fillId="0" borderId="0" xfId="0" applyFont="1"/>
    <xf numFmtId="0" fontId="4" fillId="5" borderId="1" xfId="0" applyFont="1" applyFill="1" applyBorder="1" applyAlignment="1">
      <alignment horizontal="right"/>
    </xf>
    <xf numFmtId="0" fontId="4" fillId="5" borderId="2" xfId="0" applyFont="1" applyFill="1" applyBorder="1" applyAlignment="1">
      <alignment horizontal="right"/>
    </xf>
    <xf numFmtId="3" fontId="0" fillId="0" borderId="4" xfId="0" applyNumberFormat="1" applyBorder="1"/>
    <xf numFmtId="0" fontId="5" fillId="0" borderId="4" xfId="0" applyFont="1" applyBorder="1"/>
    <xf numFmtId="3" fontId="0" fillId="2" borderId="5" xfId="0" applyNumberFormat="1" applyFill="1" applyBorder="1"/>
    <xf numFmtId="3" fontId="0" fillId="2" borderId="8" xfId="0" applyNumberFormat="1" applyFill="1" applyBorder="1"/>
    <xf numFmtId="0" fontId="4" fillId="6" borderId="3" xfId="0" applyFont="1" applyFill="1" applyBorder="1" applyAlignment="1">
      <alignment horizontal="center"/>
    </xf>
    <xf numFmtId="0" fontId="0" fillId="7" borderId="0" xfId="0" applyFill="1"/>
    <xf numFmtId="0" fontId="1" fillId="0" borderId="0" xfId="0" applyFont="1"/>
    <xf numFmtId="0" fontId="8" fillId="8" borderId="0" xfId="0" applyFont="1" applyFill="1" applyAlignment="1">
      <alignment horizontal="right"/>
    </xf>
    <xf numFmtId="0" fontId="8" fillId="9" borderId="0" xfId="0" applyFont="1" applyFill="1" applyAlignment="1">
      <alignment horizontal="right"/>
    </xf>
    <xf numFmtId="164" fontId="0" fillId="0" borderId="0" xfId="1" applyFont="1"/>
    <xf numFmtId="1" fontId="0" fillId="0" borderId="0" xfId="0" applyNumberFormat="1"/>
    <xf numFmtId="0" fontId="4" fillId="10" borderId="0" xfId="2" applyFont="1"/>
    <xf numFmtId="0" fontId="0" fillId="5" borderId="0" xfId="0" applyFill="1"/>
    <xf numFmtId="164" fontId="0" fillId="5" borderId="0" xfId="0" applyNumberFormat="1" applyFill="1"/>
    <xf numFmtId="0" fontId="0" fillId="6" borderId="9" xfId="0" applyFill="1" applyBorder="1"/>
    <xf numFmtId="1" fontId="0" fillId="6" borderId="10" xfId="0" applyNumberFormat="1" applyFill="1" applyBorder="1"/>
    <xf numFmtId="1" fontId="0" fillId="6" borderId="11" xfId="0" applyNumberFormat="1" applyFill="1" applyBorder="1"/>
    <xf numFmtId="165" fontId="0" fillId="0" borderId="0" xfId="0" applyNumberFormat="1"/>
    <xf numFmtId="3" fontId="6" fillId="2" borderId="0" xfId="0" applyNumberFormat="1" applyFont="1" applyFill="1" applyAlignment="1">
      <alignment horizontal="right" vertical="top"/>
    </xf>
    <xf numFmtId="0" fontId="2" fillId="0" borderId="0" xfId="0" applyFont="1" applyAlignment="1">
      <alignment horizontal="center"/>
    </xf>
    <xf numFmtId="0" fontId="2" fillId="0" borderId="1" xfId="0" applyFont="1" applyBorder="1" applyAlignment="1">
      <alignment horizontal="center"/>
    </xf>
    <xf numFmtId="164" fontId="0" fillId="4" borderId="0" xfId="0" applyNumberFormat="1" applyFill="1"/>
    <xf numFmtId="166" fontId="0" fillId="4" borderId="0" xfId="0" applyNumberFormat="1" applyFill="1"/>
    <xf numFmtId="0" fontId="4" fillId="11" borderId="0" xfId="0" applyFont="1" applyFill="1" applyAlignment="1">
      <alignment horizontal="right"/>
    </xf>
    <xf numFmtId="0" fontId="4" fillId="12" borderId="0" xfId="0" applyFont="1" applyFill="1" applyAlignment="1">
      <alignment horizontal="right"/>
    </xf>
    <xf numFmtId="164" fontId="0" fillId="2" borderId="0" xfId="0" applyNumberFormat="1" applyFill="1"/>
    <xf numFmtId="0" fontId="8" fillId="9" borderId="26" xfId="0" applyFont="1" applyFill="1" applyBorder="1" applyAlignment="1">
      <alignment horizontal="right"/>
    </xf>
    <xf numFmtId="0" fontId="8" fillId="9" borderId="27" xfId="0" applyFont="1" applyFill="1" applyBorder="1" applyAlignment="1">
      <alignment horizontal="right"/>
    </xf>
    <xf numFmtId="164" fontId="0" fillId="0" borderId="27" xfId="0" applyNumberFormat="1" applyBorder="1"/>
    <xf numFmtId="164" fontId="0" fillId="0" borderId="28" xfId="0" applyNumberFormat="1" applyBorder="1"/>
    <xf numFmtId="0" fontId="0" fillId="13" borderId="0" xfId="0" applyFill="1"/>
    <xf numFmtId="0" fontId="8" fillId="14" borderId="0" xfId="0" applyFont="1" applyFill="1" applyAlignment="1">
      <alignment horizontal="right"/>
    </xf>
    <xf numFmtId="0" fontId="10" fillId="13" borderId="0" xfId="0" applyFont="1" applyFill="1"/>
    <xf numFmtId="0" fontId="10" fillId="14" borderId="0" xfId="0" applyFont="1" applyFill="1" applyAlignment="1">
      <alignment horizontal="right"/>
    </xf>
    <xf numFmtId="3" fontId="0" fillId="0" borderId="6" xfId="0" applyNumberFormat="1" applyBorder="1"/>
    <xf numFmtId="0" fontId="0" fillId="5" borderId="4" xfId="0" applyFill="1" applyBorder="1"/>
    <xf numFmtId="164" fontId="0" fillId="2" borderId="7" xfId="0" applyNumberFormat="1" applyFill="1" applyBorder="1"/>
    <xf numFmtId="0" fontId="0" fillId="6" borderId="12" xfId="0" applyFill="1" applyBorder="1"/>
    <xf numFmtId="0" fontId="0" fillId="6" borderId="15" xfId="0" applyFill="1" applyBorder="1"/>
    <xf numFmtId="164" fontId="0" fillId="2" borderId="14" xfId="0" applyNumberFormat="1" applyFill="1" applyBorder="1"/>
    <xf numFmtId="0" fontId="0" fillId="2" borderId="17" xfId="0" applyFill="1" applyBorder="1"/>
    <xf numFmtId="164" fontId="0" fillId="2" borderId="12" xfId="0" applyNumberFormat="1" applyFill="1" applyBorder="1"/>
    <xf numFmtId="164" fontId="0" fillId="2" borderId="15" xfId="0" applyNumberFormat="1" applyFill="1" applyBorder="1"/>
    <xf numFmtId="0" fontId="0" fillId="6" borderId="14" xfId="0" applyFill="1" applyBorder="1"/>
    <xf numFmtId="167" fontId="0" fillId="2" borderId="12" xfId="0" applyNumberFormat="1" applyFill="1" applyBorder="1"/>
    <xf numFmtId="167" fontId="0" fillId="2" borderId="14" xfId="0" applyNumberFormat="1" applyFill="1" applyBorder="1"/>
    <xf numFmtId="167" fontId="0" fillId="2" borderId="15" xfId="0" applyNumberFormat="1" applyFill="1" applyBorder="1"/>
    <xf numFmtId="167" fontId="0" fillId="2" borderId="17" xfId="0" applyNumberFormat="1" applyFill="1" applyBorder="1"/>
    <xf numFmtId="0" fontId="4" fillId="4" borderId="0" xfId="2" applyFont="1" applyFill="1"/>
    <xf numFmtId="3" fontId="0" fillId="0" borderId="7" xfId="0" applyNumberFormat="1" applyBorder="1"/>
    <xf numFmtId="3" fontId="6" fillId="4" borderId="0" xfId="0" applyNumberFormat="1" applyFont="1" applyFill="1" applyAlignment="1">
      <alignment horizontal="right" vertical="top"/>
    </xf>
    <xf numFmtId="3" fontId="6" fillId="4" borderId="0" xfId="0" applyNumberFormat="1" applyFont="1" applyFill="1" applyAlignment="1">
      <alignment horizontal="left" vertical="top"/>
    </xf>
    <xf numFmtId="0" fontId="11" fillId="15" borderId="0" xfId="3" applyAlignment="1">
      <alignment wrapText="1"/>
    </xf>
    <xf numFmtId="0" fontId="4" fillId="4" borderId="0" xfId="0" applyFont="1" applyFill="1"/>
    <xf numFmtId="0" fontId="0" fillId="0" borderId="0" xfId="0" applyAlignment="1">
      <alignment horizontal="right"/>
    </xf>
    <xf numFmtId="168" fontId="0" fillId="0" borderId="0" xfId="0" applyNumberFormat="1"/>
    <xf numFmtId="0" fontId="0" fillId="0" borderId="2" xfId="0" applyBorder="1" applyAlignment="1">
      <alignment horizontal="center"/>
    </xf>
    <xf numFmtId="0" fontId="0" fillId="2" borderId="2" xfId="0" applyFill="1" applyBorder="1"/>
    <xf numFmtId="10" fontId="0" fillId="0" borderId="0" xfId="4" applyNumberFormat="1" applyFont="1"/>
    <xf numFmtId="169" fontId="0" fillId="0" borderId="29" xfId="0" applyNumberFormat="1" applyBorder="1" applyAlignment="1">
      <alignment horizontal="right" vertical="center"/>
    </xf>
    <xf numFmtId="0" fontId="0" fillId="0" borderId="30" xfId="0" applyBorder="1"/>
    <xf numFmtId="0" fontId="1" fillId="0" borderId="31" xfId="0" applyFont="1" applyBorder="1"/>
    <xf numFmtId="0" fontId="1" fillId="0" borderId="32" xfId="0" applyFont="1" applyBorder="1"/>
    <xf numFmtId="169" fontId="0" fillId="0" borderId="34" xfId="0" applyNumberFormat="1" applyBorder="1" applyAlignment="1">
      <alignment horizontal="right" vertical="center"/>
    </xf>
    <xf numFmtId="0" fontId="0" fillId="0" borderId="36" xfId="0" applyBorder="1" applyAlignment="1">
      <alignment horizontal="right" vertical="center"/>
    </xf>
    <xf numFmtId="0" fontId="0" fillId="0" borderId="17" xfId="0" applyBorder="1" applyAlignment="1">
      <alignment horizontal="right" vertical="center"/>
    </xf>
    <xf numFmtId="2" fontId="0" fillId="16" borderId="29" xfId="0" applyNumberFormat="1" applyFill="1" applyBorder="1" applyAlignment="1">
      <alignment horizontal="right" vertical="center"/>
    </xf>
    <xf numFmtId="2" fontId="0" fillId="16" borderId="34" xfId="0" applyNumberFormat="1" applyFill="1" applyBorder="1" applyAlignment="1">
      <alignment horizontal="right" vertical="center"/>
    </xf>
    <xf numFmtId="0" fontId="0" fillId="16" borderId="29" xfId="0" applyFill="1" applyBorder="1" applyAlignment="1">
      <alignment horizontal="right" vertical="center"/>
    </xf>
    <xf numFmtId="0" fontId="0" fillId="16" borderId="34" xfId="0" applyFill="1" applyBorder="1" applyAlignment="1">
      <alignment horizontal="right" vertical="center"/>
    </xf>
    <xf numFmtId="0" fontId="0" fillId="16" borderId="33" xfId="0" applyFill="1" applyBorder="1" applyAlignment="1">
      <alignment horizontal="center" vertical="center" wrapText="1"/>
    </xf>
    <xf numFmtId="0" fontId="0" fillId="0" borderId="33" xfId="0" applyBorder="1" applyAlignment="1">
      <alignment horizontal="center" vertical="center" wrapText="1"/>
    </xf>
    <xf numFmtId="0" fontId="0" fillId="0" borderId="35" xfId="0" applyBorder="1" applyAlignment="1">
      <alignment horizontal="center" vertical="center" wrapText="1"/>
    </xf>
    <xf numFmtId="164" fontId="0" fillId="0" borderId="0" xfId="4" applyNumberFormat="1" applyFont="1"/>
    <xf numFmtId="10" fontId="0" fillId="0" borderId="0" xfId="0" applyNumberFormat="1"/>
    <xf numFmtId="9" fontId="0" fillId="0" borderId="0" xfId="0" applyNumberFormat="1"/>
    <xf numFmtId="0" fontId="5" fillId="0" borderId="23" xfId="0" applyFont="1" applyBorder="1" applyAlignment="1">
      <alignment horizontal="center"/>
    </xf>
    <xf numFmtId="0" fontId="5" fillId="0" borderId="24" xfId="0" applyFont="1" applyBorder="1" applyAlignment="1">
      <alignment horizontal="center"/>
    </xf>
    <xf numFmtId="0" fontId="5" fillId="0" borderId="25" xfId="0" applyFont="1" applyBorder="1" applyAlignment="1">
      <alignment horizontal="center"/>
    </xf>
    <xf numFmtId="0" fontId="5" fillId="0" borderId="1" xfId="0" applyFont="1" applyBorder="1" applyAlignment="1">
      <alignment horizontal="center"/>
    </xf>
    <xf numFmtId="0" fontId="5" fillId="0" borderId="2" xfId="0" applyFont="1" applyBorder="1" applyAlignment="1">
      <alignment horizontal="center"/>
    </xf>
    <xf numFmtId="0" fontId="5" fillId="0" borderId="3" xfId="0" applyFont="1" applyBorder="1" applyAlignment="1">
      <alignment horizontal="center"/>
    </xf>
    <xf numFmtId="0" fontId="0" fillId="0" borderId="1" xfId="0" applyBorder="1" applyAlignment="1">
      <alignment horizontal="center"/>
    </xf>
    <xf numFmtId="0" fontId="0" fillId="0" borderId="2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0" xfId="0" applyFill="1" applyBorder="1"/>
    <xf numFmtId="0" fontId="0" fillId="0" borderId="0" xfId="0" applyFill="1"/>
  </cellXfs>
  <cellStyles count="5">
    <cellStyle name="Bad" xfId="3" builtinId="27"/>
    <cellStyle name="Comma" xfId="1" builtinId="3"/>
    <cellStyle name="Neutral" xfId="2" builtinId="28"/>
    <cellStyle name="Normal" xfId="0" builtinId="0"/>
    <cellStyle name="Percent" xfId="4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externalLink" Target="externalLinks/externalLink1.xml"/><Relationship Id="rId18" Type="http://schemas.openxmlformats.org/officeDocument/2006/relationships/externalLink" Target="externalLinks/externalLink6.xml"/><Relationship Id="rId26" Type="http://schemas.openxmlformats.org/officeDocument/2006/relationships/customXml" Target="../customXml/item2.xml"/><Relationship Id="rId3" Type="http://schemas.openxmlformats.org/officeDocument/2006/relationships/worksheet" Target="worksheets/sheet3.xml"/><Relationship Id="rId21" Type="http://schemas.openxmlformats.org/officeDocument/2006/relationships/sharedStrings" Target="sharedStrings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externalLink" Target="externalLinks/externalLink5.xml"/><Relationship Id="rId25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6" Type="http://schemas.openxmlformats.org/officeDocument/2006/relationships/externalLink" Target="externalLinks/externalLink4.xml"/><Relationship Id="rId20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calcChain" Target="calcChain.xml"/><Relationship Id="rId5" Type="http://schemas.openxmlformats.org/officeDocument/2006/relationships/worksheet" Target="worksheets/sheet5.xml"/><Relationship Id="rId15" Type="http://schemas.openxmlformats.org/officeDocument/2006/relationships/externalLink" Target="externalLinks/externalLink3.xml"/><Relationship Id="rId23" Type="http://schemas.microsoft.com/office/2017/10/relationships/person" Target="persons/person.xml"/><Relationship Id="rId10" Type="http://schemas.openxmlformats.org/officeDocument/2006/relationships/worksheet" Target="worksheets/sheet10.xml"/><Relationship Id="rId19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externalLink" Target="externalLinks/externalLink2.xml"/><Relationship Id="rId22" Type="http://schemas.openxmlformats.org/officeDocument/2006/relationships/sheetMetadata" Target="metadata.xml"/><Relationship Id="rId27" Type="http://schemas.openxmlformats.org/officeDocument/2006/relationships/customXml" Target="../customXml/item3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_rels/chart5.xml.rels><?xml version="1.0" encoding="UTF-8" standalone="yes"?>
<Relationships xmlns="http://schemas.openxmlformats.org/package/2006/relationships"><Relationship Id="rId2" Type="http://schemas.microsoft.com/office/2011/relationships/chartColorStyle" Target="colors5.xml"/><Relationship Id="rId1" Type="http://schemas.microsoft.com/office/2011/relationships/chartStyle" Target="style5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Property damage from major hazard events (present value)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'Risk Rating of Region'!$B$56</c:f>
              <c:strCache>
                <c:ptCount val="1"/>
                <c:pt idx="0">
                  <c:v>Expected property damage from major hazard events (present value)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'Risk Rating of Region'!$C$55:$H$55</c:f>
              <c:strCache>
                <c:ptCount val="6"/>
                <c:pt idx="0">
                  <c:v>Region 1</c:v>
                </c:pt>
                <c:pt idx="1">
                  <c:v>Region 2</c:v>
                </c:pt>
                <c:pt idx="2">
                  <c:v>Region 3</c:v>
                </c:pt>
                <c:pt idx="3">
                  <c:v>Region 4</c:v>
                </c:pt>
                <c:pt idx="4">
                  <c:v>Region 5</c:v>
                </c:pt>
                <c:pt idx="5">
                  <c:v>Region 6</c:v>
                </c:pt>
              </c:strCache>
            </c:strRef>
          </c:cat>
          <c:val>
            <c:numRef>
              <c:f>'Risk Rating of Region'!$C$56:$H$56</c:f>
              <c:numCache>
                <c:formatCode>_-* #,##0.00_-;\-* #,##0.00_-;_-* "-"??_-;_-@_-</c:formatCode>
                <c:ptCount val="6"/>
                <c:pt idx="0">
                  <c:v>15121913.982646152</c:v>
                </c:pt>
                <c:pt idx="1">
                  <c:v>181722463.27428573</c:v>
                </c:pt>
                <c:pt idx="2">
                  <c:v>29713525.274193551</c:v>
                </c:pt>
                <c:pt idx="3">
                  <c:v>18585171.000730768</c:v>
                </c:pt>
                <c:pt idx="4">
                  <c:v>41586071.815250002</c:v>
                </c:pt>
                <c:pt idx="5">
                  <c:v>2368640.0750000002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3FB0-4414-A028-800348CCCC32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1130293696"/>
        <c:axId val="1130290816"/>
      </c:barChart>
      <c:catAx>
        <c:axId val="1130293696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130290816"/>
        <c:crosses val="autoZero"/>
        <c:auto val="1"/>
        <c:lblAlgn val="ctr"/>
        <c:lblOffset val="100"/>
        <c:noMultiLvlLbl val="0"/>
      </c:catAx>
      <c:valAx>
        <c:axId val="113029081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_-* #,##0.00_-;\-* #,##0.00_-;_-* &quot;-&quot;??_-;_-@_-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130293696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AU"/>
              <a:t>Costs of the</a:t>
            </a:r>
            <a:r>
              <a:rPr lang="en-AU" baseline="0"/>
              <a:t> CCNSP - Baseline</a:t>
            </a:r>
            <a:endParaRPr lang="en-AU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>
        <c:manualLayout>
          <c:layoutTarget val="inner"/>
          <c:xMode val="edge"/>
          <c:yMode val="edge"/>
          <c:x val="0.10604266016043769"/>
          <c:y val="0.15830132309005548"/>
          <c:w val="0.86109349007430414"/>
          <c:h val="0.50653580274296695"/>
        </c:manualLayout>
      </c:layout>
      <c:barChart>
        <c:barDir val="col"/>
        <c:grouping val="stacked"/>
        <c:varyColors val="0"/>
        <c:ser>
          <c:idx val="0"/>
          <c:order val="0"/>
          <c:tx>
            <c:strRef>
              <c:f>Graphs!$H$5</c:f>
              <c:strCache>
                <c:ptCount val="1"/>
                <c:pt idx="0">
                  <c:v>Subsidy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numRef>
              <c:f>Graphs!$G$6:$G$16</c:f>
              <c:numCache>
                <c:formatCode>General</c:formatCode>
                <c:ptCount val="11"/>
                <c:pt idx="0">
                  <c:v>2020</c:v>
                </c:pt>
                <c:pt idx="1">
                  <c:v>2021</c:v>
                </c:pt>
                <c:pt idx="2">
                  <c:v>2022</c:v>
                </c:pt>
                <c:pt idx="3">
                  <c:v>2023</c:v>
                </c:pt>
                <c:pt idx="4">
                  <c:v>2024</c:v>
                </c:pt>
                <c:pt idx="5">
                  <c:v>2025</c:v>
                </c:pt>
                <c:pt idx="6">
                  <c:v>2026</c:v>
                </c:pt>
                <c:pt idx="7">
                  <c:v>2027</c:v>
                </c:pt>
                <c:pt idx="8">
                  <c:v>2028</c:v>
                </c:pt>
                <c:pt idx="9">
                  <c:v>2029</c:v>
                </c:pt>
                <c:pt idx="10">
                  <c:v>2030</c:v>
                </c:pt>
              </c:numCache>
            </c:numRef>
          </c:cat>
          <c:val>
            <c:numRef>
              <c:f>Graphs!$H$6:$H$16</c:f>
              <c:numCache>
                <c:formatCode>#,##0</c:formatCode>
                <c:ptCount val="11"/>
                <c:pt idx="0">
                  <c:v>0</c:v>
                </c:pt>
                <c:pt idx="1">
                  <c:v>2.8162312491577999E-2</c:v>
                </c:pt>
                <c:pt idx="2">
                  <c:v>2.9703726087204077E-2</c:v>
                </c:pt>
                <c:pt idx="3">
                  <c:v>3.1329506255904679E-2</c:v>
                </c:pt>
                <c:pt idx="4">
                  <c:v>3.3044270658005824E-2</c:v>
                </c:pt>
                <c:pt idx="5">
                  <c:v>3.4852889693791279E-2</c:v>
                </c:pt>
                <c:pt idx="6">
                  <c:v>3.6760500336814966E-2</c:v>
                </c:pt>
                <c:pt idx="7">
                  <c:v>3.8772520724357933E-2</c:v>
                </c:pt>
                <c:pt idx="8">
                  <c:v>4.0894665546470928E-2</c:v>
                </c:pt>
                <c:pt idx="9">
                  <c:v>4.3132962277312295E-2</c:v>
                </c:pt>
                <c:pt idx="10">
                  <c:v>4.5493768294882539E-2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B1FB-4E04-8AA2-CCB6F769C8AC}"/>
            </c:ext>
          </c:extLst>
        </c:ser>
        <c:ser>
          <c:idx val="1"/>
          <c:order val="1"/>
          <c:tx>
            <c:strRef>
              <c:f>Graphs!$I$5</c:f>
              <c:strCache>
                <c:ptCount val="1"/>
                <c:pt idx="0">
                  <c:v>Lump Sum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numRef>
              <c:f>Graphs!$G$6:$G$16</c:f>
              <c:numCache>
                <c:formatCode>General</c:formatCode>
                <c:ptCount val="11"/>
                <c:pt idx="0">
                  <c:v>2020</c:v>
                </c:pt>
                <c:pt idx="1">
                  <c:v>2021</c:v>
                </c:pt>
                <c:pt idx="2">
                  <c:v>2022</c:v>
                </c:pt>
                <c:pt idx="3">
                  <c:v>2023</c:v>
                </c:pt>
                <c:pt idx="4">
                  <c:v>2024</c:v>
                </c:pt>
                <c:pt idx="5">
                  <c:v>2025</c:v>
                </c:pt>
                <c:pt idx="6">
                  <c:v>2026</c:v>
                </c:pt>
                <c:pt idx="7">
                  <c:v>2027</c:v>
                </c:pt>
                <c:pt idx="8">
                  <c:v>2028</c:v>
                </c:pt>
                <c:pt idx="9">
                  <c:v>2029</c:v>
                </c:pt>
                <c:pt idx="10">
                  <c:v>2030</c:v>
                </c:pt>
              </c:numCache>
            </c:numRef>
          </c:cat>
          <c:val>
            <c:numRef>
              <c:f>Graphs!$I$6:$I$16</c:f>
              <c:numCache>
                <c:formatCode>#,##0</c:formatCode>
                <c:ptCount val="11"/>
                <c:pt idx="0">
                  <c:v>25.892838179800226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B1FB-4E04-8AA2-CCB6F769C8AC}"/>
            </c:ext>
          </c:extLst>
        </c:ser>
        <c:ser>
          <c:idx val="2"/>
          <c:order val="2"/>
          <c:tx>
            <c:strRef>
              <c:f>Graphs!$J$5</c:f>
              <c:strCache>
                <c:ptCount val="1"/>
                <c:pt idx="0">
                  <c:v>Temporary Relocation Costs With Program</c:v>
                </c:pt>
              </c:strCache>
            </c:strRef>
          </c:tx>
          <c:spPr>
            <a:solidFill>
              <a:schemeClr val="accent6">
                <a:lumMod val="40000"/>
                <a:lumOff val="60000"/>
              </a:schemeClr>
            </a:solidFill>
            <a:ln>
              <a:noFill/>
            </a:ln>
            <a:effectLst/>
          </c:spPr>
          <c:invertIfNegative val="0"/>
          <c:cat>
            <c:numRef>
              <c:f>Graphs!$G$6:$G$16</c:f>
              <c:numCache>
                <c:formatCode>General</c:formatCode>
                <c:ptCount val="11"/>
                <c:pt idx="0">
                  <c:v>2020</c:v>
                </c:pt>
                <c:pt idx="1">
                  <c:v>2021</c:v>
                </c:pt>
                <c:pt idx="2">
                  <c:v>2022</c:v>
                </c:pt>
                <c:pt idx="3">
                  <c:v>2023</c:v>
                </c:pt>
                <c:pt idx="4">
                  <c:v>2024</c:v>
                </c:pt>
                <c:pt idx="5">
                  <c:v>2025</c:v>
                </c:pt>
                <c:pt idx="6">
                  <c:v>2026</c:v>
                </c:pt>
                <c:pt idx="7">
                  <c:v>2027</c:v>
                </c:pt>
                <c:pt idx="8">
                  <c:v>2028</c:v>
                </c:pt>
                <c:pt idx="9">
                  <c:v>2029</c:v>
                </c:pt>
                <c:pt idx="10">
                  <c:v>2030</c:v>
                </c:pt>
              </c:numCache>
            </c:numRef>
          </c:cat>
          <c:val>
            <c:numRef>
              <c:f>Graphs!$J$6:$J$16</c:f>
              <c:numCache>
                <c:formatCode>_-* #,##0.00_-;\-* #,##0.00_-;_-* "-"??_-;_-@_-</c:formatCode>
                <c:ptCount val="11"/>
                <c:pt idx="0">
                  <c:v>4.9191269421344606</c:v>
                </c:pt>
                <c:pt idx="1">
                  <c:v>5.0182088305422203</c:v>
                </c:pt>
                <c:pt idx="2">
                  <c:v>5.1204624959254348</c:v>
                </c:pt>
                <c:pt idx="3">
                  <c:v>5.2260688821870254</c:v>
                </c:pt>
                <c:pt idx="4">
                  <c:v>5.3352197753852488</c:v>
                </c:pt>
                <c:pt idx="5">
                  <c:v>5.4481163867748812</c:v>
                </c:pt>
                <c:pt idx="6">
                  <c:v>5.5649722377774049</c:v>
                </c:pt>
                <c:pt idx="7">
                  <c:v>5.6860135218861663</c:v>
                </c:pt>
                <c:pt idx="8">
                  <c:v>5.8114783154095493</c:v>
                </c:pt>
                <c:pt idx="9">
                  <c:v>5.9416176060043142</c:v>
                </c:pt>
                <c:pt idx="10">
                  <c:v>6.076697394742089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B1FB-4E04-8AA2-CCB6F769C8AC}"/>
            </c:ext>
          </c:extLst>
        </c:ser>
        <c:ser>
          <c:idx val="3"/>
          <c:order val="3"/>
          <c:tx>
            <c:strRef>
              <c:f>Graphs!$K$5</c:f>
              <c:strCache>
                <c:ptCount val="1"/>
                <c:pt idx="0">
                  <c:v>Rebuilding Cost With Program</c:v>
                </c:pt>
              </c:strCache>
            </c:strRef>
          </c:tx>
          <c:spPr>
            <a:solidFill>
              <a:schemeClr val="accent4"/>
            </a:solidFill>
            <a:ln>
              <a:noFill/>
            </a:ln>
            <a:effectLst/>
          </c:spPr>
          <c:invertIfNegative val="0"/>
          <c:cat>
            <c:numRef>
              <c:f>Graphs!$G$6:$G$16</c:f>
              <c:numCache>
                <c:formatCode>General</c:formatCode>
                <c:ptCount val="11"/>
                <c:pt idx="0">
                  <c:v>2020</c:v>
                </c:pt>
                <c:pt idx="1">
                  <c:v>2021</c:v>
                </c:pt>
                <c:pt idx="2">
                  <c:v>2022</c:v>
                </c:pt>
                <c:pt idx="3">
                  <c:v>2023</c:v>
                </c:pt>
                <c:pt idx="4">
                  <c:v>2024</c:v>
                </c:pt>
                <c:pt idx="5">
                  <c:v>2025</c:v>
                </c:pt>
                <c:pt idx="6">
                  <c:v>2026</c:v>
                </c:pt>
                <c:pt idx="7">
                  <c:v>2027</c:v>
                </c:pt>
                <c:pt idx="8">
                  <c:v>2028</c:v>
                </c:pt>
                <c:pt idx="9">
                  <c:v>2029</c:v>
                </c:pt>
                <c:pt idx="10">
                  <c:v>2030</c:v>
                </c:pt>
              </c:numCache>
            </c:numRef>
          </c:cat>
          <c:val>
            <c:numRef>
              <c:f>Graphs!$K$6:$K$16</c:f>
              <c:numCache>
                <c:formatCode>_-* #,##0.00_-;\-* #,##0.00_-;_-* "-"??_-;_-@_-</c:formatCode>
                <c:ptCount val="11"/>
                <c:pt idx="0">
                  <c:v>0.36597487287471347</c:v>
                </c:pt>
                <c:pt idx="1">
                  <c:v>0.38871235390633285</c:v>
                </c:pt>
                <c:pt idx="2">
                  <c:v>0.41280864585892735</c:v>
                </c:pt>
                <c:pt idx="3">
                  <c:v>0.43834278612201538</c:v>
                </c:pt>
                <c:pt idx="4">
                  <c:v>0.46539831879676491</c:v>
                </c:pt>
                <c:pt idx="5">
                  <c:v>0.49406354777368439</c:v>
                </c:pt>
                <c:pt idx="6">
                  <c:v>0.52443180385130361</c:v>
                </c:pt>
                <c:pt idx="7">
                  <c:v>0.55660172666725138</c:v>
                </c:pt>
                <c:pt idx="8">
                  <c:v>0.5906775622551651</c:v>
                </c:pt>
                <c:pt idx="9">
                  <c:v>0.62676947708520203</c:v>
                </c:pt>
                <c:pt idx="10">
                  <c:v>0.66499388949260518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B1FB-4E04-8AA2-CCB6F769C8AC}"/>
            </c:ext>
          </c:extLst>
        </c:ser>
        <c:ser>
          <c:idx val="4"/>
          <c:order val="4"/>
          <c:tx>
            <c:strRef>
              <c:f>Graphs!$L$5</c:f>
              <c:strCache>
                <c:ptCount val="1"/>
                <c:pt idx="0">
                  <c:v>Housing Contents With Program</c:v>
                </c:pt>
              </c:strCache>
            </c:strRef>
          </c:tx>
          <c:spPr>
            <a:solidFill>
              <a:schemeClr val="accent5"/>
            </a:solidFill>
            <a:ln>
              <a:noFill/>
            </a:ln>
            <a:effectLst/>
          </c:spPr>
          <c:invertIfNegative val="0"/>
          <c:cat>
            <c:numRef>
              <c:f>Graphs!$G$6:$G$16</c:f>
              <c:numCache>
                <c:formatCode>General</c:formatCode>
                <c:ptCount val="11"/>
                <c:pt idx="0">
                  <c:v>2020</c:v>
                </c:pt>
                <c:pt idx="1">
                  <c:v>2021</c:v>
                </c:pt>
                <c:pt idx="2">
                  <c:v>2022</c:v>
                </c:pt>
                <c:pt idx="3">
                  <c:v>2023</c:v>
                </c:pt>
                <c:pt idx="4">
                  <c:v>2024</c:v>
                </c:pt>
                <c:pt idx="5">
                  <c:v>2025</c:v>
                </c:pt>
                <c:pt idx="6">
                  <c:v>2026</c:v>
                </c:pt>
                <c:pt idx="7">
                  <c:v>2027</c:v>
                </c:pt>
                <c:pt idx="8">
                  <c:v>2028</c:v>
                </c:pt>
                <c:pt idx="9">
                  <c:v>2029</c:v>
                </c:pt>
                <c:pt idx="10">
                  <c:v>2030</c:v>
                </c:pt>
              </c:numCache>
            </c:numRef>
          </c:cat>
          <c:val>
            <c:numRef>
              <c:f>Graphs!$L$6:$L$16</c:f>
              <c:numCache>
                <c:formatCode>_-* #,##0.00_-;\-* #,##0.00_-;_-* "-"??_-;_-@_-</c:formatCode>
                <c:ptCount val="11"/>
                <c:pt idx="0">
                  <c:v>0.22873429554669591</c:v>
                </c:pt>
                <c:pt idx="1">
                  <c:v>0.24294522119145803</c:v>
                </c:pt>
                <c:pt idx="2">
                  <c:v>0.25800540366182961</c:v>
                </c:pt>
                <c:pt idx="3">
                  <c:v>0.27396424132625963</c:v>
                </c:pt>
                <c:pt idx="4">
                  <c:v>0.2908739492479781</c:v>
                </c:pt>
                <c:pt idx="5">
                  <c:v>0.30878971735855276</c:v>
                </c:pt>
                <c:pt idx="6">
                  <c:v>0.32776987740706476</c:v>
                </c:pt>
                <c:pt idx="7">
                  <c:v>0.34787607916703212</c:v>
                </c:pt>
                <c:pt idx="8">
                  <c:v>0.36917347640947817</c:v>
                </c:pt>
                <c:pt idx="9">
                  <c:v>0.39173092317825126</c:v>
                </c:pt>
                <c:pt idx="10">
                  <c:v>0.41562118093287825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4-B1FB-4E04-8AA2-CCB6F769C8AC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overlap val="100"/>
        <c:axId val="850761920"/>
        <c:axId val="850762280"/>
      </c:barChart>
      <c:catAx>
        <c:axId val="850761920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AU"/>
                  <a:t>Year</a:t>
                </a:r>
              </a:p>
            </c:rich>
          </c:tx>
          <c:layout>
            <c:manualLayout>
              <c:xMode val="edge"/>
              <c:yMode val="edge"/>
              <c:x val="0.5047525045284833"/>
              <c:y val="0.74677595518229878"/>
            </c:manualLayout>
          </c:layout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850762280"/>
        <c:crosses val="autoZero"/>
        <c:auto val="1"/>
        <c:lblAlgn val="ctr"/>
        <c:lblOffset val="100"/>
        <c:noMultiLvlLbl val="0"/>
      </c:catAx>
      <c:valAx>
        <c:axId val="850762280"/>
        <c:scaling>
          <c:orientation val="minMax"/>
        </c:scaling>
        <c:delete val="0"/>
        <c:axPos val="l"/>
        <c:majorGridlines>
          <c:spPr>
            <a:ln w="9525" cap="flat" cmpd="sng" algn="ctr">
              <a:noFill/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AU"/>
                  <a:t>Costs ($ billions)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#,##0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850761920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layout>
        <c:manualLayout>
          <c:xMode val="edge"/>
          <c:yMode val="edge"/>
          <c:x val="0.10823389153820563"/>
          <c:y val="0.81167155642036437"/>
          <c:w val="0.81874348452922263"/>
          <c:h val="0.14564811920917056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noFill/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AU"/>
              <a:t>CCNSP vs. No</a:t>
            </a:r>
            <a:r>
              <a:rPr lang="en-AU" baseline="0"/>
              <a:t> Program - Baseline</a:t>
            </a:r>
            <a:endParaRPr lang="en-AU"/>
          </a:p>
        </c:rich>
      </c:tx>
      <c:layout>
        <c:manualLayout>
          <c:xMode val="edge"/>
          <c:yMode val="edge"/>
          <c:x val="0.33132581400297934"/>
          <c:y val="1.1111111111111112E-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>
        <c:manualLayout>
          <c:layoutTarget val="inner"/>
          <c:xMode val="edge"/>
          <c:yMode val="edge"/>
          <c:x val="0.10982031329515068"/>
          <c:y val="8.9222222222222217E-2"/>
          <c:w val="0.86471944385330213"/>
          <c:h val="0.61622717993584131"/>
        </c:manualLayout>
      </c:layout>
      <c:barChart>
        <c:barDir val="col"/>
        <c:grouping val="clustered"/>
        <c:varyColors val="0"/>
        <c:ser>
          <c:idx val="0"/>
          <c:order val="0"/>
          <c:tx>
            <c:strRef>
              <c:f>Graphs!$C$5</c:f>
              <c:strCache>
                <c:ptCount val="1"/>
                <c:pt idx="0">
                  <c:v>Temporary Relocation Costs</c:v>
                </c:pt>
              </c:strCache>
            </c:strRef>
          </c:tx>
          <c:spPr>
            <a:solidFill>
              <a:schemeClr val="accent1">
                <a:lumMod val="75000"/>
              </a:schemeClr>
            </a:solidFill>
            <a:ln>
              <a:noFill/>
            </a:ln>
            <a:effectLst/>
          </c:spPr>
          <c:invertIfNegative val="0"/>
          <c:val>
            <c:numRef>
              <c:f>Graphs!$C$7:$C$16</c:f>
              <c:numCache>
                <c:formatCode>_-* #,##0.00_-;\-* #,##0.00_-;_-* "-"??_-;_-@_-</c:formatCode>
                <c:ptCount val="10"/>
                <c:pt idx="0">
                  <c:v>5.1693383740481957</c:v>
                </c:pt>
                <c:pt idx="1">
                  <c:v>5.4329101463819462</c:v>
                </c:pt>
                <c:pt idx="2">
                  <c:v>5.7113076946929819</c:v>
                </c:pt>
                <c:pt idx="3">
                  <c:v>6.0055091385236281</c:v>
                </c:pt>
                <c:pt idx="4">
                  <c:v>6.3165651180565474</c:v>
                </c:pt>
                <c:pt idx="5">
                  <c:v>6.2677600483739324</c:v>
                </c:pt>
                <c:pt idx="6">
                  <c:v>6.5321667824295746</c:v>
                </c:pt>
                <c:pt idx="7">
                  <c:v>6.8098258972102172</c:v>
                </c:pt>
                <c:pt idx="8">
                  <c:v>7.1015653631113196</c:v>
                </c:pt>
                <c:pt idx="9">
                  <c:v>7.408273343550916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6-A2F4-4F26-AD39-7CBE200E5EC8}"/>
            </c:ext>
          </c:extLst>
        </c:ser>
        <c:ser>
          <c:idx val="2"/>
          <c:order val="1"/>
          <c:tx>
            <c:strRef>
              <c:f>Graphs!$J$5</c:f>
              <c:strCache>
                <c:ptCount val="1"/>
                <c:pt idx="0">
                  <c:v>Temporary Relocation Costs With Program</c:v>
                </c:pt>
              </c:strCache>
            </c:strRef>
          </c:tx>
          <c:spPr>
            <a:solidFill>
              <a:schemeClr val="accent5">
                <a:lumMod val="60000"/>
                <a:lumOff val="40000"/>
              </a:schemeClr>
            </a:solidFill>
            <a:ln>
              <a:noFill/>
            </a:ln>
            <a:effectLst/>
          </c:spPr>
          <c:invertIfNegative val="0"/>
          <c:cat>
            <c:numRef>
              <c:f>Graphs!$G$7:$G$16</c:f>
              <c:numCache>
                <c:formatCode>General</c:formatCode>
                <c:ptCount val="10"/>
                <c:pt idx="0">
                  <c:v>2021</c:v>
                </c:pt>
                <c:pt idx="1">
                  <c:v>2022</c:v>
                </c:pt>
                <c:pt idx="2">
                  <c:v>2023</c:v>
                </c:pt>
                <c:pt idx="3">
                  <c:v>2024</c:v>
                </c:pt>
                <c:pt idx="4">
                  <c:v>2025</c:v>
                </c:pt>
                <c:pt idx="5">
                  <c:v>2026</c:v>
                </c:pt>
                <c:pt idx="6">
                  <c:v>2027</c:v>
                </c:pt>
                <c:pt idx="7">
                  <c:v>2028</c:v>
                </c:pt>
                <c:pt idx="8">
                  <c:v>2029</c:v>
                </c:pt>
                <c:pt idx="9">
                  <c:v>2030</c:v>
                </c:pt>
              </c:numCache>
            </c:numRef>
          </c:cat>
          <c:val>
            <c:numRef>
              <c:f>Graphs!$J$7:$J$16</c:f>
              <c:numCache>
                <c:formatCode>_-* #,##0.00_-;\-* #,##0.00_-;_-* "-"??_-;_-@_-</c:formatCode>
                <c:ptCount val="10"/>
                <c:pt idx="0">
                  <c:v>5.0182088305422203</c:v>
                </c:pt>
                <c:pt idx="1">
                  <c:v>5.1204624959254348</c:v>
                </c:pt>
                <c:pt idx="2">
                  <c:v>5.2260688821870254</c:v>
                </c:pt>
                <c:pt idx="3">
                  <c:v>5.3352197753852488</c:v>
                </c:pt>
                <c:pt idx="4">
                  <c:v>5.4481163867748812</c:v>
                </c:pt>
                <c:pt idx="5">
                  <c:v>5.5649722377774049</c:v>
                </c:pt>
                <c:pt idx="6">
                  <c:v>5.6860135218861663</c:v>
                </c:pt>
                <c:pt idx="7">
                  <c:v>5.8114783154095493</c:v>
                </c:pt>
                <c:pt idx="8">
                  <c:v>5.9416176060043142</c:v>
                </c:pt>
                <c:pt idx="9">
                  <c:v>6.076697394742089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A2F4-4F26-AD39-7CBE200E5EC8}"/>
            </c:ext>
          </c:extLst>
        </c:ser>
        <c:ser>
          <c:idx val="1"/>
          <c:order val="2"/>
          <c:tx>
            <c:strRef>
              <c:f>Graphs!$D$5</c:f>
              <c:strCache>
                <c:ptCount val="1"/>
                <c:pt idx="0">
                  <c:v>Rebuilding Cost</c:v>
                </c:pt>
              </c:strCache>
            </c:strRef>
          </c:tx>
          <c:spPr>
            <a:solidFill>
              <a:schemeClr val="accent2">
                <a:lumMod val="75000"/>
              </a:schemeClr>
            </a:solidFill>
            <a:ln>
              <a:noFill/>
            </a:ln>
            <a:effectLst/>
          </c:spPr>
          <c:invertIfNegative val="0"/>
          <c:val>
            <c:numRef>
              <c:f>Graphs!$D$7:$D$16</c:f>
              <c:numCache>
                <c:formatCode>_-* #,##0.00_-;\-* #,##0.00_-;_-* "-"??_-;_-@_-</c:formatCode>
                <c:ptCount val="10"/>
                <c:pt idx="0">
                  <c:v>0.40463168039399272</c:v>
                </c:pt>
                <c:pt idx="1">
                  <c:v>0.42997100570012392</c:v>
                </c:pt>
                <c:pt idx="2">
                  <c:v>0.45683268433588314</c:v>
                </c:pt>
                <c:pt idx="3">
                  <c:v>0.48530560332096789</c:v>
                </c:pt>
                <c:pt idx="4">
                  <c:v>0.51548373249372159</c:v>
                </c:pt>
                <c:pt idx="5">
                  <c:v>0.54746641057544831</c:v>
                </c:pt>
                <c:pt idx="6">
                  <c:v>0.58135864713411323</c:v>
                </c:pt>
                <c:pt idx="7">
                  <c:v>0.61727144132220602</c:v>
                </c:pt>
                <c:pt idx="8">
                  <c:v>0.65532211831127263</c:v>
                </c:pt>
                <c:pt idx="9">
                  <c:v>0.69563468439594089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7-A2F4-4F26-AD39-7CBE200E5EC8}"/>
            </c:ext>
          </c:extLst>
        </c:ser>
        <c:ser>
          <c:idx val="3"/>
          <c:order val="3"/>
          <c:tx>
            <c:strRef>
              <c:f>Graphs!$K$5</c:f>
              <c:strCache>
                <c:ptCount val="1"/>
                <c:pt idx="0">
                  <c:v>Rebuilding Cost With Program</c:v>
                </c:pt>
              </c:strCache>
            </c:strRef>
          </c:tx>
          <c:spPr>
            <a:solidFill>
              <a:srgbClr val="FF0000"/>
            </a:solidFill>
            <a:ln>
              <a:noFill/>
            </a:ln>
            <a:effectLst/>
          </c:spPr>
          <c:invertIfNegative val="0"/>
          <c:cat>
            <c:numRef>
              <c:f>Graphs!$G$7:$G$16</c:f>
              <c:numCache>
                <c:formatCode>General</c:formatCode>
                <c:ptCount val="10"/>
                <c:pt idx="0">
                  <c:v>2021</c:v>
                </c:pt>
                <c:pt idx="1">
                  <c:v>2022</c:v>
                </c:pt>
                <c:pt idx="2">
                  <c:v>2023</c:v>
                </c:pt>
                <c:pt idx="3">
                  <c:v>2024</c:v>
                </c:pt>
                <c:pt idx="4">
                  <c:v>2025</c:v>
                </c:pt>
                <c:pt idx="5">
                  <c:v>2026</c:v>
                </c:pt>
                <c:pt idx="6">
                  <c:v>2027</c:v>
                </c:pt>
                <c:pt idx="7">
                  <c:v>2028</c:v>
                </c:pt>
                <c:pt idx="8">
                  <c:v>2029</c:v>
                </c:pt>
                <c:pt idx="9">
                  <c:v>2030</c:v>
                </c:pt>
              </c:numCache>
            </c:numRef>
          </c:cat>
          <c:val>
            <c:numRef>
              <c:f>Graphs!$K$7:$K$16</c:f>
              <c:numCache>
                <c:formatCode>_-* #,##0.00_-;\-* #,##0.00_-;_-* "-"??_-;_-@_-</c:formatCode>
                <c:ptCount val="10"/>
                <c:pt idx="0">
                  <c:v>0.38871235390633285</c:v>
                </c:pt>
                <c:pt idx="1">
                  <c:v>0.41280864585892735</c:v>
                </c:pt>
                <c:pt idx="2">
                  <c:v>0.43834278612201538</c:v>
                </c:pt>
                <c:pt idx="3">
                  <c:v>0.46539831879676491</c:v>
                </c:pt>
                <c:pt idx="4">
                  <c:v>0.49406354777368439</c:v>
                </c:pt>
                <c:pt idx="5">
                  <c:v>0.52443180385130361</c:v>
                </c:pt>
                <c:pt idx="6">
                  <c:v>0.55660172666725138</c:v>
                </c:pt>
                <c:pt idx="7">
                  <c:v>0.5906775622551651</c:v>
                </c:pt>
                <c:pt idx="8">
                  <c:v>0.62676947708520203</c:v>
                </c:pt>
                <c:pt idx="9">
                  <c:v>0.66499388949260518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A2F4-4F26-AD39-7CBE200E5EC8}"/>
            </c:ext>
          </c:extLst>
        </c:ser>
        <c:ser>
          <c:idx val="5"/>
          <c:order val="4"/>
          <c:tx>
            <c:strRef>
              <c:f>Graphs!$E$5</c:f>
              <c:strCache>
                <c:ptCount val="1"/>
                <c:pt idx="0">
                  <c:v>Housing Contents</c:v>
                </c:pt>
              </c:strCache>
            </c:strRef>
          </c:tx>
          <c:spPr>
            <a:solidFill>
              <a:srgbClr val="00B050"/>
            </a:solidFill>
            <a:ln>
              <a:noFill/>
            </a:ln>
            <a:effectLst/>
          </c:spPr>
          <c:invertIfNegative val="0"/>
          <c:val>
            <c:numRef>
              <c:f>Graphs!$E$7:$E$16</c:f>
              <c:numCache>
                <c:formatCode>_-* #,##0.00_-;\-* #,##0.00_-;_-* "-"??_-;_-@_-</c:formatCode>
                <c:ptCount val="10"/>
                <c:pt idx="0">
                  <c:v>0.25289480024624544</c:v>
                </c:pt>
                <c:pt idx="1">
                  <c:v>0.26873187856257741</c:v>
                </c:pt>
                <c:pt idx="2">
                  <c:v>0.28552042770992697</c:v>
                </c:pt>
                <c:pt idx="3">
                  <c:v>0.30331600207560494</c:v>
                </c:pt>
                <c:pt idx="4">
                  <c:v>0.32217733280857597</c:v>
                </c:pt>
                <c:pt idx="5">
                  <c:v>0.34216650660965514</c:v>
                </c:pt>
                <c:pt idx="6">
                  <c:v>0.36334915445882077</c:v>
                </c:pt>
                <c:pt idx="7">
                  <c:v>0.38579465082637876</c:v>
                </c:pt>
                <c:pt idx="8">
                  <c:v>0.40957632394454541</c:v>
                </c:pt>
                <c:pt idx="9">
                  <c:v>0.43477167774746306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8-A2F4-4F26-AD39-7CBE200E5EC8}"/>
            </c:ext>
          </c:extLst>
        </c:ser>
        <c:ser>
          <c:idx val="4"/>
          <c:order val="5"/>
          <c:tx>
            <c:strRef>
              <c:f>Graphs!$L$5</c:f>
              <c:strCache>
                <c:ptCount val="1"/>
                <c:pt idx="0">
                  <c:v>Housing Contents With Program</c:v>
                </c:pt>
              </c:strCache>
            </c:strRef>
          </c:tx>
          <c:spPr>
            <a:solidFill>
              <a:srgbClr val="92D050"/>
            </a:solidFill>
            <a:ln>
              <a:noFill/>
            </a:ln>
            <a:effectLst/>
          </c:spPr>
          <c:invertIfNegative val="0"/>
          <c:cat>
            <c:numRef>
              <c:f>Graphs!$G$7:$G$16</c:f>
              <c:numCache>
                <c:formatCode>General</c:formatCode>
                <c:ptCount val="10"/>
                <c:pt idx="0">
                  <c:v>2021</c:v>
                </c:pt>
                <c:pt idx="1">
                  <c:v>2022</c:v>
                </c:pt>
                <c:pt idx="2">
                  <c:v>2023</c:v>
                </c:pt>
                <c:pt idx="3">
                  <c:v>2024</c:v>
                </c:pt>
                <c:pt idx="4">
                  <c:v>2025</c:v>
                </c:pt>
                <c:pt idx="5">
                  <c:v>2026</c:v>
                </c:pt>
                <c:pt idx="6">
                  <c:v>2027</c:v>
                </c:pt>
                <c:pt idx="7">
                  <c:v>2028</c:v>
                </c:pt>
                <c:pt idx="8">
                  <c:v>2029</c:v>
                </c:pt>
                <c:pt idx="9">
                  <c:v>2030</c:v>
                </c:pt>
              </c:numCache>
            </c:numRef>
          </c:cat>
          <c:val>
            <c:numRef>
              <c:f>Graphs!$L$7:$L$16</c:f>
              <c:numCache>
                <c:formatCode>_-* #,##0.00_-;\-* #,##0.00_-;_-* "-"??_-;_-@_-</c:formatCode>
                <c:ptCount val="10"/>
                <c:pt idx="0">
                  <c:v>0.24294522119145803</c:v>
                </c:pt>
                <c:pt idx="1">
                  <c:v>0.25800540366182961</c:v>
                </c:pt>
                <c:pt idx="2">
                  <c:v>0.27396424132625963</c:v>
                </c:pt>
                <c:pt idx="3">
                  <c:v>0.2908739492479781</c:v>
                </c:pt>
                <c:pt idx="4">
                  <c:v>0.30878971735855276</c:v>
                </c:pt>
                <c:pt idx="5">
                  <c:v>0.32776987740706476</c:v>
                </c:pt>
                <c:pt idx="6">
                  <c:v>0.34787607916703212</c:v>
                </c:pt>
                <c:pt idx="7">
                  <c:v>0.36917347640947817</c:v>
                </c:pt>
                <c:pt idx="8">
                  <c:v>0.39173092317825126</c:v>
                </c:pt>
                <c:pt idx="9">
                  <c:v>0.41562118093287825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4-A2F4-4F26-AD39-7CBE200E5EC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850761920"/>
        <c:axId val="850762280"/>
      </c:barChart>
      <c:catAx>
        <c:axId val="850761920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AU"/>
                  <a:t>Year</a:t>
                </a:r>
              </a:p>
            </c:rich>
          </c:tx>
          <c:layout>
            <c:manualLayout>
              <c:xMode val="edge"/>
              <c:yMode val="edge"/>
              <c:x val="0.46959390064491058"/>
              <c:y val="0.77285039370078745"/>
            </c:manualLayout>
          </c:layout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850762280"/>
        <c:crosses val="autoZero"/>
        <c:auto val="1"/>
        <c:lblAlgn val="ctr"/>
        <c:lblOffset val="100"/>
        <c:noMultiLvlLbl val="0"/>
      </c:catAx>
      <c:valAx>
        <c:axId val="850762280"/>
        <c:scaling>
          <c:orientation val="minMax"/>
        </c:scaling>
        <c:delete val="0"/>
        <c:axPos val="l"/>
        <c:majorGridlines>
          <c:spPr>
            <a:ln w="9525" cap="flat" cmpd="sng" algn="ctr">
              <a:noFill/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AU"/>
                  <a:t>Costs ($ billions)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_-* #,##0.00_-;\-* #,##0.00_-;_-* &quot;-&quot;??_-;_-@_-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850761920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layout>
        <c:manualLayout>
          <c:xMode val="edge"/>
          <c:yMode val="edge"/>
          <c:x val="0.2159428000407117"/>
          <c:y val="0.84393117526975792"/>
          <c:w val="0.65713800635060471"/>
          <c:h val="0.15071015059287801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noFill/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v>Total Costs - Without Program</c:v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xVal>
            <c:numRef>
              <c:f>Graphs!$B$6:$B$116</c:f>
              <c:numCache>
                <c:formatCode>General</c:formatCode>
                <c:ptCount val="111"/>
                <c:pt idx="0">
                  <c:v>2020</c:v>
                </c:pt>
                <c:pt idx="1">
                  <c:v>2021</c:v>
                </c:pt>
                <c:pt idx="2">
                  <c:v>2022</c:v>
                </c:pt>
                <c:pt idx="3">
                  <c:v>2023</c:v>
                </c:pt>
                <c:pt idx="4">
                  <c:v>2024</c:v>
                </c:pt>
                <c:pt idx="5">
                  <c:v>2025</c:v>
                </c:pt>
                <c:pt idx="6">
                  <c:v>2026</c:v>
                </c:pt>
                <c:pt idx="7">
                  <c:v>2027</c:v>
                </c:pt>
                <c:pt idx="8">
                  <c:v>2028</c:v>
                </c:pt>
                <c:pt idx="9">
                  <c:v>2029</c:v>
                </c:pt>
                <c:pt idx="10">
                  <c:v>2030</c:v>
                </c:pt>
                <c:pt idx="11">
                  <c:v>2031</c:v>
                </c:pt>
                <c:pt idx="12">
                  <c:v>2032</c:v>
                </c:pt>
                <c:pt idx="13">
                  <c:v>2033</c:v>
                </c:pt>
                <c:pt idx="14">
                  <c:v>2034</c:v>
                </c:pt>
                <c:pt idx="15">
                  <c:v>2035</c:v>
                </c:pt>
                <c:pt idx="16">
                  <c:v>2036</c:v>
                </c:pt>
                <c:pt idx="17">
                  <c:v>2037</c:v>
                </c:pt>
                <c:pt idx="18">
                  <c:v>2038</c:v>
                </c:pt>
                <c:pt idx="19">
                  <c:v>2039</c:v>
                </c:pt>
                <c:pt idx="20">
                  <c:v>2040</c:v>
                </c:pt>
                <c:pt idx="21">
                  <c:v>2041</c:v>
                </c:pt>
                <c:pt idx="22">
                  <c:v>2042</c:v>
                </c:pt>
                <c:pt idx="23">
                  <c:v>2043</c:v>
                </c:pt>
                <c:pt idx="24">
                  <c:v>2044</c:v>
                </c:pt>
                <c:pt idx="25">
                  <c:v>2045</c:v>
                </c:pt>
                <c:pt idx="26">
                  <c:v>2046</c:v>
                </c:pt>
                <c:pt idx="27">
                  <c:v>2047</c:v>
                </c:pt>
                <c:pt idx="28">
                  <c:v>2048</c:v>
                </c:pt>
                <c:pt idx="29">
                  <c:v>2049</c:v>
                </c:pt>
                <c:pt idx="30">
                  <c:v>2050</c:v>
                </c:pt>
                <c:pt idx="31">
                  <c:v>2051</c:v>
                </c:pt>
                <c:pt idx="32">
                  <c:v>2052</c:v>
                </c:pt>
                <c:pt idx="33">
                  <c:v>2053</c:v>
                </c:pt>
                <c:pt idx="34">
                  <c:v>2054</c:v>
                </c:pt>
                <c:pt idx="35">
                  <c:v>2055</c:v>
                </c:pt>
                <c:pt idx="36">
                  <c:v>2056</c:v>
                </c:pt>
                <c:pt idx="37">
                  <c:v>2057</c:v>
                </c:pt>
                <c:pt idx="38">
                  <c:v>2058</c:v>
                </c:pt>
                <c:pt idx="39">
                  <c:v>2059</c:v>
                </c:pt>
                <c:pt idx="40">
                  <c:v>2060</c:v>
                </c:pt>
                <c:pt idx="41">
                  <c:v>2061</c:v>
                </c:pt>
                <c:pt idx="42">
                  <c:v>2062</c:v>
                </c:pt>
                <c:pt idx="43">
                  <c:v>2063</c:v>
                </c:pt>
                <c:pt idx="44">
                  <c:v>2064</c:v>
                </c:pt>
                <c:pt idx="45">
                  <c:v>2065</c:v>
                </c:pt>
                <c:pt idx="46">
                  <c:v>2066</c:v>
                </c:pt>
                <c:pt idx="47">
                  <c:v>2067</c:v>
                </c:pt>
                <c:pt idx="48">
                  <c:v>2068</c:v>
                </c:pt>
                <c:pt idx="49">
                  <c:v>2069</c:v>
                </c:pt>
                <c:pt idx="50">
                  <c:v>2070</c:v>
                </c:pt>
                <c:pt idx="51">
                  <c:v>2071</c:v>
                </c:pt>
                <c:pt idx="52">
                  <c:v>2072</c:v>
                </c:pt>
                <c:pt idx="53">
                  <c:v>2073</c:v>
                </c:pt>
                <c:pt idx="54">
                  <c:v>2074</c:v>
                </c:pt>
                <c:pt idx="55">
                  <c:v>2075</c:v>
                </c:pt>
                <c:pt idx="56">
                  <c:v>2076</c:v>
                </c:pt>
                <c:pt idx="57">
                  <c:v>2077</c:v>
                </c:pt>
                <c:pt idx="58">
                  <c:v>2078</c:v>
                </c:pt>
                <c:pt idx="59">
                  <c:v>2079</c:v>
                </c:pt>
                <c:pt idx="60">
                  <c:v>2080</c:v>
                </c:pt>
                <c:pt idx="61">
                  <c:v>2081</c:v>
                </c:pt>
                <c:pt idx="62">
                  <c:v>2082</c:v>
                </c:pt>
                <c:pt idx="63">
                  <c:v>2083</c:v>
                </c:pt>
                <c:pt idx="64">
                  <c:v>2084</c:v>
                </c:pt>
                <c:pt idx="65">
                  <c:v>2085</c:v>
                </c:pt>
                <c:pt idx="66">
                  <c:v>2086</c:v>
                </c:pt>
                <c:pt idx="67">
                  <c:v>2087</c:v>
                </c:pt>
                <c:pt idx="68">
                  <c:v>2088</c:v>
                </c:pt>
                <c:pt idx="69">
                  <c:v>2089</c:v>
                </c:pt>
                <c:pt idx="70">
                  <c:v>2090</c:v>
                </c:pt>
                <c:pt idx="71">
                  <c:v>2091</c:v>
                </c:pt>
                <c:pt idx="72">
                  <c:v>2092</c:v>
                </c:pt>
                <c:pt idx="73">
                  <c:v>2093</c:v>
                </c:pt>
                <c:pt idx="74">
                  <c:v>2094</c:v>
                </c:pt>
                <c:pt idx="75">
                  <c:v>2095</c:v>
                </c:pt>
                <c:pt idx="76">
                  <c:v>2096</c:v>
                </c:pt>
                <c:pt idx="77">
                  <c:v>2097</c:v>
                </c:pt>
                <c:pt idx="78">
                  <c:v>2098</c:v>
                </c:pt>
                <c:pt idx="79">
                  <c:v>2099</c:v>
                </c:pt>
                <c:pt idx="80">
                  <c:v>2100</c:v>
                </c:pt>
                <c:pt idx="81">
                  <c:v>2101</c:v>
                </c:pt>
                <c:pt idx="82">
                  <c:v>2102</c:v>
                </c:pt>
                <c:pt idx="83">
                  <c:v>2103</c:v>
                </c:pt>
                <c:pt idx="84">
                  <c:v>2104</c:v>
                </c:pt>
                <c:pt idx="85">
                  <c:v>2105</c:v>
                </c:pt>
                <c:pt idx="86">
                  <c:v>2106</c:v>
                </c:pt>
                <c:pt idx="87">
                  <c:v>2107</c:v>
                </c:pt>
                <c:pt idx="88">
                  <c:v>2108</c:v>
                </c:pt>
                <c:pt idx="89">
                  <c:v>2109</c:v>
                </c:pt>
                <c:pt idx="90">
                  <c:v>2110</c:v>
                </c:pt>
                <c:pt idx="91">
                  <c:v>2111</c:v>
                </c:pt>
                <c:pt idx="92">
                  <c:v>2112</c:v>
                </c:pt>
                <c:pt idx="93">
                  <c:v>2113</c:v>
                </c:pt>
                <c:pt idx="94">
                  <c:v>2114</c:v>
                </c:pt>
                <c:pt idx="95">
                  <c:v>2115</c:v>
                </c:pt>
                <c:pt idx="96">
                  <c:v>2116</c:v>
                </c:pt>
                <c:pt idx="97">
                  <c:v>2117</c:v>
                </c:pt>
                <c:pt idx="98">
                  <c:v>2118</c:v>
                </c:pt>
                <c:pt idx="99">
                  <c:v>2119</c:v>
                </c:pt>
                <c:pt idx="100">
                  <c:v>2120</c:v>
                </c:pt>
                <c:pt idx="101">
                  <c:v>2121</c:v>
                </c:pt>
                <c:pt idx="102">
                  <c:v>2122</c:v>
                </c:pt>
                <c:pt idx="103">
                  <c:v>2123</c:v>
                </c:pt>
                <c:pt idx="104">
                  <c:v>2124</c:v>
                </c:pt>
                <c:pt idx="105">
                  <c:v>2125</c:v>
                </c:pt>
                <c:pt idx="106">
                  <c:v>2126</c:v>
                </c:pt>
                <c:pt idx="107">
                  <c:v>2127</c:v>
                </c:pt>
                <c:pt idx="108">
                  <c:v>2128</c:v>
                </c:pt>
                <c:pt idx="109">
                  <c:v>2129</c:v>
                </c:pt>
                <c:pt idx="110">
                  <c:v>2130</c:v>
                </c:pt>
              </c:numCache>
            </c:numRef>
          </c:xVal>
          <c:yVal>
            <c:numRef>
              <c:f>Graphs!$F$6:$F$116</c:f>
              <c:numCache>
                <c:formatCode>_-* #,##0.00_-;\-* #,##0.00_-;_-* "-"??_-;_-@_-</c:formatCode>
                <c:ptCount val="111"/>
                <c:pt idx="0">
                  <c:v>5.5383706484113606</c:v>
                </c:pt>
                <c:pt idx="1">
                  <c:v>5.8268648546884334</c:v>
                </c:pt>
                <c:pt idx="2">
                  <c:v>6.1316130306446475</c:v>
                </c:pt>
                <c:pt idx="3">
                  <c:v>6.4536608067387915</c:v>
                </c:pt>
                <c:pt idx="4">
                  <c:v>6.7941307439202001</c:v>
                </c:pt>
                <c:pt idx="5">
                  <c:v>7.154226183358845</c:v>
                </c:pt>
                <c:pt idx="6">
                  <c:v>7.157392965559036</c:v>
                </c:pt>
                <c:pt idx="7">
                  <c:v>7.476874584022509</c:v>
                </c:pt>
                <c:pt idx="8">
                  <c:v>7.8128919893588016</c:v>
                </c:pt>
                <c:pt idx="9">
                  <c:v>8.1664638053671386</c:v>
                </c:pt>
                <c:pt idx="10">
                  <c:v>8.5386797056943191</c:v>
                </c:pt>
                <c:pt idx="11">
                  <c:v>8.907554879967611</c:v>
                </c:pt>
                <c:pt idx="12">
                  <c:v>9.2957836496072161</c:v>
                </c:pt>
                <c:pt idx="13">
                  <c:v>9.7045736246755787</c:v>
                </c:pt>
                <c:pt idx="14">
                  <c:v>10.135213344743885</c:v>
                </c:pt>
                <c:pt idx="15">
                  <c:v>10.589085426054755</c:v>
                </c:pt>
                <c:pt idx="16">
                  <c:v>11.067662489763174</c:v>
                </c:pt>
                <c:pt idx="17">
                  <c:v>11.572523439953248</c:v>
                </c:pt>
                <c:pt idx="18">
                  <c:v>12.105354861125743</c:v>
                </c:pt>
                <c:pt idx="19">
                  <c:v>12.667959193428802</c:v>
                </c:pt>
                <c:pt idx="20">
                  <c:v>13.262269878383126</c:v>
                </c:pt>
                <c:pt idx="21">
                  <c:v>13.847750214678426</c:v>
                </c:pt>
                <c:pt idx="22">
                  <c:v>14.465742612769944</c:v>
                </c:pt>
                <c:pt idx="23">
                  <c:v>15.118338212637434</c:v>
                </c:pt>
                <c:pt idx="24">
                  <c:v>15.807767539867928</c:v>
                </c:pt>
                <c:pt idx="25">
                  <c:v>16.536420146060298</c:v>
                </c:pt>
                <c:pt idx="26">
                  <c:v>17.306847213431514</c:v>
                </c:pt>
                <c:pt idx="27">
                  <c:v>18.121779685748059</c:v>
                </c:pt>
                <c:pt idx="28">
                  <c:v>18.984134906526624</c:v>
                </c:pt>
                <c:pt idx="29">
                  <c:v>19.897035229945914</c:v>
                </c:pt>
                <c:pt idx="30">
                  <c:v>20.86382100244559</c:v>
                </c:pt>
                <c:pt idx="31">
                  <c:v>21.82936868951052</c:v>
                </c:pt>
                <c:pt idx="32">
                  <c:v>22.850816261565253</c:v>
                </c:pt>
                <c:pt idx="33">
                  <c:v>23.931785910097354</c:v>
                </c:pt>
                <c:pt idx="34">
                  <c:v>25.076154809154186</c:v>
                </c:pt>
                <c:pt idx="35">
                  <c:v>26.28805512663109</c:v>
                </c:pt>
                <c:pt idx="36">
                  <c:v>27.571907716717437</c:v>
                </c:pt>
                <c:pt idx="37">
                  <c:v>28.932434901428771</c:v>
                </c:pt>
                <c:pt idx="38">
                  <c:v>30.374682622982434</c:v>
                </c:pt>
                <c:pt idx="39">
                  <c:v>31.904038571255292</c:v>
                </c:pt>
                <c:pt idx="40">
                  <c:v>33.526264914111586</c:v>
                </c:pt>
                <c:pt idx="41">
                  <c:v>35.180772862449615</c:v>
                </c:pt>
                <c:pt idx="42">
                  <c:v>36.934099858849656</c:v>
                </c:pt>
                <c:pt idx="43">
                  <c:v>38.792657875384776</c:v>
                </c:pt>
                <c:pt idx="44">
                  <c:v>40.763289325605925</c:v>
                </c:pt>
                <c:pt idx="45">
                  <c:v>42.853300906554182</c:v>
                </c:pt>
                <c:pt idx="46">
                  <c:v>45.070485763487227</c:v>
                </c:pt>
                <c:pt idx="47">
                  <c:v>47.423163471091407</c:v>
                </c:pt>
                <c:pt idx="48">
                  <c:v>49.920216531589631</c:v>
                </c:pt>
                <c:pt idx="49">
                  <c:v>52.571123738274196</c:v>
                </c:pt>
                <c:pt idx="50">
                  <c:v>55.38600385301509</c:v>
                </c:pt>
                <c:pt idx="51">
                  <c:v>58.263284842961099</c:v>
                </c:pt>
                <c:pt idx="52">
                  <c:v>61.314423062367084</c:v>
                </c:pt>
                <c:pt idx="53">
                  <c:v>64.550543699027685</c:v>
                </c:pt>
                <c:pt idx="54">
                  <c:v>67.983508165756618</c:v>
                </c:pt>
                <c:pt idx="55">
                  <c:v>71.625945895711112</c:v>
                </c:pt>
                <c:pt idx="56">
                  <c:v>75.491314358530161</c:v>
                </c:pt>
                <c:pt idx="57">
                  <c:v>79.593954903652744</c:v>
                </c:pt>
                <c:pt idx="58">
                  <c:v>83.949147336756909</c:v>
                </c:pt>
                <c:pt idx="59">
                  <c:v>88.57316917619859</c:v>
                </c:pt>
                <c:pt idx="60">
                  <c:v>93.483371710759329</c:v>
                </c:pt>
                <c:pt idx="61">
                  <c:v>98.530237107824277</c:v>
                </c:pt>
                <c:pt idx="62">
                  <c:v>103.8815136556276</c:v>
                </c:pt>
                <c:pt idx="63">
                  <c:v>109.5562339110857</c:v>
                </c:pt>
                <c:pt idx="64">
                  <c:v>115.57463105172712</c:v>
                </c:pt>
                <c:pt idx="65">
                  <c:v>121.95821186839423</c:v>
                </c:pt>
                <c:pt idx="66">
                  <c:v>128.7298446251713</c:v>
                </c:pt>
                <c:pt idx="67">
                  <c:v>135.91383357207368</c:v>
                </c:pt>
                <c:pt idx="68">
                  <c:v>143.5360163017271</c:v>
                </c:pt>
                <c:pt idx="69">
                  <c:v>151.62386476268657</c:v>
                </c:pt>
                <c:pt idx="70">
                  <c:v>160.20657638019108</c:v>
                </c:pt>
                <c:pt idx="71">
                  <c:v>169.3243356180042</c:v>
                </c:pt>
                <c:pt idx="72">
                  <c:v>179.00218382054283</c:v>
                </c:pt>
                <c:pt idx="73">
                  <c:v>189.2753146289626</c:v>
                </c:pt>
                <c:pt idx="74">
                  <c:v>200.18114827316637</c:v>
                </c:pt>
                <c:pt idx="75">
                  <c:v>211.75945814661949</c:v>
                </c:pt>
                <c:pt idx="76">
                  <c:v>224.0525294836176</c:v>
                </c:pt>
                <c:pt idx="77">
                  <c:v>237.10531344267201</c:v>
                </c:pt>
                <c:pt idx="78">
                  <c:v>250.96558765606113</c:v>
                </c:pt>
                <c:pt idx="79">
                  <c:v>265.6841368215712</c:v>
                </c:pt>
                <c:pt idx="80">
                  <c:v>281.31495620414563</c:v>
                </c:pt>
                <c:pt idx="81">
                  <c:v>297.95701375244965</c:v>
                </c:pt>
                <c:pt idx="82">
                  <c:v>315.63505432899302</c:v>
                </c:pt>
                <c:pt idx="83">
                  <c:v>334.41444520561629</c:v>
                </c:pt>
                <c:pt idx="84">
                  <c:v>354.36468257041372</c:v>
                </c:pt>
                <c:pt idx="85">
                  <c:v>375.55964635063782</c:v>
                </c:pt>
                <c:pt idx="86">
                  <c:v>398.07787533798091</c:v>
                </c:pt>
                <c:pt idx="87">
                  <c:v>422.00286286801906</c:v>
                </c:pt>
                <c:pt idx="88">
                  <c:v>447.4233563886292</c:v>
                </c:pt>
                <c:pt idx="89">
                  <c:v>474.43369534300655</c:v>
                </c:pt>
                <c:pt idx="90">
                  <c:v>503.13415133066263</c:v>
                </c:pt>
                <c:pt idx="91">
                  <c:v>533.68690211644548</c:v>
                </c:pt>
                <c:pt idx="92">
                  <c:v>566.15700755892794</c:v>
                </c:pt>
                <c:pt idx="93">
                  <c:v>600.66563072486258</c:v>
                </c:pt>
                <c:pt idx="94">
                  <c:v>637.34156607860314</c:v>
                </c:pt>
                <c:pt idx="95">
                  <c:v>676.32172783468525</c:v>
                </c:pt>
                <c:pt idx="96">
                  <c:v>717.75164687851554</c:v>
                </c:pt>
                <c:pt idx="97">
                  <c:v>761.78600947140421</c:v>
                </c:pt>
                <c:pt idx="98">
                  <c:v>808.58921610869731</c:v>
                </c:pt>
                <c:pt idx="99">
                  <c:v>858.33600868271367</c:v>
                </c:pt>
                <c:pt idx="100">
                  <c:v>911.21210904277018</c:v>
                </c:pt>
                <c:pt idx="101">
                  <c:v>967.85318757474647</c:v>
                </c:pt>
                <c:pt idx="102">
                  <c:v>1028.0902491897127</c:v>
                </c:pt>
                <c:pt idx="103">
                  <c:v>1092.1523983918476</c:v>
                </c:pt>
                <c:pt idx="104">
                  <c:v>1160.2832745893763</c:v>
                </c:pt>
                <c:pt idx="105">
                  <c:v>1232.7419918749747</c:v>
                </c:pt>
                <c:pt idx="106">
                  <c:v>1309.8040815712709</c:v>
                </c:pt>
                <c:pt idx="107">
                  <c:v>1391.7625491611977</c:v>
                </c:pt>
                <c:pt idx="108">
                  <c:v>1478.9289608178033</c:v>
                </c:pt>
                <c:pt idx="109">
                  <c:v>1571.6346104768152</c:v>
                </c:pt>
                <c:pt idx="110">
                  <c:v>1670.2317502637061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DDDC-480B-961E-F4A40544FA5B}"/>
            </c:ext>
          </c:extLst>
        </c:ser>
        <c:ser>
          <c:idx val="1"/>
          <c:order val="1"/>
          <c:tx>
            <c:v>Total Costs - With Program</c:v>
          </c:tx>
          <c:spPr>
            <a:ln w="19050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xVal>
            <c:numRef>
              <c:f>Graphs!$G$6:$G$116</c:f>
              <c:numCache>
                <c:formatCode>General</c:formatCode>
                <c:ptCount val="111"/>
                <c:pt idx="0">
                  <c:v>2020</c:v>
                </c:pt>
                <c:pt idx="1">
                  <c:v>2021</c:v>
                </c:pt>
                <c:pt idx="2">
                  <c:v>2022</c:v>
                </c:pt>
                <c:pt idx="3">
                  <c:v>2023</c:v>
                </c:pt>
                <c:pt idx="4">
                  <c:v>2024</c:v>
                </c:pt>
                <c:pt idx="5">
                  <c:v>2025</c:v>
                </c:pt>
                <c:pt idx="6">
                  <c:v>2026</c:v>
                </c:pt>
                <c:pt idx="7">
                  <c:v>2027</c:v>
                </c:pt>
                <c:pt idx="8">
                  <c:v>2028</c:v>
                </c:pt>
                <c:pt idx="9">
                  <c:v>2029</c:v>
                </c:pt>
                <c:pt idx="10">
                  <c:v>2030</c:v>
                </c:pt>
                <c:pt idx="11">
                  <c:v>2031</c:v>
                </c:pt>
                <c:pt idx="12">
                  <c:v>2032</c:v>
                </c:pt>
                <c:pt idx="13">
                  <c:v>2033</c:v>
                </c:pt>
                <c:pt idx="14">
                  <c:v>2034</c:v>
                </c:pt>
                <c:pt idx="15">
                  <c:v>2035</c:v>
                </c:pt>
                <c:pt idx="16">
                  <c:v>2036</c:v>
                </c:pt>
                <c:pt idx="17">
                  <c:v>2037</c:v>
                </c:pt>
                <c:pt idx="18">
                  <c:v>2038</c:v>
                </c:pt>
                <c:pt idx="19">
                  <c:v>2039</c:v>
                </c:pt>
                <c:pt idx="20">
                  <c:v>2040</c:v>
                </c:pt>
                <c:pt idx="21">
                  <c:v>2041</c:v>
                </c:pt>
                <c:pt idx="22">
                  <c:v>2042</c:v>
                </c:pt>
                <c:pt idx="23">
                  <c:v>2043</c:v>
                </c:pt>
                <c:pt idx="24">
                  <c:v>2044</c:v>
                </c:pt>
                <c:pt idx="25">
                  <c:v>2045</c:v>
                </c:pt>
                <c:pt idx="26">
                  <c:v>2046</c:v>
                </c:pt>
                <c:pt idx="27">
                  <c:v>2047</c:v>
                </c:pt>
                <c:pt idx="28">
                  <c:v>2048</c:v>
                </c:pt>
                <c:pt idx="29">
                  <c:v>2049</c:v>
                </c:pt>
                <c:pt idx="30">
                  <c:v>2050</c:v>
                </c:pt>
                <c:pt idx="31">
                  <c:v>2051</c:v>
                </c:pt>
                <c:pt idx="32">
                  <c:v>2052</c:v>
                </c:pt>
                <c:pt idx="33">
                  <c:v>2053</c:v>
                </c:pt>
                <c:pt idx="34">
                  <c:v>2054</c:v>
                </c:pt>
                <c:pt idx="35">
                  <c:v>2055</c:v>
                </c:pt>
                <c:pt idx="36">
                  <c:v>2056</c:v>
                </c:pt>
                <c:pt idx="37">
                  <c:v>2057</c:v>
                </c:pt>
                <c:pt idx="38">
                  <c:v>2058</c:v>
                </c:pt>
                <c:pt idx="39">
                  <c:v>2059</c:v>
                </c:pt>
                <c:pt idx="40">
                  <c:v>2060</c:v>
                </c:pt>
                <c:pt idx="41">
                  <c:v>2061</c:v>
                </c:pt>
                <c:pt idx="42">
                  <c:v>2062</c:v>
                </c:pt>
                <c:pt idx="43">
                  <c:v>2063</c:v>
                </c:pt>
                <c:pt idx="44">
                  <c:v>2064</c:v>
                </c:pt>
                <c:pt idx="45">
                  <c:v>2065</c:v>
                </c:pt>
                <c:pt idx="46">
                  <c:v>2066</c:v>
                </c:pt>
                <c:pt idx="47">
                  <c:v>2067</c:v>
                </c:pt>
                <c:pt idx="48">
                  <c:v>2068</c:v>
                </c:pt>
                <c:pt idx="49">
                  <c:v>2069</c:v>
                </c:pt>
                <c:pt idx="50">
                  <c:v>2070</c:v>
                </c:pt>
                <c:pt idx="51">
                  <c:v>2071</c:v>
                </c:pt>
                <c:pt idx="52">
                  <c:v>2072</c:v>
                </c:pt>
                <c:pt idx="53">
                  <c:v>2073</c:v>
                </c:pt>
                <c:pt idx="54">
                  <c:v>2074</c:v>
                </c:pt>
                <c:pt idx="55">
                  <c:v>2075</c:v>
                </c:pt>
                <c:pt idx="56">
                  <c:v>2076</c:v>
                </c:pt>
                <c:pt idx="57">
                  <c:v>2077</c:v>
                </c:pt>
                <c:pt idx="58">
                  <c:v>2078</c:v>
                </c:pt>
                <c:pt idx="59">
                  <c:v>2079</c:v>
                </c:pt>
                <c:pt idx="60">
                  <c:v>2080</c:v>
                </c:pt>
                <c:pt idx="61">
                  <c:v>2081</c:v>
                </c:pt>
                <c:pt idx="62">
                  <c:v>2082</c:v>
                </c:pt>
                <c:pt idx="63">
                  <c:v>2083</c:v>
                </c:pt>
                <c:pt idx="64">
                  <c:v>2084</c:v>
                </c:pt>
                <c:pt idx="65">
                  <c:v>2085</c:v>
                </c:pt>
                <c:pt idx="66">
                  <c:v>2086</c:v>
                </c:pt>
                <c:pt idx="67">
                  <c:v>2087</c:v>
                </c:pt>
                <c:pt idx="68">
                  <c:v>2088</c:v>
                </c:pt>
                <c:pt idx="69">
                  <c:v>2089</c:v>
                </c:pt>
                <c:pt idx="70">
                  <c:v>2090</c:v>
                </c:pt>
                <c:pt idx="71">
                  <c:v>2091</c:v>
                </c:pt>
                <c:pt idx="72">
                  <c:v>2092</c:v>
                </c:pt>
                <c:pt idx="73">
                  <c:v>2093</c:v>
                </c:pt>
                <c:pt idx="74">
                  <c:v>2094</c:v>
                </c:pt>
                <c:pt idx="75">
                  <c:v>2095</c:v>
                </c:pt>
                <c:pt idx="76">
                  <c:v>2096</c:v>
                </c:pt>
                <c:pt idx="77">
                  <c:v>2097</c:v>
                </c:pt>
                <c:pt idx="78">
                  <c:v>2098</c:v>
                </c:pt>
                <c:pt idx="79">
                  <c:v>2099</c:v>
                </c:pt>
                <c:pt idx="80">
                  <c:v>2100</c:v>
                </c:pt>
                <c:pt idx="81">
                  <c:v>2101</c:v>
                </c:pt>
                <c:pt idx="82">
                  <c:v>2102</c:v>
                </c:pt>
                <c:pt idx="83">
                  <c:v>2103</c:v>
                </c:pt>
                <c:pt idx="84">
                  <c:v>2104</c:v>
                </c:pt>
                <c:pt idx="85">
                  <c:v>2105</c:v>
                </c:pt>
                <c:pt idx="86">
                  <c:v>2106</c:v>
                </c:pt>
                <c:pt idx="87">
                  <c:v>2107</c:v>
                </c:pt>
                <c:pt idx="88">
                  <c:v>2108</c:v>
                </c:pt>
                <c:pt idx="89">
                  <c:v>2109</c:v>
                </c:pt>
                <c:pt idx="90">
                  <c:v>2110</c:v>
                </c:pt>
                <c:pt idx="91">
                  <c:v>2111</c:v>
                </c:pt>
                <c:pt idx="92">
                  <c:v>2112</c:v>
                </c:pt>
                <c:pt idx="93">
                  <c:v>2113</c:v>
                </c:pt>
                <c:pt idx="94">
                  <c:v>2114</c:v>
                </c:pt>
                <c:pt idx="95">
                  <c:v>2115</c:v>
                </c:pt>
                <c:pt idx="96">
                  <c:v>2116</c:v>
                </c:pt>
                <c:pt idx="97">
                  <c:v>2117</c:v>
                </c:pt>
                <c:pt idx="98">
                  <c:v>2118</c:v>
                </c:pt>
                <c:pt idx="99">
                  <c:v>2119</c:v>
                </c:pt>
                <c:pt idx="100">
                  <c:v>2120</c:v>
                </c:pt>
                <c:pt idx="101">
                  <c:v>2121</c:v>
                </c:pt>
                <c:pt idx="102">
                  <c:v>2122</c:v>
                </c:pt>
                <c:pt idx="103">
                  <c:v>2123</c:v>
                </c:pt>
                <c:pt idx="104">
                  <c:v>2124</c:v>
                </c:pt>
                <c:pt idx="105">
                  <c:v>2125</c:v>
                </c:pt>
                <c:pt idx="106">
                  <c:v>2126</c:v>
                </c:pt>
                <c:pt idx="107">
                  <c:v>2127</c:v>
                </c:pt>
                <c:pt idx="108">
                  <c:v>2128</c:v>
                </c:pt>
                <c:pt idx="109">
                  <c:v>2129</c:v>
                </c:pt>
                <c:pt idx="110">
                  <c:v>2130</c:v>
                </c:pt>
              </c:numCache>
            </c:numRef>
          </c:xVal>
          <c:yVal>
            <c:numRef>
              <c:f>Graphs!$M$6:$M$116</c:f>
              <c:numCache>
                <c:formatCode>#,##0</c:formatCode>
                <c:ptCount val="111"/>
                <c:pt idx="0">
                  <c:v>31.406674290356094</c:v>
                </c:pt>
                <c:pt idx="1">
                  <c:v>5.6780287181315892</c:v>
                </c:pt>
                <c:pt idx="2">
                  <c:v>5.8209802715333971</c:v>
                </c:pt>
                <c:pt idx="3">
                  <c:v>5.9697054158912044</c:v>
                </c:pt>
                <c:pt idx="4">
                  <c:v>6.1245363140879983</c:v>
                </c:pt>
                <c:pt idx="5">
                  <c:v>6.2858225416009104</c:v>
                </c:pt>
                <c:pt idx="6">
                  <c:v>6.4539344193725885</c:v>
                </c:pt>
                <c:pt idx="7">
                  <c:v>6.6292638484448076</c:v>
                </c:pt>
                <c:pt idx="8">
                  <c:v>6.8122240196206638</c:v>
                </c:pt>
                <c:pt idx="9">
                  <c:v>7.0032509685450801</c:v>
                </c:pt>
                <c:pt idx="10">
                  <c:v>7.2028062334624554</c:v>
                </c:pt>
                <c:pt idx="11">
                  <c:v>7.3927017966398507</c:v>
                </c:pt>
                <c:pt idx="12">
                  <c:v>7.5913755781913164</c:v>
                </c:pt>
                <c:pt idx="13">
                  <c:v>7.799316350524661</c:v>
                </c:pt>
                <c:pt idx="14">
                  <c:v>8.0170382377940221</c:v>
                </c:pt>
                <c:pt idx="15">
                  <c:v>8.2450876844826926</c:v>
                </c:pt>
                <c:pt idx="16">
                  <c:v>8.4840370060231631</c:v>
                </c:pt>
                <c:pt idx="17">
                  <c:v>8.7344931412629165</c:v>
                </c:pt>
                <c:pt idx="18">
                  <c:v>8.9970949103883946</c:v>
                </c:pt>
                <c:pt idx="19">
                  <c:v>9.2725151551946556</c:v>
                </c:pt>
                <c:pt idx="20">
                  <c:v>9.561467249392777</c:v>
                </c:pt>
                <c:pt idx="21">
                  <c:v>9.8346503344505063</c:v>
                </c:pt>
                <c:pt idx="22">
                  <c:v>10.121392708188989</c:v>
                </c:pt>
                <c:pt idx="23">
                  <c:v>10.422419076138658</c:v>
                </c:pt>
                <c:pt idx="24">
                  <c:v>10.738489676767063</c:v>
                </c:pt>
                <c:pt idx="25">
                  <c:v>11.070408336285579</c:v>
                </c:pt>
                <c:pt idx="26">
                  <c:v>11.419019329303607</c:v>
                </c:pt>
                <c:pt idx="27">
                  <c:v>11.785213580845035</c:v>
                </c:pt>
                <c:pt idx="28">
                  <c:v>12.16992745648046</c:v>
                </c:pt>
                <c:pt idx="29">
                  <c:v>12.574148317178238</c:v>
                </c:pt>
                <c:pt idx="30">
                  <c:v>12.998916210251354</c:v>
                </c:pt>
                <c:pt idx="31">
                  <c:v>13.409669430842145</c:v>
                </c:pt>
                <c:pt idx="32">
                  <c:v>13.84100964456437</c:v>
                </c:pt>
                <c:pt idx="33">
                  <c:v>14.293984868909233</c:v>
                </c:pt>
                <c:pt idx="34">
                  <c:v>14.769700873032917</c:v>
                </c:pt>
                <c:pt idx="35">
                  <c:v>15.269314912772353</c:v>
                </c:pt>
                <c:pt idx="36">
                  <c:v>15.794046549083507</c:v>
                </c:pt>
                <c:pt idx="37">
                  <c:v>16.345177033692526</c:v>
                </c:pt>
                <c:pt idx="38">
                  <c:v>16.924053019425774</c:v>
                </c:pt>
                <c:pt idx="39">
                  <c:v>17.532087826398357</c:v>
                </c:pt>
                <c:pt idx="40">
                  <c:v>18.170769006592447</c:v>
                </c:pt>
                <c:pt idx="41">
                  <c:v>18.806504920559647</c:v>
                </c:pt>
                <c:pt idx="42">
                  <c:v>19.473550357967039</c:v>
                </c:pt>
                <c:pt idx="43">
                  <c:v>20.173440868816098</c:v>
                </c:pt>
                <c:pt idx="44">
                  <c:v>20.907787382947443</c:v>
                </c:pt>
                <c:pt idx="45">
                  <c:v>21.678281750305757</c:v>
                </c:pt>
                <c:pt idx="46">
                  <c:v>22.48669674508141</c:v>
                </c:pt>
                <c:pt idx="47">
                  <c:v>23.334892871177715</c:v>
                </c:pt>
                <c:pt idx="48">
                  <c:v>24.224822827886111</c:v>
                </c:pt>
                <c:pt idx="49">
                  <c:v>25.158534029193671</c:v>
                </c:pt>
                <c:pt idx="50">
                  <c:v>26.138174426772682</c:v>
                </c:pt>
                <c:pt idx="51">
                  <c:v>27.114238886223472</c:v>
                </c:pt>
                <c:pt idx="52">
                  <c:v>28.136652338713628</c:v>
                </c:pt>
                <c:pt idx="53">
                  <c:v>29.207579395718827</c:v>
                </c:pt>
                <c:pt idx="54">
                  <c:v>30.329288425579048</c:v>
                </c:pt>
                <c:pt idx="55">
                  <c:v>31.504150474149313</c:v>
                </c:pt>
                <c:pt idx="56">
                  <c:v>32.734647319027033</c:v>
                </c:pt>
                <c:pt idx="57">
                  <c:v>34.023376943291879</c:v>
                </c:pt>
                <c:pt idx="58">
                  <c:v>35.373057652203002</c:v>
                </c:pt>
                <c:pt idx="59">
                  <c:v>36.786532832174295</c:v>
                </c:pt>
                <c:pt idx="60">
                  <c:v>38.266779932165356</c:v>
                </c:pt>
                <c:pt idx="61">
                  <c:v>39.750912714323462</c:v>
                </c:pt>
                <c:pt idx="62">
                  <c:v>41.302436710552612</c:v>
                </c:pt>
                <c:pt idx="63">
                  <c:v>42.924331483061522</c:v>
                </c:pt>
                <c:pt idx="64">
                  <c:v>44.61970608870827</c:v>
                </c:pt>
                <c:pt idx="65">
                  <c:v>46.391803852741091</c:v>
                </c:pt>
                <c:pt idx="66">
                  <c:v>48.244010196768535</c:v>
                </c:pt>
                <c:pt idx="67">
                  <c:v>50.179855586893225</c:v>
                </c:pt>
                <c:pt idx="68">
                  <c:v>52.203023627520373</c:v>
                </c:pt>
                <c:pt idx="69">
                  <c:v>54.317358686168085</c:v>
                </c:pt>
                <c:pt idx="70">
                  <c:v>56.526869669028628</c:v>
                </c:pt>
                <c:pt idx="71">
                  <c:v>58.837813965405417</c:v>
                </c:pt>
                <c:pt idx="72">
                  <c:v>61.252660035677359</c:v>
                </c:pt>
                <c:pt idx="73">
                  <c:v>63.775971372661957</c:v>
                </c:pt>
                <c:pt idx="74">
                  <c:v>66.41250971868881</c:v>
                </c:pt>
                <c:pt idx="75">
                  <c:v>69.16724026406483</c:v>
                </c:pt>
                <c:pt idx="76">
                  <c:v>72.045342732095094</c:v>
                </c:pt>
                <c:pt idx="77">
                  <c:v>75.052219523911006</c:v>
                </c:pt>
                <c:pt idx="78">
                  <c:v>78.193503607383178</c:v>
                </c:pt>
                <c:pt idx="79">
                  <c:v>81.475068971805541</c:v>
                </c:pt>
                <c:pt idx="80">
                  <c:v>84.903043822283536</c:v>
                </c:pt>
                <c:pt idx="81">
                  <c:v>88.496825033480818</c:v>
                </c:pt>
                <c:pt idx="82">
                  <c:v>92.251304417898439</c:v>
                </c:pt>
                <c:pt idx="83">
                  <c:v>96.173519775055624</c:v>
                </c:pt>
                <c:pt idx="84">
                  <c:v>100.27081185015668</c:v>
                </c:pt>
                <c:pt idx="85">
                  <c:v>104.55083617641145</c:v>
                </c:pt>
                <c:pt idx="86">
                  <c:v>109.0215762894815</c:v>
                </c:pt>
                <c:pt idx="87">
                  <c:v>113.69135809339259</c:v>
                </c:pt>
                <c:pt idx="88">
                  <c:v>118.56886220972156</c:v>
                </c:pt>
                <c:pt idx="89">
                  <c:v>123.66314039658351</c:v>
                </c:pt>
                <c:pt idx="90">
                  <c:v>128.98362933773842</c:v>
                </c:pt>
                <c:pt idx="91">
                  <c:v>134.55451511394946</c:v>
                </c:pt>
                <c:pt idx="92">
                  <c:v>140.37310070407796</c:v>
                </c:pt>
                <c:pt idx="93">
                  <c:v>146.45018400218299</c:v>
                </c:pt>
                <c:pt idx="94">
                  <c:v>152.79702322338557</c:v>
                </c:pt>
                <c:pt idx="95">
                  <c:v>159.42535777475567</c:v>
                </c:pt>
                <c:pt idx="96">
                  <c:v>166.3474265644754</c:v>
                </c:pt>
                <c:pt idx="97">
                  <c:v>173.57598882236155</c:v>
                </c:pt>
                <c:pt idx="98">
                  <c:v>181.12434386496437</c:v>
                </c:pt>
                <c:pt idx="99">
                  <c:v>189.00635657899741</c:v>
                </c:pt>
                <c:pt idx="100">
                  <c:v>197.23647986373297</c:v>
                </c:pt>
                <c:pt idx="101">
                  <c:v>205.9139153911762</c:v>
                </c:pt>
                <c:pt idx="102">
                  <c:v>214.97845454846464</c:v>
                </c:pt>
                <c:pt idx="103">
                  <c:v>224.44707660482362</c:v>
                </c:pt>
                <c:pt idx="104">
                  <c:v>234.33749022353106</c:v>
                </c:pt>
                <c:pt idx="105">
                  <c:v>244.66816718215847</c:v>
                </c:pt>
                <c:pt idx="106">
                  <c:v>255.45837032619443</c:v>
                </c:pt>
                <c:pt idx="107">
                  <c:v>266.72818973537926</c:v>
                </c:pt>
                <c:pt idx="108">
                  <c:v>278.49857580630857</c:v>
                </c:pt>
                <c:pt idx="109">
                  <c:v>290.79137531709426</c:v>
                </c:pt>
                <c:pt idx="110">
                  <c:v>303.62936789977567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DDDC-480B-961E-F4A40544FA5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021116496"/>
        <c:axId val="1021122616"/>
      </c:scatterChart>
      <c:valAx>
        <c:axId val="1021116496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021122616"/>
        <c:crosses val="autoZero"/>
        <c:crossBetween val="midCat"/>
      </c:valAx>
      <c:valAx>
        <c:axId val="102112261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_-* #,##0.00_-;\-* #,##0.00_-;_-* &quot;-&quot;??_-;_-@_-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021116496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AU"/>
              <a:t>Costs as a % of GDP - Baseline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smoothMarker"/>
        <c:varyColors val="0"/>
        <c:ser>
          <c:idx val="0"/>
          <c:order val="0"/>
          <c:tx>
            <c:strRef>
              <c:f>'% of GDP'!$C$10</c:f>
              <c:strCache>
                <c:ptCount val="1"/>
                <c:pt idx="0">
                  <c:v>Without Program</c:v>
                </c:pt>
              </c:strCache>
            </c:strRef>
          </c:tx>
          <c:spPr>
            <a:ln w="31750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xVal>
            <c:numRef>
              <c:f>'% of GDP'!$B$11:$B$61</c:f>
              <c:numCache>
                <c:formatCode>General</c:formatCode>
                <c:ptCount val="51"/>
                <c:pt idx="0">
                  <c:v>2020</c:v>
                </c:pt>
                <c:pt idx="1">
                  <c:v>2021</c:v>
                </c:pt>
                <c:pt idx="2">
                  <c:v>2022</c:v>
                </c:pt>
                <c:pt idx="3">
                  <c:v>2023</c:v>
                </c:pt>
                <c:pt idx="4">
                  <c:v>2024</c:v>
                </c:pt>
                <c:pt idx="5">
                  <c:v>2025</c:v>
                </c:pt>
                <c:pt idx="6">
                  <c:v>2026</c:v>
                </c:pt>
                <c:pt idx="7">
                  <c:v>2027</c:v>
                </c:pt>
                <c:pt idx="8">
                  <c:v>2028</c:v>
                </c:pt>
                <c:pt idx="9">
                  <c:v>2029</c:v>
                </c:pt>
                <c:pt idx="10">
                  <c:v>2030</c:v>
                </c:pt>
                <c:pt idx="11">
                  <c:v>2031</c:v>
                </c:pt>
                <c:pt idx="12">
                  <c:v>2032</c:v>
                </c:pt>
                <c:pt idx="13">
                  <c:v>2033</c:v>
                </c:pt>
                <c:pt idx="14">
                  <c:v>2034</c:v>
                </c:pt>
                <c:pt idx="15">
                  <c:v>2035</c:v>
                </c:pt>
                <c:pt idx="16">
                  <c:v>2036</c:v>
                </c:pt>
                <c:pt idx="17">
                  <c:v>2037</c:v>
                </c:pt>
                <c:pt idx="18">
                  <c:v>2038</c:v>
                </c:pt>
                <c:pt idx="19">
                  <c:v>2039</c:v>
                </c:pt>
                <c:pt idx="20">
                  <c:v>2040</c:v>
                </c:pt>
                <c:pt idx="21">
                  <c:v>2041</c:v>
                </c:pt>
                <c:pt idx="22">
                  <c:v>2042</c:v>
                </c:pt>
                <c:pt idx="23">
                  <c:v>2043</c:v>
                </c:pt>
                <c:pt idx="24">
                  <c:v>2044</c:v>
                </c:pt>
                <c:pt idx="25">
                  <c:v>2045</c:v>
                </c:pt>
                <c:pt idx="26">
                  <c:v>2046</c:v>
                </c:pt>
                <c:pt idx="27">
                  <c:v>2047</c:v>
                </c:pt>
                <c:pt idx="28">
                  <c:v>2048</c:v>
                </c:pt>
                <c:pt idx="29">
                  <c:v>2049</c:v>
                </c:pt>
                <c:pt idx="30">
                  <c:v>2050</c:v>
                </c:pt>
                <c:pt idx="31">
                  <c:v>2051</c:v>
                </c:pt>
                <c:pt idx="32">
                  <c:v>2052</c:v>
                </c:pt>
                <c:pt idx="33">
                  <c:v>2053</c:v>
                </c:pt>
                <c:pt idx="34">
                  <c:v>2054</c:v>
                </c:pt>
                <c:pt idx="35">
                  <c:v>2055</c:v>
                </c:pt>
                <c:pt idx="36">
                  <c:v>2056</c:v>
                </c:pt>
                <c:pt idx="37">
                  <c:v>2057</c:v>
                </c:pt>
                <c:pt idx="38">
                  <c:v>2058</c:v>
                </c:pt>
                <c:pt idx="39">
                  <c:v>2059</c:v>
                </c:pt>
                <c:pt idx="40">
                  <c:v>2060</c:v>
                </c:pt>
                <c:pt idx="41">
                  <c:v>2061</c:v>
                </c:pt>
                <c:pt idx="42">
                  <c:v>2062</c:v>
                </c:pt>
                <c:pt idx="43">
                  <c:v>2063</c:v>
                </c:pt>
                <c:pt idx="44">
                  <c:v>2064</c:v>
                </c:pt>
                <c:pt idx="45">
                  <c:v>2065</c:v>
                </c:pt>
                <c:pt idx="46">
                  <c:v>2066</c:v>
                </c:pt>
                <c:pt idx="47">
                  <c:v>2067</c:v>
                </c:pt>
                <c:pt idx="48">
                  <c:v>2068</c:v>
                </c:pt>
                <c:pt idx="49">
                  <c:v>2069</c:v>
                </c:pt>
                <c:pt idx="50">
                  <c:v>2070</c:v>
                </c:pt>
              </c:numCache>
            </c:numRef>
          </c:xVal>
          <c:yVal>
            <c:numRef>
              <c:f>'% of GDP'!$C$11:$C$61</c:f>
              <c:numCache>
                <c:formatCode>0.00%</c:formatCode>
                <c:ptCount val="51"/>
                <c:pt idx="0">
                  <c:v>4.2705150047409922E-3</c:v>
                </c:pt>
                <c:pt idx="1">
                  <c:v>4.2665645348057436E-3</c:v>
                </c:pt>
                <c:pt idx="2">
                  <c:v>4.2743236754183081E-3</c:v>
                </c:pt>
                <c:pt idx="3">
                  <c:v>4.2928798760221076E-3</c:v>
                </c:pt>
                <c:pt idx="4">
                  <c:v>4.3215292997147176E-3</c:v>
                </c:pt>
                <c:pt idx="5">
                  <c:v>4.3597354047463883E-3</c:v>
                </c:pt>
                <c:pt idx="6">
                  <c:v>4.1861107776976431E-3</c:v>
                </c:pt>
                <c:pt idx="7">
                  <c:v>4.2037654214330724E-3</c:v>
                </c:pt>
                <c:pt idx="8">
                  <c:v>4.2290554553303895E-3</c:v>
                </c:pt>
                <c:pt idx="9">
                  <c:v>4.2616898219723408E-3</c:v>
                </c:pt>
                <c:pt idx="10">
                  <c:v>4.3014536175380895E-3</c:v>
                </c:pt>
                <c:pt idx="11">
                  <c:v>4.3013953298436467E-3</c:v>
                </c:pt>
                <c:pt idx="12">
                  <c:v>4.3103156514441646E-3</c:v>
                </c:pt>
                <c:pt idx="13">
                  <c:v>4.3277226795340532E-3</c:v>
                </c:pt>
                <c:pt idx="14">
                  <c:v>4.353231769528754E-3</c:v>
                </c:pt>
                <c:pt idx="15">
                  <c:v>4.3865519235530351E-3</c:v>
                </c:pt>
                <c:pt idx="16">
                  <c:v>4.4274680933482757E-3</c:v>
                </c:pt>
                <c:pt idx="17">
                  <c:v>4.4758348766809663E-3</c:v>
                </c:pt>
                <c:pt idx="18">
                  <c:v>4.5315658578684121E-3</c:v>
                </c:pt>
                <c:pt idx="19">
                  <c:v>4.594627396495847E-3</c:v>
                </c:pt>
                <c:pt idx="20">
                  <c:v>4.6650359925648416E-3</c:v>
                </c:pt>
                <c:pt idx="21">
                  <c:v>4.7267630402495963E-3</c:v>
                </c:pt>
                <c:pt idx="22">
                  <c:v>4.7957185184163385E-3</c:v>
                </c:pt>
                <c:pt idx="23">
                  <c:v>4.8719701566785779E-3</c:v>
                </c:pt>
                <c:pt idx="24">
                  <c:v>4.9556220141873351E-3</c:v>
                </c:pt>
                <c:pt idx="25">
                  <c:v>5.0468156651314548E-3</c:v>
                </c:pt>
                <c:pt idx="26">
                  <c:v>5.1457261356594869E-3</c:v>
                </c:pt>
                <c:pt idx="27">
                  <c:v>5.2525629539812444E-3</c:v>
                </c:pt>
                <c:pt idx="28">
                  <c:v>5.3675677964985131E-3</c:v>
                </c:pt>
                <c:pt idx="29">
                  <c:v>5.4910157761389484E-3</c:v>
                </c:pt>
                <c:pt idx="30">
                  <c:v>5.6232150327664232E-3</c:v>
                </c:pt>
                <c:pt idx="31">
                  <c:v>5.755052221220071E-3</c:v>
                </c:pt>
                <c:pt idx="32">
                  <c:v>5.8956806089894339E-3</c:v>
                </c:pt>
                <c:pt idx="33">
                  <c:v>6.0454637143806354E-3</c:v>
                </c:pt>
                <c:pt idx="34">
                  <c:v>6.2047983651383372E-3</c:v>
                </c:pt>
                <c:pt idx="35">
                  <c:v>6.3741113583572293E-3</c:v>
                </c:pt>
                <c:pt idx="36">
                  <c:v>6.5538645207573977E-3</c:v>
                </c:pt>
                <c:pt idx="37">
                  <c:v>6.7445543084535646E-3</c:v>
                </c:pt>
                <c:pt idx="38">
                  <c:v>6.9467135953051396E-3</c:v>
                </c:pt>
                <c:pt idx="39">
                  <c:v>7.160912358505335E-3</c:v>
                </c:pt>
                <c:pt idx="40">
                  <c:v>7.387761506987188E-3</c:v>
                </c:pt>
                <c:pt idx="41">
                  <c:v>7.6176476619911841E-3</c:v>
                </c:pt>
                <c:pt idx="42">
                  <c:v>7.8607134406142014E-3</c:v>
                </c:pt>
                <c:pt idx="43">
                  <c:v>8.1176366764929252E-3</c:v>
                </c:pt>
                <c:pt idx="44">
                  <c:v>8.3891390131855086E-3</c:v>
                </c:pt>
                <c:pt idx="45">
                  <c:v>8.6759891970948164E-3</c:v>
                </c:pt>
                <c:pt idx="46">
                  <c:v>8.9790037281789661E-3</c:v>
                </c:pt>
                <c:pt idx="47">
                  <c:v>9.2990509428052034E-3</c:v>
                </c:pt>
                <c:pt idx="48">
                  <c:v>9.6370540447107481E-3</c:v>
                </c:pt>
                <c:pt idx="49">
                  <c:v>9.9939932626509492E-3</c:v>
                </c:pt>
                <c:pt idx="50">
                  <c:v>1.0370909744799935E-2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0-A088-4652-ACA7-D8D550C84AE2}"/>
            </c:ext>
          </c:extLst>
        </c:ser>
        <c:ser>
          <c:idx val="1"/>
          <c:order val="1"/>
          <c:tx>
            <c:strRef>
              <c:f>'% of GDP'!$D$10</c:f>
              <c:strCache>
                <c:ptCount val="1"/>
                <c:pt idx="0">
                  <c:v>With Program</c:v>
                </c:pt>
              </c:strCache>
            </c:strRef>
          </c:tx>
          <c:spPr>
            <a:ln w="31750" cap="rnd">
              <a:solidFill>
                <a:schemeClr val="accent6">
                  <a:lumMod val="60000"/>
                  <a:lumOff val="40000"/>
                </a:schemeClr>
              </a:solidFill>
              <a:round/>
            </a:ln>
            <a:effectLst/>
          </c:spPr>
          <c:marker>
            <c:symbol val="none"/>
          </c:marker>
          <c:xVal>
            <c:numRef>
              <c:f>'% of GDP'!$B$11:$B$61</c:f>
              <c:numCache>
                <c:formatCode>General</c:formatCode>
                <c:ptCount val="51"/>
                <c:pt idx="0">
                  <c:v>2020</c:v>
                </c:pt>
                <c:pt idx="1">
                  <c:v>2021</c:v>
                </c:pt>
                <c:pt idx="2">
                  <c:v>2022</c:v>
                </c:pt>
                <c:pt idx="3">
                  <c:v>2023</c:v>
                </c:pt>
                <c:pt idx="4">
                  <c:v>2024</c:v>
                </c:pt>
                <c:pt idx="5">
                  <c:v>2025</c:v>
                </c:pt>
                <c:pt idx="6">
                  <c:v>2026</c:v>
                </c:pt>
                <c:pt idx="7">
                  <c:v>2027</c:v>
                </c:pt>
                <c:pt idx="8">
                  <c:v>2028</c:v>
                </c:pt>
                <c:pt idx="9">
                  <c:v>2029</c:v>
                </c:pt>
                <c:pt idx="10">
                  <c:v>2030</c:v>
                </c:pt>
                <c:pt idx="11">
                  <c:v>2031</c:v>
                </c:pt>
                <c:pt idx="12">
                  <c:v>2032</c:v>
                </c:pt>
                <c:pt idx="13">
                  <c:v>2033</c:v>
                </c:pt>
                <c:pt idx="14">
                  <c:v>2034</c:v>
                </c:pt>
                <c:pt idx="15">
                  <c:v>2035</c:v>
                </c:pt>
                <c:pt idx="16">
                  <c:v>2036</c:v>
                </c:pt>
                <c:pt idx="17">
                  <c:v>2037</c:v>
                </c:pt>
                <c:pt idx="18">
                  <c:v>2038</c:v>
                </c:pt>
                <c:pt idx="19">
                  <c:v>2039</c:v>
                </c:pt>
                <c:pt idx="20">
                  <c:v>2040</c:v>
                </c:pt>
                <c:pt idx="21">
                  <c:v>2041</c:v>
                </c:pt>
                <c:pt idx="22">
                  <c:v>2042</c:v>
                </c:pt>
                <c:pt idx="23">
                  <c:v>2043</c:v>
                </c:pt>
                <c:pt idx="24">
                  <c:v>2044</c:v>
                </c:pt>
                <c:pt idx="25">
                  <c:v>2045</c:v>
                </c:pt>
                <c:pt idx="26">
                  <c:v>2046</c:v>
                </c:pt>
                <c:pt idx="27">
                  <c:v>2047</c:v>
                </c:pt>
                <c:pt idx="28">
                  <c:v>2048</c:v>
                </c:pt>
                <c:pt idx="29">
                  <c:v>2049</c:v>
                </c:pt>
                <c:pt idx="30">
                  <c:v>2050</c:v>
                </c:pt>
                <c:pt idx="31">
                  <c:v>2051</c:v>
                </c:pt>
                <c:pt idx="32">
                  <c:v>2052</c:v>
                </c:pt>
                <c:pt idx="33">
                  <c:v>2053</c:v>
                </c:pt>
                <c:pt idx="34">
                  <c:v>2054</c:v>
                </c:pt>
                <c:pt idx="35">
                  <c:v>2055</c:v>
                </c:pt>
                <c:pt idx="36">
                  <c:v>2056</c:v>
                </c:pt>
                <c:pt idx="37">
                  <c:v>2057</c:v>
                </c:pt>
                <c:pt idx="38">
                  <c:v>2058</c:v>
                </c:pt>
                <c:pt idx="39">
                  <c:v>2059</c:v>
                </c:pt>
                <c:pt idx="40">
                  <c:v>2060</c:v>
                </c:pt>
                <c:pt idx="41">
                  <c:v>2061</c:v>
                </c:pt>
                <c:pt idx="42">
                  <c:v>2062</c:v>
                </c:pt>
                <c:pt idx="43">
                  <c:v>2063</c:v>
                </c:pt>
                <c:pt idx="44">
                  <c:v>2064</c:v>
                </c:pt>
                <c:pt idx="45">
                  <c:v>2065</c:v>
                </c:pt>
                <c:pt idx="46">
                  <c:v>2066</c:v>
                </c:pt>
                <c:pt idx="47">
                  <c:v>2067</c:v>
                </c:pt>
                <c:pt idx="48">
                  <c:v>2068</c:v>
                </c:pt>
                <c:pt idx="49">
                  <c:v>2069</c:v>
                </c:pt>
                <c:pt idx="50">
                  <c:v>2070</c:v>
                </c:pt>
              </c:numCache>
            </c:numRef>
          </c:xVal>
          <c:yVal>
            <c:numRef>
              <c:f>'% of GDP'!$D$11:$D$61</c:f>
              <c:numCache>
                <c:formatCode>0.00%</c:formatCode>
                <c:ptCount val="51"/>
                <c:pt idx="0">
                  <c:v>2.4216991299499051E-2</c:v>
                </c:pt>
                <c:pt idx="1">
                  <c:v>4.157583290591715E-3</c:v>
                </c:pt>
                <c:pt idx="2">
                  <c:v>4.057782783161424E-3</c:v>
                </c:pt>
                <c:pt idx="3">
                  <c:v>3.9709598959554969E-3</c:v>
                </c:pt>
                <c:pt idx="4">
                  <c:v>3.8956216955616679E-3</c:v>
                </c:pt>
                <c:pt idx="5">
                  <c:v>3.8305362984350369E-3</c:v>
                </c:pt>
                <c:pt idx="6">
                  <c:v>3.7746822846660886E-3</c:v>
                </c:pt>
                <c:pt idx="7">
                  <c:v>3.727208450867968E-3</c:v>
                </c:pt>
                <c:pt idx="8">
                  <c:v>3.6874019495403056E-3</c:v>
                </c:pt>
                <c:pt idx="9">
                  <c:v>3.6546642567314653E-3</c:v>
                </c:pt>
                <c:pt idx="10">
                  <c:v>3.6284926940977989E-3</c:v>
                </c:pt>
                <c:pt idx="11">
                  <c:v>3.5698834766100273E-3</c:v>
                </c:pt>
                <c:pt idx="12">
                  <c:v>3.520007156368321E-3</c:v>
                </c:pt>
                <c:pt idx="13">
                  <c:v>3.4780794664901827E-3</c:v>
                </c:pt>
                <c:pt idx="14">
                  <c:v>3.4434426160738778E-3</c:v>
                </c:pt>
                <c:pt idx="15">
                  <c:v>3.4155457045647961E-3</c:v>
                </c:pt>
                <c:pt idx="16">
                  <c:v>3.3939238011365634E-3</c:v>
                </c:pt>
                <c:pt idx="17">
                  <c:v>3.3781870682435349E-3</c:v>
                </c:pt>
                <c:pt idx="18">
                  <c:v>3.3680076778952188E-3</c:v>
                </c:pt>
                <c:pt idx="19">
                  <c:v>3.3631109412303739E-3</c:v>
                </c:pt>
                <c:pt idx="20">
                  <c:v>3.3632695812389271E-3</c:v>
                </c:pt>
                <c:pt idx="21">
                  <c:v>3.3569396468015721E-3</c:v>
                </c:pt>
                <c:pt idx="22">
                  <c:v>3.3554689684563359E-3</c:v>
                </c:pt>
                <c:pt idx="23">
                  <c:v>3.3586836056425776E-3</c:v>
                </c:pt>
                <c:pt idx="24">
                  <c:v>3.3664396763867714E-3</c:v>
                </c:pt>
                <c:pt idx="25">
                  <c:v>3.3786218369807617E-3</c:v>
                </c:pt>
                <c:pt idx="26">
                  <c:v>3.3951386686303319E-3</c:v>
                </c:pt>
                <c:pt idx="27">
                  <c:v>3.4159214675911114E-3</c:v>
                </c:pt>
                <c:pt idx="28">
                  <c:v>3.4409211176997046E-3</c:v>
                </c:pt>
                <c:pt idx="29">
                  <c:v>3.4701072789588856E-3</c:v>
                </c:pt>
                <c:pt idx="30">
                  <c:v>3.5034666485390434E-3</c:v>
                </c:pt>
                <c:pt idx="31">
                  <c:v>3.5352991165923378E-3</c:v>
                </c:pt>
                <c:pt idx="32">
                  <c:v>3.5710834674885367E-3</c:v>
                </c:pt>
                <c:pt idx="33">
                  <c:v>3.6108365327819814E-3</c:v>
                </c:pt>
                <c:pt idx="34">
                  <c:v>3.6545880549884837E-3</c:v>
                </c:pt>
                <c:pt idx="35">
                  <c:v>3.7023778728019073E-3</c:v>
                </c:pt>
                <c:pt idx="36">
                  <c:v>3.7542574993629342E-3</c:v>
                </c:pt>
                <c:pt idx="37">
                  <c:v>3.8102888526531558E-3</c:v>
                </c:pt>
                <c:pt idx="38">
                  <c:v>3.8705441191591418E-3</c:v>
                </c:pt>
                <c:pt idx="39">
                  <c:v>3.9351050841434981E-3</c:v>
                </c:pt>
                <c:pt idx="40">
                  <c:v>4.0040639231110958E-3</c:v>
                </c:pt>
                <c:pt idx="41">
                  <c:v>4.0721484089747675E-3</c:v>
                </c:pt>
                <c:pt idx="42">
                  <c:v>4.1445709959185848E-3</c:v>
                </c:pt>
                <c:pt idx="43">
                  <c:v>4.2214344790145047E-3</c:v>
                </c:pt>
                <c:pt idx="44">
                  <c:v>4.3028503762941837E-3</c:v>
                </c:pt>
                <c:pt idx="45">
                  <c:v>4.3889393418574335E-3</c:v>
                </c:pt>
                <c:pt idx="46">
                  <c:v>4.479830436442441E-3</c:v>
                </c:pt>
                <c:pt idx="47">
                  <c:v>4.5756618005093541E-3</c:v>
                </c:pt>
                <c:pt idx="48">
                  <c:v>4.6765808130689833E-3</c:v>
                </c:pt>
                <c:pt idx="49">
                  <c:v>4.7827438659615437E-3</c:v>
                </c:pt>
                <c:pt idx="50">
                  <c:v>4.894316777092061E-3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1-A088-4652-ACA7-D8D550C84AE2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648109656"/>
        <c:axId val="648121896"/>
      </c:scatterChart>
      <c:valAx>
        <c:axId val="648109656"/>
        <c:scaling>
          <c:orientation val="minMax"/>
          <c:max val="2070"/>
          <c:min val="2020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48121896"/>
        <c:crosses val="autoZero"/>
        <c:crossBetween val="midCat"/>
      </c:valAx>
      <c:valAx>
        <c:axId val="648121896"/>
        <c:scaling>
          <c:orientation val="minMax"/>
        </c:scaling>
        <c:delete val="0"/>
        <c:axPos val="l"/>
        <c:numFmt formatCode="0.00%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48109656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noFill/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9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9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5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3" Type="http://schemas.openxmlformats.org/officeDocument/2006/relationships/chart" Target="../charts/chart4.xml"/><Relationship Id="rId2" Type="http://schemas.openxmlformats.org/officeDocument/2006/relationships/chart" Target="../charts/chart3.xml"/><Relationship Id="rId1" Type="http://schemas.openxmlformats.org/officeDocument/2006/relationships/chart" Target="../charts/chart2.xml"/><Relationship Id="rId4" Type="http://schemas.openxmlformats.org/officeDocument/2006/relationships/chart" Target="../charts/chart5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274320</xdr:colOff>
      <xdr:row>59</xdr:row>
      <xdr:rowOff>125730</xdr:rowOff>
    </xdr:from>
    <xdr:to>
      <xdr:col>6</xdr:col>
      <xdr:colOff>533400</xdr:colOff>
      <xdr:row>74</xdr:row>
      <xdr:rowOff>125730</xdr:rowOff>
    </xdr:to>
    <xdr:graphicFrame macro="">
      <xdr:nvGraphicFramePr>
        <xdr:cNvPr id="14" name="Chart 2">
          <a:extLst>
            <a:ext uri="{FF2B5EF4-FFF2-40B4-BE49-F238E27FC236}">
              <a16:creationId xmlns:a16="http://schemas.microsoft.com/office/drawing/2014/main" id="{218024FC-1DA3-1865-6185-D000474A1009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24</xdr:col>
      <xdr:colOff>220980</xdr:colOff>
      <xdr:row>1</xdr:row>
      <xdr:rowOff>95250</xdr:rowOff>
    </xdr:from>
    <xdr:to>
      <xdr:col>33</xdr:col>
      <xdr:colOff>144780</xdr:colOff>
      <xdr:row>17</xdr:row>
      <xdr:rowOff>144780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F490CAF2-22D0-5F12-387D-369BA76A36EB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23</xdr:col>
      <xdr:colOff>518160</xdr:colOff>
      <xdr:row>20</xdr:row>
      <xdr:rowOff>137160</xdr:rowOff>
    </xdr:from>
    <xdr:to>
      <xdr:col>34</xdr:col>
      <xdr:colOff>297180</xdr:colOff>
      <xdr:row>39</xdr:row>
      <xdr:rowOff>91440</xdr:rowOff>
    </xdr:to>
    <xdr:graphicFrame macro="">
      <xdr:nvGraphicFramePr>
        <xdr:cNvPr id="4" name="Chart 3">
          <a:extLst>
            <a:ext uri="{FF2B5EF4-FFF2-40B4-BE49-F238E27FC236}">
              <a16:creationId xmlns:a16="http://schemas.microsoft.com/office/drawing/2014/main" id="{20E71E06-CCDE-4B29-997A-1960DAD22BAC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35</xdr:col>
      <xdr:colOff>76200</xdr:colOff>
      <xdr:row>2</xdr:row>
      <xdr:rowOff>22860</xdr:rowOff>
    </xdr:from>
    <xdr:to>
      <xdr:col>42</xdr:col>
      <xdr:colOff>381000</xdr:colOff>
      <xdr:row>17</xdr:row>
      <xdr:rowOff>22860</xdr:rowOff>
    </xdr:to>
    <xdr:graphicFrame macro="">
      <xdr:nvGraphicFramePr>
        <xdr:cNvPr id="6" name="Chart 5">
          <a:extLst>
            <a:ext uri="{FF2B5EF4-FFF2-40B4-BE49-F238E27FC236}">
              <a16:creationId xmlns:a16="http://schemas.microsoft.com/office/drawing/2014/main" id="{0998733D-3CAF-4DAC-938C-BBFF17EBBB23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35</xdr:col>
      <xdr:colOff>274320</xdr:colOff>
      <xdr:row>19</xdr:row>
      <xdr:rowOff>60960</xdr:rowOff>
    </xdr:from>
    <xdr:to>
      <xdr:col>42</xdr:col>
      <xdr:colOff>579120</xdr:colOff>
      <xdr:row>34</xdr:row>
      <xdr:rowOff>60960</xdr:rowOff>
    </xdr:to>
    <xdr:graphicFrame macro="">
      <xdr:nvGraphicFramePr>
        <xdr:cNvPr id="7" name="Chart 6">
          <a:extLst>
            <a:ext uri="{FF2B5EF4-FFF2-40B4-BE49-F238E27FC236}">
              <a16:creationId xmlns:a16="http://schemas.microsoft.com/office/drawing/2014/main" id="{7CE6516D-673B-4EF9-A68B-28F9ACA80EDE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</xdr:wsDr>
</file>

<file path=xl/externalLinks/_rels/externalLink1.xml.rels><?xml version="1.0" encoding="UTF-8" standalone="yes"?>
<Relationships xmlns="http://schemas.openxmlformats.org/package/2006/relationships"><Relationship Id="rId2" Type="http://schemas.openxmlformats.org/officeDocument/2006/relationships/externalLinkPath" Target="https://unsw-my.sharepoint.com/personal/z5311935_ad_unsw_edu_au/Documents/ACTL4001/Hazard%20Event%20Prediction%20pv%20-%20ES.xlsx" TargetMode="External"/><Relationship Id="rId1" Type="http://schemas.openxmlformats.org/officeDocument/2006/relationships/externalLinkPath" Target="ACTL4001/Hazard%20Event%20Prediction%20pv%20-%20ES.xlsx" TargetMode="External"/></Relationships>
</file>

<file path=xl/externalLinks/_rels/externalLink2.xml.rels><?xml version="1.0" encoding="UTF-8" standalone="yes"?>
<Relationships xmlns="http://schemas.openxmlformats.org/package/2006/relationships"><Relationship Id="rId2" Type="http://schemas.openxmlformats.org/officeDocument/2006/relationships/externalLinkPath" Target="https://unsw-my.sharepoint.com/personal/z5311935_ad_unsw_edu_au/Documents/ACTL4001/Sensitivity%20Analysis.xlsx" TargetMode="External"/><Relationship Id="rId1" Type="http://schemas.openxmlformats.org/officeDocument/2006/relationships/externalLinkPath" Target="Sensitivity%20Analysis.xlsx" TargetMode="External"/></Relationships>
</file>

<file path=xl/externalLinks/_rels/externalLink3.xml.rels><?xml version="1.0" encoding="UTF-8" standalone="yes"?>
<Relationships xmlns="http://schemas.openxmlformats.org/package/2006/relationships"><Relationship Id="rId2" Type="http://schemas.openxmlformats.org/officeDocument/2006/relationships/externalLinkPath" Target="https://unsw-my.sharepoint.com/personal/z5311935_ad_unsw_edu_au/Documents/ACTL4001/Emergency%20Relocation%20Costs.xlsx" TargetMode="External"/><Relationship Id="rId1" Type="http://schemas.openxmlformats.org/officeDocument/2006/relationships/externalLinkPath" Target="ACTL4001/Emergency%20Relocation%20Costs.xlsx" TargetMode="External"/></Relationships>
</file>

<file path=xl/externalLinks/_rels/externalLink4.xml.rels><?xml version="1.0" encoding="UTF-8" standalone="yes"?>
<Relationships xmlns="http://schemas.openxmlformats.org/package/2006/relationships"><Relationship Id="rId2" Type="http://schemas.openxmlformats.org/officeDocument/2006/relationships/externalLinkPath" Target="https://unsw-my.sharepoint.com/personal/z5311935_ad_unsw_edu_au/Documents/ACTL4001/max%20claims%20+%20gdp.xlsx" TargetMode="External"/><Relationship Id="rId1" Type="http://schemas.openxmlformats.org/officeDocument/2006/relationships/externalLinkPath" Target="max%20claims%20+%20gdp.xlsx" TargetMode="External"/></Relationships>
</file>

<file path=xl/externalLinks/_rels/externalLink5.xml.rels><?xml version="1.0" encoding="UTF-8" standalone="yes"?>
<Relationships xmlns="http://schemas.openxmlformats.org/package/2006/relationships"><Relationship Id="rId2" Type="http://schemas.openxmlformats.org/officeDocument/2006/relationships/externalLinkPath" Target="https://unsw-my.sharepoint.com/personal/z5311935_ad_unsw_edu_au/Documents/ACTL4001/Emergency%20Relocation%20Costs.xlsx" TargetMode="External"/><Relationship Id="rId1" Type="http://schemas.openxmlformats.org/officeDocument/2006/relationships/externalLinkPath" Target="Emergency%20Relocation%20Costs.xlsx" TargetMode="External"/></Relationships>
</file>

<file path=xl/externalLinks/_rels/externalLink6.xml.rels><?xml version="1.0" encoding="UTF-8" standalone="yes"?>
<Relationships xmlns="http://schemas.openxmlformats.org/package/2006/relationships"><Relationship Id="rId2" Type="http://schemas.openxmlformats.org/officeDocument/2006/relationships/externalLinkPath" Target="https://unsw-my.sharepoint.com/personal/z5311935_ad_unsw_edu_au/Documents/ACTL4001/Hazard%20Event%20Prediction%20pv%20-%20ES.xlsx" TargetMode="External"/><Relationship Id="rId1" Type="http://schemas.openxmlformats.org/officeDocument/2006/relationships/externalLinkPath" Target="Hazard%20Event%20Prediction%20pv%20-%20ES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SSP Scenarios"/>
      <sheetName val="Weighted Averages"/>
      <sheetName val="R1 Analysis"/>
      <sheetName val="R2 Analysis"/>
      <sheetName val="R3 Analysis"/>
      <sheetName val="R4 Analysis"/>
      <sheetName val="R5 Analysis"/>
      <sheetName val="R6 Analysis"/>
      <sheetName val="Total"/>
      <sheetName val="quick analysis"/>
    </sheetNames>
    <sheetDataSet>
      <sheetData sheetId="0" refreshError="1"/>
      <sheetData sheetId="1" refreshError="1"/>
      <sheetData sheetId="2" refreshError="1">
        <row r="45">
          <cell r="I45">
            <v>15121913.982646152</v>
          </cell>
          <cell r="P45">
            <v>2915345.032899586</v>
          </cell>
          <cell r="W45">
            <v>610508.22432921804</v>
          </cell>
        </row>
        <row r="46">
          <cell r="I46">
            <v>17000412.614030771</v>
          </cell>
          <cell r="P46">
            <v>3275498.1904099379</v>
          </cell>
          <cell r="W46">
            <v>685860.37958847731</v>
          </cell>
        </row>
        <row r="47">
          <cell r="I47">
            <v>18878911.245415382</v>
          </cell>
          <cell r="P47">
            <v>3639442.4337888197</v>
          </cell>
          <cell r="W47">
            <v>762088.7226995884</v>
          </cell>
        </row>
        <row r="48">
          <cell r="I48">
            <v>20569560.013661537</v>
          </cell>
          <cell r="P48">
            <v>3963580.2755481368</v>
          </cell>
          <cell r="W48">
            <v>830041.95832098753</v>
          </cell>
        </row>
        <row r="49">
          <cell r="I49">
            <v>21790584.124061536</v>
          </cell>
          <cell r="P49">
            <v>4200523.1423312631</v>
          </cell>
          <cell r="W49">
            <v>879692.60325925914</v>
          </cell>
        </row>
        <row r="50">
          <cell r="I50">
            <v>22385442.023999996</v>
          </cell>
          <cell r="P50">
            <v>4316151.2613214282</v>
          </cell>
          <cell r="W50">
            <v>903836.44628806575</v>
          </cell>
        </row>
        <row r="51">
          <cell r="I51">
            <v>22448058.645046152</v>
          </cell>
          <cell r="P51">
            <v>4325628.9759927532</v>
          </cell>
          <cell r="W51">
            <v>905686.17619753082</v>
          </cell>
        </row>
        <row r="52">
          <cell r="I52">
            <v>22072358.918769229</v>
          </cell>
          <cell r="P52">
            <v>4255493.8874249486</v>
          </cell>
          <cell r="W52">
            <v>891083.0453333332</v>
          </cell>
        </row>
        <row r="53">
          <cell r="I53">
            <v>21508809.329353847</v>
          </cell>
          <cell r="P53">
            <v>4145552.397237577</v>
          </cell>
          <cell r="W53">
            <v>867912.74436213973</v>
          </cell>
        </row>
        <row r="54">
          <cell r="I54">
            <v>20945259.73993846</v>
          </cell>
          <cell r="P54">
            <v>4035610.9070502068</v>
          </cell>
          <cell r="W54">
            <v>845034.50600823027</v>
          </cell>
        </row>
        <row r="55">
          <cell r="I55">
            <v>20381710.150523078</v>
          </cell>
          <cell r="P55">
            <v>3927564.9597971016</v>
          </cell>
          <cell r="W55">
            <v>822448.33027160482</v>
          </cell>
        </row>
        <row r="56">
          <cell r="I56">
            <v>19818160.561107691</v>
          </cell>
          <cell r="P56">
            <v>3821414.5554782609</v>
          </cell>
          <cell r="W56">
            <v>800154.21715226315</v>
          </cell>
        </row>
        <row r="57">
          <cell r="I57">
            <v>19285919.282215383</v>
          </cell>
          <cell r="P57">
            <v>3715264.1511594201</v>
          </cell>
          <cell r="W57">
            <v>778249.52085596696</v>
          </cell>
        </row>
        <row r="58">
          <cell r="I58">
            <v>18753678.003323074</v>
          </cell>
          <cell r="P58">
            <v>3612904.8327091094</v>
          </cell>
          <cell r="W58">
            <v>756539.53297119332</v>
          </cell>
        </row>
      </sheetData>
      <sheetData sheetId="3" refreshError="1">
        <row r="45">
          <cell r="I45">
            <v>181722463.27428573</v>
          </cell>
          <cell r="P45">
            <v>5705470.7537209308</v>
          </cell>
          <cell r="W45">
            <v>1173679.3606481482</v>
          </cell>
        </row>
        <row r="46">
          <cell r="I46">
            <v>204131399.01523808</v>
          </cell>
          <cell r="P46">
            <v>6409896.6151162786</v>
          </cell>
          <cell r="W46">
            <v>1318559.3505432098</v>
          </cell>
        </row>
        <row r="47">
          <cell r="I47">
            <v>226890474.37714288</v>
          </cell>
          <cell r="P47">
            <v>7121896.9481395353</v>
          </cell>
          <cell r="W47">
            <v>1465170.1118456791</v>
          </cell>
        </row>
        <row r="48">
          <cell r="I48">
            <v>247023502.58190477</v>
          </cell>
          <cell r="P48">
            <v>7756258.9469767446</v>
          </cell>
          <cell r="W48">
            <v>1595699.1221543211</v>
          </cell>
        </row>
        <row r="49">
          <cell r="I49">
            <v>261904436.47238097</v>
          </cell>
          <cell r="P49">
            <v>8222088.9520930229</v>
          </cell>
          <cell r="W49">
            <v>1691180.0114629632</v>
          </cell>
        </row>
        <row r="50">
          <cell r="I50">
            <v>269082298.70190477</v>
          </cell>
          <cell r="P50">
            <v>8447429.4830232561</v>
          </cell>
          <cell r="W50">
            <v>1737694.4930370371</v>
          </cell>
        </row>
        <row r="51">
          <cell r="I51">
            <v>269607508.13333333</v>
          </cell>
          <cell r="P51">
            <v>8464472.0441860463</v>
          </cell>
          <cell r="W51">
            <v>1741156.0358518518</v>
          </cell>
        </row>
        <row r="52">
          <cell r="I52">
            <v>265230762.87142855</v>
          </cell>
          <cell r="P52">
            <v>8328131.5548837213</v>
          </cell>
          <cell r="W52">
            <v>1713175.2314320989</v>
          </cell>
        </row>
        <row r="53">
          <cell r="I53">
            <v>258403040.26285714</v>
          </cell>
          <cell r="P53">
            <v>8110365.4955813969</v>
          </cell>
          <cell r="W53">
            <v>1668607.8676913583</v>
          </cell>
        </row>
        <row r="54">
          <cell r="I54">
            <v>251575317.65428573</v>
          </cell>
          <cell r="P54">
            <v>7896386.6720930235</v>
          </cell>
          <cell r="W54">
            <v>1624545.3122777781</v>
          </cell>
        </row>
        <row r="55">
          <cell r="I55">
            <v>244747595.04571426</v>
          </cell>
          <cell r="P55">
            <v>7686195.0844186051</v>
          </cell>
          <cell r="W55">
            <v>1581131.7961419756</v>
          </cell>
        </row>
        <row r="56">
          <cell r="I56">
            <v>238094942.24761906</v>
          </cell>
          <cell r="P56">
            <v>7477897.1146511631</v>
          </cell>
          <cell r="W56">
            <v>1538295.203808642</v>
          </cell>
        </row>
        <row r="57">
          <cell r="I57">
            <v>231617359.25999999</v>
          </cell>
          <cell r="P57">
            <v>7273386.380697675</v>
          </cell>
          <cell r="W57">
            <v>1496035.535277778</v>
          </cell>
        </row>
        <row r="58">
          <cell r="I58">
            <v>225139776.27238095</v>
          </cell>
          <cell r="P58">
            <v>7070769.2646511635</v>
          </cell>
          <cell r="W58">
            <v>1454424.9060246914</v>
          </cell>
        </row>
      </sheetData>
      <sheetData sheetId="4" refreshError="1">
        <row r="45">
          <cell r="I45">
            <v>29713525.274193551</v>
          </cell>
          <cell r="P45">
            <v>2056672.2</v>
          </cell>
          <cell r="W45">
            <v>784972.07178378385</v>
          </cell>
        </row>
        <row r="46">
          <cell r="I46">
            <v>33388859.785032261</v>
          </cell>
          <cell r="P46">
            <v>2310840.048</v>
          </cell>
          <cell r="W46">
            <v>881899.21781981981</v>
          </cell>
        </row>
        <row r="47">
          <cell r="I47">
            <v>37100764.788516134</v>
          </cell>
          <cell r="P47">
            <v>2567463.6240000003</v>
          </cell>
          <cell r="W47">
            <v>979928.85272072069</v>
          </cell>
        </row>
        <row r="48">
          <cell r="I48">
            <v>40392109.126580648</v>
          </cell>
          <cell r="P48">
            <v>2796460.26</v>
          </cell>
          <cell r="W48">
            <v>1067209.2211891892</v>
          </cell>
        </row>
        <row r="49">
          <cell r="I49">
            <v>42824046.887483872</v>
          </cell>
          <cell r="P49">
            <v>2963449.764</v>
          </cell>
          <cell r="W49">
            <v>1131107.6383153154</v>
          </cell>
        </row>
        <row r="50">
          <cell r="I50">
            <v>43994302.652129039</v>
          </cell>
          <cell r="P50">
            <v>3045102.72</v>
          </cell>
          <cell r="W50">
            <v>1162161.0746756757</v>
          </cell>
        </row>
        <row r="51">
          <cell r="I51">
            <v>44085728.883741938</v>
          </cell>
          <cell r="P51">
            <v>3051242.04</v>
          </cell>
          <cell r="W51">
            <v>1164503.8635135135</v>
          </cell>
        </row>
        <row r="52">
          <cell r="I52">
            <v>43372604.277161293</v>
          </cell>
          <cell r="P52">
            <v>3002127.48</v>
          </cell>
          <cell r="W52">
            <v>1145761.5528108107</v>
          </cell>
        </row>
        <row r="53">
          <cell r="I53">
            <v>42238919.005161293</v>
          </cell>
          <cell r="P53">
            <v>2924158.1159999999</v>
          </cell>
          <cell r="W53">
            <v>1115948.4164234234</v>
          </cell>
        </row>
        <row r="54">
          <cell r="I54">
            <v>41123518.97948388</v>
          </cell>
          <cell r="P54">
            <v>2846802.6839999999</v>
          </cell>
          <cell r="W54">
            <v>1086548.7133603604</v>
          </cell>
        </row>
        <row r="55">
          <cell r="I55">
            <v>40026404.20012904</v>
          </cell>
          <cell r="P55">
            <v>2770675.1159999999</v>
          </cell>
          <cell r="W55">
            <v>1057470.5695495496</v>
          </cell>
        </row>
        <row r="56">
          <cell r="I56">
            <v>38947574.667096779</v>
          </cell>
          <cell r="P56">
            <v>2695775.412</v>
          </cell>
          <cell r="W56">
            <v>1028851.796099099</v>
          </cell>
        </row>
        <row r="57">
          <cell r="I57">
            <v>37868745.134064525</v>
          </cell>
          <cell r="P57">
            <v>2621489.6399999997</v>
          </cell>
          <cell r="W57">
            <v>1000600.518936937</v>
          </cell>
        </row>
        <row r="58">
          <cell r="I58">
            <v>36826486.093677416</v>
          </cell>
          <cell r="P58">
            <v>2548431.7319999998</v>
          </cell>
          <cell r="W58">
            <v>972716.73806306312</v>
          </cell>
        </row>
      </sheetData>
      <sheetData sheetId="5" refreshError="1">
        <row r="45">
          <cell r="I45">
            <v>18585171.000730768</v>
          </cell>
          <cell r="P45">
            <v>692782.82093030296</v>
          </cell>
          <cell r="W45">
            <v>254258.88685168335</v>
          </cell>
        </row>
        <row r="46">
          <cell r="I46">
            <v>20884367.413192306</v>
          </cell>
          <cell r="P46">
            <v>778215.68001363624</v>
          </cell>
          <cell r="W46">
            <v>285638.59573430393</v>
          </cell>
        </row>
        <row r="47">
          <cell r="I47">
            <v>23183563.825653844</v>
          </cell>
          <cell r="P47">
            <v>864684.08890404028</v>
          </cell>
          <cell r="W47">
            <v>317416.43241128296</v>
          </cell>
        </row>
        <row r="48">
          <cell r="I48">
            <v>25291160.537076924</v>
          </cell>
          <cell r="P48">
            <v>941832.549530808</v>
          </cell>
          <cell r="W48">
            <v>345683.50581073703</v>
          </cell>
        </row>
        <row r="49">
          <cell r="I49">
            <v>26776058.220125001</v>
          </cell>
          <cell r="P49">
            <v>998270.01401616144</v>
          </cell>
          <cell r="W49">
            <v>366386.15111737937</v>
          </cell>
        </row>
        <row r="50">
          <cell r="I50">
            <v>27494557.099019229</v>
          </cell>
          <cell r="P50">
            <v>1025712.0839035353</v>
          </cell>
          <cell r="W50">
            <v>376447.9262838944</v>
          </cell>
        </row>
        <row r="51">
          <cell r="I51">
            <v>27590356.949538458</v>
          </cell>
          <cell r="P51">
            <v>1027783.1835176767</v>
          </cell>
          <cell r="W51">
            <v>377171.79500090989</v>
          </cell>
        </row>
        <row r="52">
          <cell r="I52">
            <v>27111357.696942303</v>
          </cell>
          <cell r="P52">
            <v>1011214.3866045454</v>
          </cell>
          <cell r="W52">
            <v>371127.49121383071</v>
          </cell>
        </row>
        <row r="53">
          <cell r="I53">
            <v>26440758.743307695</v>
          </cell>
          <cell r="P53">
            <v>984807.86652424233</v>
          </cell>
          <cell r="W53">
            <v>361463.84384167421</v>
          </cell>
        </row>
        <row r="54">
          <cell r="I54">
            <v>25722259.864413463</v>
          </cell>
          <cell r="P54">
            <v>958919.12134747475</v>
          </cell>
          <cell r="W54">
            <v>351944.9702129208</v>
          </cell>
        </row>
        <row r="55">
          <cell r="I55">
            <v>25051660.910778847</v>
          </cell>
          <cell r="P55">
            <v>933548.15107424231</v>
          </cell>
          <cell r="W55">
            <v>342534.67689171975</v>
          </cell>
        </row>
        <row r="56">
          <cell r="I56">
            <v>24381061.957144231</v>
          </cell>
          <cell r="P56">
            <v>908177.18080100999</v>
          </cell>
          <cell r="W56">
            <v>333232.96387807099</v>
          </cell>
        </row>
        <row r="57">
          <cell r="I57">
            <v>23710463.003509615</v>
          </cell>
          <cell r="P57">
            <v>883323.98543131305</v>
          </cell>
          <cell r="W57">
            <v>324112.21804367605</v>
          </cell>
        </row>
        <row r="58">
          <cell r="I58">
            <v>23039864.049874999</v>
          </cell>
          <cell r="P58">
            <v>858470.79006161599</v>
          </cell>
          <cell r="W58">
            <v>315063.85908098269</v>
          </cell>
        </row>
      </sheetData>
      <sheetData sheetId="6" refreshError="1">
        <row r="45">
          <cell r="I45">
            <v>41586071.815250002</v>
          </cell>
          <cell r="P45">
            <v>595868.08034482761</v>
          </cell>
          <cell r="W45">
            <v>247325.90395408164</v>
          </cell>
        </row>
        <row r="46">
          <cell r="I46">
            <v>46767722.935999997</v>
          </cell>
          <cell r="P46">
            <v>669490.8920496552</v>
          </cell>
          <cell r="W46">
            <v>277854.20008163265</v>
          </cell>
        </row>
        <row r="47">
          <cell r="I47">
            <v>51949374.05675</v>
          </cell>
          <cell r="P47">
            <v>743643.36427034484</v>
          </cell>
          <cell r="W47">
            <v>308764.63065306126</v>
          </cell>
        </row>
        <row r="48">
          <cell r="I48">
            <v>56599573.780500002</v>
          </cell>
          <cell r="P48">
            <v>810380.58926896553</v>
          </cell>
          <cell r="W48">
            <v>336235.85122959182</v>
          </cell>
        </row>
        <row r="49">
          <cell r="I49">
            <v>59921145.011750005</v>
          </cell>
          <cell r="P49">
            <v>858579.69621241384</v>
          </cell>
          <cell r="W49">
            <v>356361.59860714292</v>
          </cell>
        </row>
        <row r="50">
          <cell r="I50">
            <v>61515499.202750005</v>
          </cell>
          <cell r="P50">
            <v>882414.41942620685</v>
          </cell>
          <cell r="W50">
            <v>366169.71600000007</v>
          </cell>
        </row>
        <row r="51">
          <cell r="I51">
            <v>61648362.052000001</v>
          </cell>
          <cell r="P51">
            <v>884003.40097379312</v>
          </cell>
          <cell r="W51">
            <v>366891.52550510206</v>
          </cell>
        </row>
        <row r="52">
          <cell r="I52">
            <v>60718322.107250005</v>
          </cell>
          <cell r="P52">
            <v>869702.56704551727</v>
          </cell>
          <cell r="W52">
            <v>360989.6713163266</v>
          </cell>
        </row>
        <row r="53">
          <cell r="I53">
            <v>59123967.916249998</v>
          </cell>
          <cell r="P53">
            <v>846927.16486344824</v>
          </cell>
          <cell r="W53">
            <v>351606.14775000006</v>
          </cell>
        </row>
        <row r="54">
          <cell r="I54">
            <v>57529613.725249998</v>
          </cell>
          <cell r="P54">
            <v>824681.42319724138</v>
          </cell>
          <cell r="W54">
            <v>342350.00233163271</v>
          </cell>
        </row>
        <row r="55">
          <cell r="I55">
            <v>56068122.383499995</v>
          </cell>
          <cell r="P55">
            <v>802965.34204689658</v>
          </cell>
          <cell r="W55">
            <v>333178.77567857149</v>
          </cell>
        </row>
        <row r="56">
          <cell r="I56">
            <v>54473768.192499995</v>
          </cell>
          <cell r="P56">
            <v>781249.26089655177</v>
          </cell>
          <cell r="W56">
            <v>324177.38655612245</v>
          </cell>
        </row>
        <row r="57">
          <cell r="I57">
            <v>53012276.850749999</v>
          </cell>
          <cell r="P57">
            <v>759533.17974620685</v>
          </cell>
          <cell r="W57">
            <v>315260.9161989796</v>
          </cell>
        </row>
        <row r="58">
          <cell r="I58">
            <v>51550785.509000003</v>
          </cell>
          <cell r="P58">
            <v>738346.7591117241</v>
          </cell>
          <cell r="W58">
            <v>306471.82398979593</v>
          </cell>
        </row>
      </sheetData>
      <sheetData sheetId="7" refreshError="1">
        <row r="45">
          <cell r="I45">
            <v>2368640.0750000002</v>
          </cell>
          <cell r="P45">
            <v>290333.0759</v>
          </cell>
          <cell r="W45">
            <v>159504.74413559324</v>
          </cell>
        </row>
        <row r="46">
          <cell r="I46">
            <v>2664720.0843750001</v>
          </cell>
          <cell r="P46">
            <v>326431.32690000004</v>
          </cell>
          <cell r="W46">
            <v>179193.61098983051</v>
          </cell>
        </row>
        <row r="47">
          <cell r="I47">
            <v>2960800.09375</v>
          </cell>
          <cell r="P47">
            <v>362529.57790000003</v>
          </cell>
          <cell r="W47">
            <v>199131.70400677968</v>
          </cell>
        </row>
        <row r="48">
          <cell r="I48">
            <v>3221350.5020000003</v>
          </cell>
          <cell r="P48">
            <v>394502.31450000004</v>
          </cell>
          <cell r="W48">
            <v>216876.60679186441</v>
          </cell>
        </row>
        <row r="49">
          <cell r="I49">
            <v>3410841.7079999996</v>
          </cell>
          <cell r="P49">
            <v>418224.02230000007</v>
          </cell>
          <cell r="W49">
            <v>229836.36725288135</v>
          </cell>
        </row>
        <row r="50">
          <cell r="I50">
            <v>3505587.3109999998</v>
          </cell>
          <cell r="P50">
            <v>430084.8762</v>
          </cell>
          <cell r="W50">
            <v>236166.71178576275</v>
          </cell>
        </row>
        <row r="51">
          <cell r="I51">
            <v>3517430.5113749998</v>
          </cell>
          <cell r="P51">
            <v>430600.56550000003</v>
          </cell>
          <cell r="W51">
            <v>236615.31887864406</v>
          </cell>
        </row>
        <row r="52">
          <cell r="I52">
            <v>3458214.5094999997</v>
          </cell>
          <cell r="P52">
            <v>423896.60460000002</v>
          </cell>
          <cell r="W52">
            <v>232827.08120542375</v>
          </cell>
        </row>
        <row r="53">
          <cell r="I53">
            <v>3363468.9064999996</v>
          </cell>
          <cell r="P53">
            <v>412551.44000000006</v>
          </cell>
          <cell r="W53">
            <v>226745.96283525426</v>
          </cell>
        </row>
        <row r="54">
          <cell r="I54">
            <v>3280566.5038750004</v>
          </cell>
          <cell r="P54">
            <v>401721.96470000007</v>
          </cell>
          <cell r="W54">
            <v>220764.53493016952</v>
          </cell>
        </row>
        <row r="55">
          <cell r="I55">
            <v>3185820.9008750003</v>
          </cell>
          <cell r="P55">
            <v>390892.48940000002</v>
          </cell>
          <cell r="W55">
            <v>214882.7974901695</v>
          </cell>
        </row>
        <row r="56">
          <cell r="I56">
            <v>3102918.4982500002</v>
          </cell>
          <cell r="P56">
            <v>380578.70340000006</v>
          </cell>
          <cell r="W56">
            <v>209050.90528271187</v>
          </cell>
        </row>
        <row r="57">
          <cell r="I57">
            <v>3020016.0956250001</v>
          </cell>
          <cell r="P57">
            <v>370264.91740000003</v>
          </cell>
          <cell r="W57">
            <v>203318.70354033899</v>
          </cell>
        </row>
        <row r="58">
          <cell r="I58">
            <v>2937113.693</v>
          </cell>
          <cell r="P58">
            <v>359951.13140000001</v>
          </cell>
          <cell r="W58">
            <v>197636.34703050848</v>
          </cell>
        </row>
      </sheetData>
      <sheetData sheetId="8" refreshError="1"/>
      <sheetData sheetId="9" refreshError="1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baseline"/>
      <sheetName val="Emission scenario "/>
      <sheetName val="Relocation rate"/>
      <sheetName val="property damage"/>
      <sheetName val="localised inflation"/>
    </sheetNames>
    <sheetDataSet>
      <sheetData sheetId="0"/>
      <sheetData sheetId="1"/>
      <sheetData sheetId="2">
        <row r="4">
          <cell r="C4">
            <v>5.0000000000000001E-4</v>
          </cell>
          <cell r="F4">
            <v>0.05</v>
          </cell>
          <cell r="G4">
            <v>0.03</v>
          </cell>
          <cell r="H4">
            <v>0.02</v>
          </cell>
          <cell r="I4">
            <v>0.03</v>
          </cell>
        </row>
      </sheetData>
      <sheetData sheetId="3">
        <row r="4">
          <cell r="D4">
            <v>0.5</v>
          </cell>
        </row>
        <row r="5">
          <cell r="D5">
            <v>0.3</v>
          </cell>
        </row>
        <row r="6">
          <cell r="D6">
            <v>0.1</v>
          </cell>
        </row>
      </sheetData>
      <sheetData sheetId="4"/>
    </sheetDataSet>
  </externalBook>
</externalLink>
</file>

<file path=xl/externalLinks/externalLink3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Assumptions"/>
      <sheetName val="Pop and Housing Units"/>
      <sheetName val="Property Value Dist"/>
      <sheetName val="Number of Hazard Events"/>
      <sheetName val="Relocation Components"/>
    </sheetNames>
    <sheetDataSet>
      <sheetData sheetId="0" refreshError="1"/>
      <sheetData sheetId="1" refreshError="1">
        <row r="5">
          <cell r="I5">
            <v>18097752</v>
          </cell>
        </row>
        <row r="6">
          <cell r="I6">
            <v>18379116</v>
          </cell>
        </row>
        <row r="7">
          <cell r="I7">
            <v>19172886.359999999</v>
          </cell>
        </row>
        <row r="8">
          <cell r="I8">
            <v>20006219.703600001</v>
          </cell>
        </row>
        <row r="9">
          <cell r="I9">
            <v>20881092.924636003</v>
          </cell>
        </row>
        <row r="10">
          <cell r="I10">
            <v>21799581.749082364</v>
          </cell>
        </row>
        <row r="11">
          <cell r="I11">
            <v>22763865.676533189</v>
          </cell>
        </row>
        <row r="12">
          <cell r="I12">
            <v>23776233.168756522</v>
          </cell>
        </row>
        <row r="13">
          <cell r="I13">
            <v>24839087.097674984</v>
          </cell>
        </row>
        <row r="14">
          <cell r="I14">
            <v>25954950.465744182</v>
          </cell>
        </row>
        <row r="15">
          <cell r="I15">
            <v>27126472.412348691</v>
          </cell>
        </row>
        <row r="16">
          <cell r="I16">
            <v>28356434.5205166</v>
          </cell>
        </row>
        <row r="17">
          <cell r="I17">
            <v>29647757.438968409</v>
          </cell>
        </row>
        <row r="18">
          <cell r="I18">
            <v>31003507.835267067</v>
          </cell>
        </row>
        <row r="19">
          <cell r="I19">
            <v>32426905.696624164</v>
          </cell>
        </row>
        <row r="20">
          <cell r="I20">
            <v>33921331.995745055</v>
          </cell>
        </row>
        <row r="21">
          <cell r="I21">
            <v>35490336.739964887</v>
          </cell>
        </row>
        <row r="22">
          <cell r="I22">
            <v>37137647.422840029</v>
          </cell>
        </row>
        <row r="23">
          <cell r="I23">
            <v>38867177.898317702</v>
          </cell>
        </row>
        <row r="24">
          <cell r="I24">
            <v>40683037.698612615</v>
          </cell>
        </row>
        <row r="25">
          <cell r="I25">
            <v>42589541.817976065</v>
          </cell>
        </row>
        <row r="26">
          <cell r="I26">
            <v>44591220.985652015</v>
          </cell>
        </row>
        <row r="27">
          <cell r="I27">
            <v>46692832.452479534</v>
          </cell>
        </row>
        <row r="28">
          <cell r="I28">
            <v>48899371.316823877</v>
          </cell>
        </row>
        <row r="29">
          <cell r="I29">
            <v>51216082.416802645</v>
          </cell>
        </row>
        <row r="30">
          <cell r="I30">
            <v>53648472.817121722</v>
          </cell>
        </row>
        <row r="31">
          <cell r="I31">
            <v>56202324.920251548</v>
          </cell>
        </row>
        <row r="32">
          <cell r="I32">
            <v>58883710.233160593</v>
          </cell>
        </row>
        <row r="33">
          <cell r="I33">
            <v>61699003.822384067</v>
          </cell>
        </row>
        <row r="34">
          <cell r="I34">
            <v>64654899.491844349</v>
          </cell>
        </row>
        <row r="35">
          <cell r="I35">
            <v>67758425.719561085</v>
          </cell>
        </row>
        <row r="36">
          <cell r="I36">
            <v>71016962.39119488</v>
          </cell>
        </row>
        <row r="37">
          <cell r="I37">
            <v>74438258.370266929</v>
          </cell>
        </row>
        <row r="38">
          <cell r="I38">
            <v>78030449.946887702</v>
          </cell>
        </row>
        <row r="39">
          <cell r="I39">
            <v>81802080.208920598</v>
          </cell>
        </row>
        <row r="40">
          <cell r="I40">
            <v>85762119.381702006</v>
          </cell>
        </row>
        <row r="41">
          <cell r="I41">
            <v>89919986.184745863</v>
          </cell>
        </row>
        <row r="42">
          <cell r="I42">
            <v>94285570.25628148</v>
          </cell>
        </row>
        <row r="43">
          <cell r="I43">
            <v>98869255.699016869</v>
          </cell>
        </row>
        <row r="44">
          <cell r="I44">
            <v>103681945.80318825</v>
          </cell>
        </row>
        <row r="45">
          <cell r="I45">
            <v>108735089.00576039</v>
          </cell>
        </row>
        <row r="46">
          <cell r="I46">
            <v>114040706.14758527</v>
          </cell>
        </row>
        <row r="47">
          <cell r="I47">
            <v>119611419.09341677</v>
          </cell>
        </row>
        <row r="48">
          <cell r="I48">
            <v>125460480.78292434</v>
          </cell>
        </row>
        <row r="49">
          <cell r="I49">
            <v>131601806.78425568</v>
          </cell>
        </row>
        <row r="50">
          <cell r="I50">
            <v>138050008.42527542</v>
          </cell>
        </row>
        <row r="51">
          <cell r="I51">
            <v>144820427.58136424</v>
          </cell>
        </row>
        <row r="52">
          <cell r="I52">
            <v>151929173.20260578</v>
          </cell>
        </row>
        <row r="53">
          <cell r="I53">
            <v>159393159.66733104</v>
          </cell>
        </row>
        <row r="54">
          <cell r="I54">
            <v>167230147.05333859</v>
          </cell>
        </row>
        <row r="55">
          <cell r="I55">
            <v>175458783.4226729</v>
          </cell>
        </row>
        <row r="56">
          <cell r="I56">
            <v>184098649.22064063</v>
          </cell>
        </row>
        <row r="57">
          <cell r="I57">
            <v>193170303.89477503</v>
          </cell>
        </row>
        <row r="58">
          <cell r="I58">
            <v>202695334.84474722</v>
          </cell>
        </row>
        <row r="59">
          <cell r="I59">
            <v>212696408.81977031</v>
          </cell>
        </row>
        <row r="60">
          <cell r="I60">
            <v>223197325.88587248</v>
          </cell>
        </row>
        <row r="61">
          <cell r="I61">
            <v>234223076.09153083</v>
          </cell>
        </row>
        <row r="62">
          <cell r="I62">
            <v>245799898.96658579</v>
          </cell>
        </row>
        <row r="63">
          <cell r="I63">
            <v>257955345.99609828</v>
          </cell>
        </row>
        <row r="64">
          <cell r="I64">
            <v>270718346.21789825</v>
          </cell>
        </row>
        <row r="65">
          <cell r="I65">
            <v>284119275.10000807</v>
          </cell>
        </row>
        <row r="66">
          <cell r="I66">
            <v>298190026.86193568</v>
          </cell>
        </row>
        <row r="67">
          <cell r="I67">
            <v>312964090.41202879</v>
          </cell>
        </row>
        <row r="68">
          <cell r="I68">
            <v>328476629.08169657</v>
          </cell>
        </row>
        <row r="69">
          <cell r="I69">
            <v>344764564.34633845</v>
          </cell>
        </row>
        <row r="70">
          <cell r="I70">
            <v>361866663.73231798</v>
          </cell>
        </row>
        <row r="71">
          <cell r="I71">
            <v>379823633.11928308</v>
          </cell>
        </row>
        <row r="72">
          <cell r="I72">
            <v>398678213.65759999</v>
          </cell>
        </row>
        <row r="73">
          <cell r="I73">
            <v>418475283.53165621</v>
          </cell>
        </row>
        <row r="74">
          <cell r="I74">
            <v>439261964.81132698</v>
          </cell>
        </row>
        <row r="75">
          <cell r="I75">
            <v>461087735.64601225</v>
          </cell>
        </row>
        <row r="76">
          <cell r="I76">
            <v>484004548.06837291</v>
          </cell>
        </row>
        <row r="77">
          <cell r="I77">
            <v>508066951.68825221</v>
          </cell>
        </row>
        <row r="78">
          <cell r="I78">
            <v>533332223.57129014</v>
          </cell>
        </row>
        <row r="79">
          <cell r="I79">
            <v>559860504.61146617</v>
          </cell>
        </row>
        <row r="80">
          <cell r="I80">
            <v>587714942.72226703</v>
          </cell>
        </row>
        <row r="81">
          <cell r="I81">
            <v>616961843.18741047</v>
          </cell>
        </row>
        <row r="82">
          <cell r="I82">
            <v>647670826.52910113</v>
          </cell>
        </row>
        <row r="83">
          <cell r="I83">
            <v>679914994.26969957</v>
          </cell>
        </row>
        <row r="84">
          <cell r="I84">
            <v>713771102.98146951</v>
          </cell>
        </row>
        <row r="85">
          <cell r="I85">
            <v>749319747.03881073</v>
          </cell>
        </row>
        <row r="86">
          <cell r="I86">
            <v>786645550.5081017</v>
          </cell>
        </row>
        <row r="87">
          <cell r="I87">
            <v>825837368.63203061</v>
          </cell>
        </row>
        <row r="88">
          <cell r="I88">
            <v>866988499.38814139</v>
          </cell>
        </row>
        <row r="89">
          <cell r="I89">
            <v>910196905.62530243</v>
          </cell>
        </row>
        <row r="90">
          <cell r="I90">
            <v>955565448.30699944</v>
          </cell>
        </row>
        <row r="91">
          <cell r="I91">
            <v>1003202131.4167855</v>
          </cell>
        </row>
        <row r="92">
          <cell r="I92">
            <v>1053220359.1090051</v>
          </cell>
        </row>
        <row r="93">
          <cell r="I93">
            <v>1105739205.7170496</v>
          </cell>
        </row>
        <row r="94">
          <cell r="I94">
            <v>1160883699.2620223</v>
          </cell>
        </row>
        <row r="95">
          <cell r="I95">
            <v>1218785119.1368349</v>
          </cell>
        </row>
        <row r="96">
          <cell r="I96">
            <v>1279581308.674505</v>
          </cell>
        </row>
        <row r="97">
          <cell r="I97">
            <v>1343417003.3448672</v>
          </cell>
        </row>
        <row r="98">
          <cell r="I98">
            <v>1410444175.3611135</v>
          </cell>
        </row>
        <row r="99">
          <cell r="I99">
            <v>1480822395.5166624</v>
          </cell>
        </row>
        <row r="100">
          <cell r="I100">
            <v>1554719213.1138637</v>
          </cell>
        </row>
        <row r="101">
          <cell r="I101">
            <v>1632310554.8891389</v>
          </cell>
        </row>
        <row r="102">
          <cell r="I102">
            <v>1713781143.8843732</v>
          </cell>
        </row>
        <row r="103">
          <cell r="I103">
            <v>1799324939.2618778</v>
          </cell>
        </row>
        <row r="104">
          <cell r="I104">
            <v>1889145598.1100898</v>
          </cell>
        </row>
        <row r="105">
          <cell r="I105">
            <v>1983456960.3395638</v>
          </cell>
        </row>
        <row r="106">
          <cell r="I106">
            <v>2082483557.823751</v>
          </cell>
        </row>
        <row r="107">
          <cell r="I107">
            <v>2186461148.99682</v>
          </cell>
        </row>
        <row r="108">
          <cell r="I108">
            <v>2295637280.1813607</v>
          </cell>
        </row>
        <row r="109">
          <cell r="I109">
            <v>2410271874.9824762</v>
          </cell>
        </row>
        <row r="110">
          <cell r="I110">
            <v>2530637853.1515675</v>
          </cell>
        </row>
        <row r="111">
          <cell r="I111">
            <v>2657021780.3933129</v>
          </cell>
        </row>
        <row r="112">
          <cell r="I112">
            <v>2789724550.6629872</v>
          </cell>
        </row>
        <row r="113">
          <cell r="I113">
            <v>2929062102.5786452</v>
          </cell>
        </row>
        <row r="114">
          <cell r="I114">
            <v>3075366171.6539121</v>
          </cell>
        </row>
        <row r="115">
          <cell r="I115">
            <v>3228985080.1424046</v>
          </cell>
        </row>
      </sheetData>
      <sheetData sheetId="2" refreshError="1"/>
      <sheetData sheetId="3" refreshError="1"/>
      <sheetData sheetId="4" refreshError="1"/>
    </sheetDataSet>
  </externalBook>
</externalLink>
</file>

<file path=xl/externalLinks/externalLink4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GDP Estimate"/>
      <sheetName val="GDP Estimate 2"/>
      <sheetName val="GDP for all years"/>
      <sheetName val="Max Claim"/>
      <sheetName val="(attempt) Temp Housing Cost"/>
      <sheetName val="Other"/>
    </sheetNames>
    <sheetDataSet>
      <sheetData sheetId="0" refreshError="1"/>
      <sheetData sheetId="1" refreshError="1"/>
      <sheetData sheetId="2">
        <row r="5">
          <cell r="C5" t="str">
            <v>SSP1‒ 2.6</v>
          </cell>
          <cell r="D5" t="str">
            <v>SSP2‒3.4</v>
          </cell>
          <cell r="E5" t="str">
            <v>SSP3‒6.0</v>
          </cell>
          <cell r="F5" t="str">
            <v>SSP5‒Baseline</v>
          </cell>
        </row>
        <row r="6">
          <cell r="B6">
            <v>2020</v>
          </cell>
          <cell r="C6">
            <v>1.2968858890000001</v>
          </cell>
          <cell r="D6">
            <v>1.2884794395132588</v>
          </cell>
          <cell r="E6">
            <v>1.2405881515281871</v>
          </cell>
          <cell r="F6">
            <v>1.2979048525741508</v>
          </cell>
        </row>
        <row r="7">
          <cell r="B7">
            <v>2021</v>
          </cell>
          <cell r="C7">
            <v>1.3657041413891868</v>
          </cell>
          <cell r="D7">
            <v>1.3416311269498822</v>
          </cell>
          <cell r="E7">
            <v>1.2824038692023867</v>
          </cell>
          <cell r="F7">
            <v>1.3792945680594189</v>
          </cell>
        </row>
        <row r="8">
          <cell r="B8">
            <v>2022</v>
          </cell>
          <cell r="C8">
            <v>1.4345223937783735</v>
          </cell>
          <cell r="D8">
            <v>1.3947828143865055</v>
          </cell>
          <cell r="E8">
            <v>1.3242195868765863</v>
          </cell>
          <cell r="F8">
            <v>1.4606842835446869</v>
          </cell>
        </row>
        <row r="9">
          <cell r="B9">
            <v>2023</v>
          </cell>
          <cell r="C9">
            <v>1.5033406461675602</v>
          </cell>
          <cell r="D9">
            <v>1.4479345018231289</v>
          </cell>
          <cell r="E9">
            <v>1.3660353045507858</v>
          </cell>
          <cell r="F9">
            <v>1.542073999029955</v>
          </cell>
        </row>
        <row r="10">
          <cell r="B10">
            <v>2024</v>
          </cell>
          <cell r="C10">
            <v>1.572158898556747</v>
          </cell>
          <cell r="D10">
            <v>1.5010861892597522</v>
          </cell>
          <cell r="E10">
            <v>1.4078510222249854</v>
          </cell>
          <cell r="F10">
            <v>1.6234637145152231</v>
          </cell>
        </row>
        <row r="11">
          <cell r="B11">
            <v>2025</v>
          </cell>
          <cell r="C11">
            <v>1.6409771509459337</v>
          </cell>
          <cell r="D11">
            <v>1.5542378766963756</v>
          </cell>
          <cell r="E11">
            <v>1.4496667398991849</v>
          </cell>
          <cell r="F11">
            <v>1.7048534300004912</v>
          </cell>
        </row>
        <row r="12">
          <cell r="B12">
            <v>2026</v>
          </cell>
          <cell r="C12">
            <v>1.7097954033351204</v>
          </cell>
          <cell r="D12">
            <v>1.6073895641329989</v>
          </cell>
          <cell r="E12">
            <v>1.4914824575733845</v>
          </cell>
          <cell r="F12">
            <v>1.7862431454857592</v>
          </cell>
        </row>
        <row r="13">
          <cell r="B13">
            <v>2027</v>
          </cell>
          <cell r="C13">
            <v>1.7786136557243071</v>
          </cell>
          <cell r="D13">
            <v>1.6605412515696223</v>
          </cell>
          <cell r="E13">
            <v>1.533298175247584</v>
          </cell>
          <cell r="F13">
            <v>1.8676328609710273</v>
          </cell>
        </row>
        <row r="14">
          <cell r="B14">
            <v>2028</v>
          </cell>
          <cell r="C14">
            <v>1.8474319081134938</v>
          </cell>
          <cell r="D14">
            <v>1.7136929390062456</v>
          </cell>
          <cell r="E14">
            <v>1.5751138929217836</v>
          </cell>
          <cell r="F14">
            <v>1.9490225764562954</v>
          </cell>
        </row>
        <row r="15">
          <cell r="B15">
            <v>2029</v>
          </cell>
          <cell r="C15">
            <v>1.9162501605026805</v>
          </cell>
          <cell r="D15">
            <v>1.766844626442869</v>
          </cell>
          <cell r="E15">
            <v>1.6169296105959832</v>
          </cell>
          <cell r="F15">
            <v>2.0304122919415635</v>
          </cell>
        </row>
        <row r="16">
          <cell r="B16">
            <v>2030</v>
          </cell>
          <cell r="C16">
            <v>1.9850684128918681</v>
          </cell>
          <cell r="D16">
            <v>1.8199963138794932</v>
          </cell>
          <cell r="E16">
            <v>1.6587453282701827</v>
          </cell>
          <cell r="F16">
            <v>2.111802007426832</v>
          </cell>
        </row>
        <row r="17">
          <cell r="B17">
            <v>2031</v>
          </cell>
          <cell r="C17">
            <v>2.0708524087906599</v>
          </cell>
          <cell r="D17">
            <v>1.8741287537562366</v>
          </cell>
          <cell r="E17">
            <v>1.6882188496524848</v>
          </cell>
          <cell r="F17">
            <v>2.2320397091765862</v>
          </cell>
        </row>
        <row r="18">
          <cell r="B18">
            <v>2032</v>
          </cell>
          <cell r="C18">
            <v>2.1566364046894519</v>
          </cell>
          <cell r="D18">
            <v>1.9282611936329799</v>
          </cell>
          <cell r="E18">
            <v>1.7176923710347869</v>
          </cell>
          <cell r="F18">
            <v>2.3522774109263409</v>
          </cell>
        </row>
        <row r="19">
          <cell r="B19">
            <v>2033</v>
          </cell>
          <cell r="C19">
            <v>2.242420400588244</v>
          </cell>
          <cell r="D19">
            <v>1.9823936335097232</v>
          </cell>
          <cell r="E19">
            <v>1.747165892417089</v>
          </cell>
          <cell r="F19">
            <v>2.4725151126760956</v>
          </cell>
        </row>
        <row r="20">
          <cell r="B20">
            <v>2034</v>
          </cell>
          <cell r="C20">
            <v>2.328204396487036</v>
          </cell>
          <cell r="D20">
            <v>2.0365260733864665</v>
          </cell>
          <cell r="E20">
            <v>1.7766394137993911</v>
          </cell>
          <cell r="F20">
            <v>2.5927528144258503</v>
          </cell>
        </row>
        <row r="21">
          <cell r="B21">
            <v>2035</v>
          </cell>
          <cell r="C21">
            <v>2.4139883923858281</v>
          </cell>
          <cell r="D21">
            <v>2.0906585132632096</v>
          </cell>
          <cell r="E21">
            <v>1.8061129351816931</v>
          </cell>
          <cell r="F21">
            <v>2.7129905161756049</v>
          </cell>
        </row>
        <row r="22">
          <cell r="B22">
            <v>2036</v>
          </cell>
          <cell r="C22">
            <v>2.4997723882846201</v>
          </cell>
          <cell r="D22">
            <v>2.1447909531399527</v>
          </cell>
          <cell r="E22">
            <v>1.8355864565639952</v>
          </cell>
          <cell r="F22">
            <v>2.8332282179253596</v>
          </cell>
        </row>
        <row r="23">
          <cell r="B23">
            <v>2037</v>
          </cell>
          <cell r="C23">
            <v>2.5855563841834122</v>
          </cell>
          <cell r="D23">
            <v>2.1989233930166958</v>
          </cell>
          <cell r="E23">
            <v>1.8650599779462973</v>
          </cell>
          <cell r="F23">
            <v>2.9534659196751143</v>
          </cell>
        </row>
        <row r="24">
          <cell r="B24">
            <v>2038</v>
          </cell>
          <cell r="C24">
            <v>2.6713403800822042</v>
          </cell>
          <cell r="D24">
            <v>2.2530558328934389</v>
          </cell>
          <cell r="E24">
            <v>1.8945334993285994</v>
          </cell>
          <cell r="F24">
            <v>3.073703621424869</v>
          </cell>
        </row>
        <row r="25">
          <cell r="B25">
            <v>2039</v>
          </cell>
          <cell r="C25">
            <v>2.7571243759809962</v>
          </cell>
          <cell r="D25">
            <v>2.307188272770182</v>
          </cell>
          <cell r="E25">
            <v>1.9240070207109015</v>
          </cell>
          <cell r="F25">
            <v>3.1939413231746236</v>
          </cell>
        </row>
        <row r="26">
          <cell r="B26">
            <v>2040</v>
          </cell>
          <cell r="C26">
            <v>2.8429083718797883</v>
          </cell>
          <cell r="D26">
            <v>2.361320712646926</v>
          </cell>
          <cell r="E26">
            <v>1.953480542093204</v>
          </cell>
          <cell r="F26">
            <v>3.3141790249243765</v>
          </cell>
        </row>
        <row r="27">
          <cell r="B27">
            <v>2041</v>
          </cell>
          <cell r="C27">
            <v>2.9296476461293466</v>
          </cell>
          <cell r="D27">
            <v>2.418382672799352</v>
          </cell>
          <cell r="E27">
            <v>1.9765728040923889</v>
          </cell>
          <cell r="F27">
            <v>3.4472811417977804</v>
          </cell>
        </row>
        <row r="28">
          <cell r="B28">
            <v>2042</v>
          </cell>
          <cell r="C28">
            <v>3.0163869203789049</v>
          </cell>
          <cell r="D28">
            <v>2.4754446329517781</v>
          </cell>
          <cell r="E28">
            <v>1.9996650660915738</v>
          </cell>
          <cell r="F28">
            <v>3.5803832586711843</v>
          </cell>
        </row>
        <row r="29">
          <cell r="B29">
            <v>2043</v>
          </cell>
          <cell r="C29">
            <v>3.1031261946284632</v>
          </cell>
          <cell r="D29">
            <v>2.5325065931042041</v>
          </cell>
          <cell r="E29">
            <v>2.0227573280907585</v>
          </cell>
          <cell r="F29">
            <v>3.7134853755445882</v>
          </cell>
        </row>
        <row r="30">
          <cell r="B30">
            <v>2044</v>
          </cell>
          <cell r="C30">
            <v>3.1898654688780215</v>
          </cell>
          <cell r="D30">
            <v>2.5895685532566302</v>
          </cell>
          <cell r="E30">
            <v>2.0458495900899432</v>
          </cell>
          <cell r="F30">
            <v>3.8465874924179921</v>
          </cell>
        </row>
        <row r="31">
          <cell r="B31">
            <v>2045</v>
          </cell>
          <cell r="C31">
            <v>3.2766047431275798</v>
          </cell>
          <cell r="D31">
            <v>2.6466305134090562</v>
          </cell>
          <cell r="E31">
            <v>2.0689418520891278</v>
          </cell>
          <cell r="F31">
            <v>3.979689609291396</v>
          </cell>
        </row>
        <row r="32">
          <cell r="B32">
            <v>2046</v>
          </cell>
          <cell r="C32">
            <v>3.3633440173771381</v>
          </cell>
          <cell r="D32">
            <v>2.7036924735614822</v>
          </cell>
          <cell r="E32">
            <v>2.0920341140883125</v>
          </cell>
          <cell r="F32">
            <v>4.1127917261647999</v>
          </cell>
        </row>
        <row r="33">
          <cell r="B33">
            <v>2047</v>
          </cell>
          <cell r="C33">
            <v>3.4500832916266964</v>
          </cell>
          <cell r="D33">
            <v>2.7607544337139083</v>
          </cell>
          <cell r="E33">
            <v>2.1151263760874972</v>
          </cell>
          <cell r="F33">
            <v>4.2458938430382043</v>
          </cell>
        </row>
        <row r="34">
          <cell r="B34">
            <v>2048</v>
          </cell>
          <cell r="C34">
            <v>3.5368225658762547</v>
          </cell>
          <cell r="D34">
            <v>2.8178163938663343</v>
          </cell>
          <cell r="E34">
            <v>2.1382186380866819</v>
          </cell>
          <cell r="F34">
            <v>4.3789959599116086</v>
          </cell>
        </row>
        <row r="35">
          <cell r="B35">
            <v>2049</v>
          </cell>
          <cell r="C35">
            <v>3.6235618401258129</v>
          </cell>
          <cell r="D35">
            <v>2.8748783540187604</v>
          </cell>
          <cell r="E35">
            <v>2.1613109000858666</v>
          </cell>
          <cell r="F35">
            <v>4.512098076785013</v>
          </cell>
        </row>
        <row r="36">
          <cell r="B36">
            <v>2050</v>
          </cell>
          <cell r="C36">
            <v>3.7103011143753695</v>
          </cell>
          <cell r="D36">
            <v>2.9319403141711851</v>
          </cell>
          <cell r="E36">
            <v>2.1844031620850526</v>
          </cell>
          <cell r="F36">
            <v>4.6452001936584173</v>
          </cell>
        </row>
        <row r="37">
          <cell r="B37">
            <v>2051</v>
          </cell>
          <cell r="C37">
            <v>3.7930791677304176</v>
          </cell>
          <cell r="D37">
            <v>2.9936258215413187</v>
          </cell>
          <cell r="E37">
            <v>2.2046678001659701</v>
          </cell>
          <cell r="F37">
            <v>4.7898930211877833</v>
          </cell>
        </row>
        <row r="38">
          <cell r="B38">
            <v>2052</v>
          </cell>
          <cell r="C38">
            <v>3.8758572210854658</v>
          </cell>
          <cell r="D38">
            <v>3.0553113289114524</v>
          </cell>
          <cell r="E38">
            <v>2.2249324382468876</v>
          </cell>
          <cell r="F38">
            <v>4.9345858487171492</v>
          </cell>
        </row>
        <row r="39">
          <cell r="B39">
            <v>2053</v>
          </cell>
          <cell r="C39">
            <v>3.958635274440514</v>
          </cell>
          <cell r="D39">
            <v>3.1169968362815861</v>
          </cell>
          <cell r="E39">
            <v>2.2451970763278051</v>
          </cell>
          <cell r="F39">
            <v>5.0792786762465152</v>
          </cell>
        </row>
        <row r="40">
          <cell r="B40">
            <v>2054</v>
          </cell>
          <cell r="C40">
            <v>4.0414133277955617</v>
          </cell>
          <cell r="D40">
            <v>3.1786823436517198</v>
          </cell>
          <cell r="E40">
            <v>2.2654617144087226</v>
          </cell>
          <cell r="F40">
            <v>5.2239715037758812</v>
          </cell>
        </row>
        <row r="41">
          <cell r="B41">
            <v>2055</v>
          </cell>
          <cell r="C41">
            <v>4.1241913811506095</v>
          </cell>
          <cell r="D41">
            <v>3.2403678510218534</v>
          </cell>
          <cell r="E41">
            <v>2.2857263524896401</v>
          </cell>
          <cell r="F41">
            <v>5.3686643313052471</v>
          </cell>
        </row>
        <row r="42">
          <cell r="B42">
            <v>2056</v>
          </cell>
          <cell r="C42">
            <v>4.2069694345056572</v>
          </cell>
          <cell r="D42">
            <v>3.3020533583919871</v>
          </cell>
          <cell r="E42">
            <v>2.3059909905705576</v>
          </cell>
          <cell r="F42">
            <v>5.5133571588346131</v>
          </cell>
        </row>
        <row r="43">
          <cell r="B43">
            <v>2057</v>
          </cell>
          <cell r="C43">
            <v>4.2897474878607049</v>
          </cell>
          <cell r="D43">
            <v>3.3637388657621208</v>
          </cell>
          <cell r="E43">
            <v>2.3262556286514751</v>
          </cell>
          <cell r="F43">
            <v>5.658049986363979</v>
          </cell>
        </row>
        <row r="44">
          <cell r="B44">
            <v>2058</v>
          </cell>
          <cell r="C44">
            <v>4.3725255412157527</v>
          </cell>
          <cell r="D44">
            <v>3.4254243731322545</v>
          </cell>
          <cell r="E44">
            <v>2.3465202667323926</v>
          </cell>
          <cell r="F44">
            <v>5.802742813893345</v>
          </cell>
        </row>
        <row r="45">
          <cell r="B45">
            <v>2059</v>
          </cell>
          <cell r="C45">
            <v>4.4553035945708004</v>
          </cell>
          <cell r="D45">
            <v>3.4871098805023881</v>
          </cell>
          <cell r="E45">
            <v>2.3667849048133101</v>
          </cell>
          <cell r="F45">
            <v>5.947435641422711</v>
          </cell>
        </row>
        <row r="46">
          <cell r="B46">
            <v>2060</v>
          </cell>
          <cell r="C46">
            <v>4.5380816479258508</v>
          </cell>
          <cell r="D46">
            <v>3.5487953878725209</v>
          </cell>
          <cell r="E46">
            <v>2.3870495428942258</v>
          </cell>
          <cell r="F46">
            <v>6.0921284689520734</v>
          </cell>
        </row>
        <row r="47">
          <cell r="B47">
            <v>2061</v>
          </cell>
          <cell r="C47">
            <v>4.6183250293901992</v>
          </cell>
          <cell r="D47">
            <v>3.6195751451419471</v>
          </cell>
          <cell r="E47">
            <v>2.4082821963705858</v>
          </cell>
          <cell r="F47">
            <v>6.2545257885823036</v>
          </cell>
        </row>
        <row r="48">
          <cell r="B48">
            <v>2062</v>
          </cell>
          <cell r="C48">
            <v>4.6985684108545485</v>
          </cell>
          <cell r="D48">
            <v>3.6903549024113733</v>
          </cell>
          <cell r="E48">
            <v>2.4295148498469459</v>
          </cell>
          <cell r="F48">
            <v>6.4169231082125338</v>
          </cell>
        </row>
        <row r="49">
          <cell r="B49">
            <v>2063</v>
          </cell>
          <cell r="C49">
            <v>4.7788117923188977</v>
          </cell>
          <cell r="D49">
            <v>3.7611346596807995</v>
          </cell>
          <cell r="E49">
            <v>2.4507475033233059</v>
          </cell>
          <cell r="F49">
            <v>6.5793204278427639</v>
          </cell>
        </row>
        <row r="50">
          <cell r="B50">
            <v>2064</v>
          </cell>
          <cell r="C50">
            <v>4.859055173783247</v>
          </cell>
          <cell r="D50">
            <v>3.8319144169502257</v>
          </cell>
          <cell r="E50">
            <v>2.471980156799666</v>
          </cell>
          <cell r="F50">
            <v>6.7417177474729941</v>
          </cell>
        </row>
        <row r="51">
          <cell r="B51">
            <v>2065</v>
          </cell>
          <cell r="C51">
            <v>4.9392985552475963</v>
          </cell>
          <cell r="D51">
            <v>3.9026941742196519</v>
          </cell>
          <cell r="E51">
            <v>2.493212810276026</v>
          </cell>
          <cell r="F51">
            <v>6.9041150671032243</v>
          </cell>
        </row>
        <row r="52">
          <cell r="B52">
            <v>2066</v>
          </cell>
          <cell r="C52">
            <v>5.0195419367119456</v>
          </cell>
          <cell r="D52">
            <v>3.9734739314890781</v>
          </cell>
          <cell r="E52">
            <v>2.5144454637523861</v>
          </cell>
          <cell r="F52">
            <v>7.0665123867334545</v>
          </cell>
        </row>
        <row r="53">
          <cell r="B53">
            <v>2067</v>
          </cell>
          <cell r="C53">
            <v>5.0997853181762949</v>
          </cell>
          <cell r="D53">
            <v>4.0442536887585048</v>
          </cell>
          <cell r="E53">
            <v>2.5356781172287461</v>
          </cell>
          <cell r="F53">
            <v>7.2289097063636847</v>
          </cell>
        </row>
        <row r="54">
          <cell r="B54">
            <v>2068</v>
          </cell>
          <cell r="C54">
            <v>5.1800286996406442</v>
          </cell>
          <cell r="D54">
            <v>4.1150334460279314</v>
          </cell>
          <cell r="E54">
            <v>2.5569107707051062</v>
          </cell>
          <cell r="F54">
            <v>7.3913070259939149</v>
          </cell>
        </row>
        <row r="55">
          <cell r="B55">
            <v>2069</v>
          </cell>
          <cell r="C55">
            <v>5.2602720811049934</v>
          </cell>
          <cell r="D55">
            <v>4.1858132032973581</v>
          </cell>
          <cell r="E55">
            <v>2.5781434241814662</v>
          </cell>
          <cell r="F55">
            <v>7.5537043456241451</v>
          </cell>
        </row>
        <row r="56">
          <cell r="B56">
            <v>2070</v>
          </cell>
          <cell r="C56">
            <v>5.3405154625693392</v>
          </cell>
          <cell r="D56">
            <v>4.2565929605667847</v>
          </cell>
          <cell r="E56">
            <v>2.5993760776578281</v>
          </cell>
          <cell r="F56">
            <v>7.7161016652543717</v>
          </cell>
        </row>
        <row r="57">
          <cell r="B57">
            <v>2071</v>
          </cell>
          <cell r="C57">
            <v>5.4120084943406708</v>
          </cell>
          <cell r="D57">
            <v>4.3333846029236991</v>
          </cell>
          <cell r="E57">
            <v>2.6213729538148014</v>
          </cell>
          <cell r="F57">
            <v>7.8877970274987241</v>
          </cell>
        </row>
        <row r="58">
          <cell r="B58">
            <v>2072</v>
          </cell>
          <cell r="C58">
            <v>5.4835015261120024</v>
          </cell>
          <cell r="D58">
            <v>4.4101762452806135</v>
          </cell>
          <cell r="E58">
            <v>2.6433698299717747</v>
          </cell>
          <cell r="F58">
            <v>8.0594923897430775</v>
          </cell>
        </row>
        <row r="59">
          <cell r="B59">
            <v>2073</v>
          </cell>
          <cell r="C59">
            <v>5.554994557883334</v>
          </cell>
          <cell r="D59">
            <v>4.4869678876375279</v>
          </cell>
          <cell r="E59">
            <v>2.665366706128748</v>
          </cell>
          <cell r="F59">
            <v>8.2311877519874308</v>
          </cell>
        </row>
        <row r="60">
          <cell r="B60">
            <v>2074</v>
          </cell>
          <cell r="C60">
            <v>5.6264875896546656</v>
          </cell>
          <cell r="D60">
            <v>4.5637595299944422</v>
          </cell>
          <cell r="E60">
            <v>2.6873635822857214</v>
          </cell>
          <cell r="F60">
            <v>8.4028831142317841</v>
          </cell>
        </row>
        <row r="61">
          <cell r="B61">
            <v>2075</v>
          </cell>
          <cell r="C61">
            <v>5.6979806214259971</v>
          </cell>
          <cell r="D61">
            <v>4.6405511723513566</v>
          </cell>
          <cell r="E61">
            <v>2.7093604584426947</v>
          </cell>
          <cell r="F61">
            <v>8.5745784764761375</v>
          </cell>
        </row>
        <row r="62">
          <cell r="B62">
            <v>2076</v>
          </cell>
          <cell r="C62">
            <v>5.7694736531973287</v>
          </cell>
          <cell r="D62">
            <v>4.717342814708271</v>
          </cell>
          <cell r="E62">
            <v>2.731357334599668</v>
          </cell>
          <cell r="F62">
            <v>8.7462738387204908</v>
          </cell>
        </row>
        <row r="63">
          <cell r="B63">
            <v>2077</v>
          </cell>
          <cell r="C63">
            <v>5.8409666849686603</v>
          </cell>
          <cell r="D63">
            <v>4.7941344570651854</v>
          </cell>
          <cell r="E63">
            <v>2.7533542107566413</v>
          </cell>
          <cell r="F63">
            <v>8.9179692009648441</v>
          </cell>
        </row>
        <row r="64">
          <cell r="B64">
            <v>2078</v>
          </cell>
          <cell r="C64">
            <v>5.9124597167399919</v>
          </cell>
          <cell r="D64">
            <v>4.8709260994220998</v>
          </cell>
          <cell r="E64">
            <v>2.7753510869136147</v>
          </cell>
          <cell r="F64">
            <v>9.0896645632091975</v>
          </cell>
        </row>
        <row r="65">
          <cell r="B65">
            <v>2079</v>
          </cell>
          <cell r="C65">
            <v>5.9839527485113235</v>
          </cell>
          <cell r="D65">
            <v>4.9477177417790141</v>
          </cell>
          <cell r="E65">
            <v>2.797347963070588</v>
          </cell>
          <cell r="F65">
            <v>9.2613599254535508</v>
          </cell>
        </row>
        <row r="66">
          <cell r="B66">
            <v>2080</v>
          </cell>
          <cell r="C66">
            <v>6.0554457802826569</v>
          </cell>
          <cell r="D66">
            <v>5.0245093841359267</v>
          </cell>
          <cell r="E66">
            <v>2.8193448392275591</v>
          </cell>
          <cell r="F66">
            <v>9.4330552876979006</v>
          </cell>
        </row>
        <row r="67">
          <cell r="B67">
            <v>2081</v>
          </cell>
          <cell r="C67">
            <v>6.1184432032545093</v>
          </cell>
          <cell r="D67">
            <v>5.1078351304120808</v>
          </cell>
          <cell r="E67">
            <v>2.8432140609520338</v>
          </cell>
          <cell r="F67">
            <v>9.6135392107693001</v>
          </cell>
        </row>
        <row r="68">
          <cell r="B68">
            <v>2082</v>
          </cell>
          <cell r="C68">
            <v>6.1814406262263617</v>
          </cell>
          <cell r="D68">
            <v>5.1911608766882349</v>
          </cell>
          <cell r="E68">
            <v>2.8670832826765085</v>
          </cell>
          <cell r="F68">
            <v>9.7940231338406996</v>
          </cell>
        </row>
        <row r="69">
          <cell r="B69">
            <v>2083</v>
          </cell>
          <cell r="C69">
            <v>6.2444380491982141</v>
          </cell>
          <cell r="D69">
            <v>5.274486622964389</v>
          </cell>
          <cell r="E69">
            <v>2.8909525044009832</v>
          </cell>
          <cell r="F69">
            <v>9.974507056912099</v>
          </cell>
        </row>
        <row r="70">
          <cell r="B70">
            <v>2084</v>
          </cell>
          <cell r="C70">
            <v>6.3074354721700665</v>
          </cell>
          <cell r="D70">
            <v>5.357812369240543</v>
          </cell>
          <cell r="E70">
            <v>2.9148217261254579</v>
          </cell>
          <cell r="F70">
            <v>10.154990979983499</v>
          </cell>
        </row>
        <row r="71">
          <cell r="B71">
            <v>2085</v>
          </cell>
          <cell r="C71">
            <v>6.3704328951419189</v>
          </cell>
          <cell r="D71">
            <v>5.4411381155166971</v>
          </cell>
          <cell r="E71">
            <v>2.9386909478499326</v>
          </cell>
          <cell r="F71">
            <v>10.335474903054898</v>
          </cell>
        </row>
        <row r="72">
          <cell r="B72">
            <v>2086</v>
          </cell>
          <cell r="C72">
            <v>6.4334303181137713</v>
          </cell>
          <cell r="D72">
            <v>5.5244638617928512</v>
          </cell>
          <cell r="E72">
            <v>2.9625601695744073</v>
          </cell>
          <cell r="F72">
            <v>10.515958826126298</v>
          </cell>
        </row>
        <row r="73">
          <cell r="B73">
            <v>2087</v>
          </cell>
          <cell r="C73">
            <v>6.4964277410856237</v>
          </cell>
          <cell r="D73">
            <v>5.6077896080690053</v>
          </cell>
          <cell r="E73">
            <v>2.986429391298882</v>
          </cell>
          <cell r="F73">
            <v>10.696442749197697</v>
          </cell>
        </row>
        <row r="74">
          <cell r="B74">
            <v>2088</v>
          </cell>
          <cell r="C74">
            <v>6.5594251640574761</v>
          </cell>
          <cell r="D74">
            <v>5.6911153543451594</v>
          </cell>
          <cell r="E74">
            <v>3.0102986130233567</v>
          </cell>
          <cell r="F74">
            <v>10.876926672269096</v>
          </cell>
        </row>
        <row r="75">
          <cell r="B75">
            <v>2089</v>
          </cell>
          <cell r="C75">
            <v>6.6224225870293285</v>
          </cell>
          <cell r="D75">
            <v>5.7744411006213134</v>
          </cell>
          <cell r="E75">
            <v>3.0341678347478314</v>
          </cell>
          <cell r="F75">
            <v>11.057410595340496</v>
          </cell>
        </row>
        <row r="76">
          <cell r="B76">
            <v>2090</v>
          </cell>
          <cell r="C76">
            <v>6.6854200100011791</v>
          </cell>
          <cell r="D76">
            <v>5.8577668468974675</v>
          </cell>
          <cell r="E76">
            <v>3.0580370564723047</v>
          </cell>
          <cell r="F76">
            <v>11.237894518411904</v>
          </cell>
        </row>
        <row r="77">
          <cell r="B77">
            <v>2091</v>
          </cell>
          <cell r="C77">
            <v>6.7370177779872229</v>
          </cell>
          <cell r="D77">
            <v>5.9495117797050394</v>
          </cell>
          <cell r="E77">
            <v>3.0853580173042139</v>
          </cell>
          <cell r="F77">
            <v>11.427294372757121</v>
          </cell>
        </row>
        <row r="78">
          <cell r="B78">
            <v>2092</v>
          </cell>
          <cell r="C78">
            <v>6.7886155459732667</v>
          </cell>
          <cell r="D78">
            <v>6.0412567125126113</v>
          </cell>
          <cell r="E78">
            <v>3.112678978136123</v>
          </cell>
          <cell r="F78">
            <v>11.616694227102338</v>
          </cell>
        </row>
        <row r="79">
          <cell r="B79">
            <v>2093</v>
          </cell>
          <cell r="C79">
            <v>6.8402133139593104</v>
          </cell>
          <cell r="D79">
            <v>6.1330016453201832</v>
          </cell>
          <cell r="E79">
            <v>3.1399999389680322</v>
          </cell>
          <cell r="F79">
            <v>11.806094081447554</v>
          </cell>
        </row>
        <row r="80">
          <cell r="B80">
            <v>2094</v>
          </cell>
          <cell r="C80">
            <v>6.8918110819453542</v>
          </cell>
          <cell r="D80">
            <v>6.2247465781277551</v>
          </cell>
          <cell r="E80">
            <v>3.1673208997999414</v>
          </cell>
          <cell r="F80">
            <v>11.995493935792771</v>
          </cell>
        </row>
        <row r="81">
          <cell r="B81">
            <v>2095</v>
          </cell>
          <cell r="C81">
            <v>6.943408849931398</v>
          </cell>
          <cell r="D81">
            <v>6.316491510935327</v>
          </cell>
          <cell r="E81">
            <v>3.1946418606318505</v>
          </cell>
          <cell r="F81">
            <v>12.184893790137988</v>
          </cell>
        </row>
        <row r="82">
          <cell r="B82">
            <v>2096</v>
          </cell>
          <cell r="C82">
            <v>6.9950066179174417</v>
          </cell>
          <cell r="D82">
            <v>6.4082364437428989</v>
          </cell>
          <cell r="E82">
            <v>3.2219628214637597</v>
          </cell>
          <cell r="F82">
            <v>12.374293644483204</v>
          </cell>
        </row>
        <row r="83">
          <cell r="B83">
            <v>2097</v>
          </cell>
          <cell r="C83">
            <v>7.0466043859034855</v>
          </cell>
          <cell r="D83">
            <v>6.4999813765504708</v>
          </cell>
          <cell r="E83">
            <v>3.2492837822956688</v>
          </cell>
          <cell r="F83">
            <v>12.563693498828421</v>
          </cell>
        </row>
        <row r="84">
          <cell r="B84">
            <v>2098</v>
          </cell>
          <cell r="C84">
            <v>7.0982021538895292</v>
          </cell>
          <cell r="D84">
            <v>6.5917263093580427</v>
          </cell>
          <cell r="E84">
            <v>3.276604743127578</v>
          </cell>
          <cell r="F84">
            <v>12.753093353173638</v>
          </cell>
        </row>
        <row r="85">
          <cell r="B85">
            <v>2099</v>
          </cell>
          <cell r="C85">
            <v>7.149799921875573</v>
          </cell>
          <cell r="D85">
            <v>6.6834712421656146</v>
          </cell>
          <cell r="E85">
            <v>3.3039257039594871</v>
          </cell>
          <cell r="F85">
            <v>12.942493207518854</v>
          </cell>
        </row>
        <row r="86">
          <cell r="B86">
            <v>2100</v>
          </cell>
          <cell r="C86">
            <v>7.2013976898616203</v>
          </cell>
          <cell r="D86">
            <v>6.7752161749731883</v>
          </cell>
          <cell r="E86">
            <v>3.3312466647913972</v>
          </cell>
          <cell r="F86">
            <v>13.131893061864075</v>
          </cell>
        </row>
        <row r="87">
          <cell r="B87">
            <v>2101</v>
          </cell>
          <cell r="C87" t="e">
            <v>#N/A</v>
          </cell>
          <cell r="D87" t="e">
            <v>#N/A</v>
          </cell>
          <cell r="E87" t="e">
            <v>#N/A</v>
          </cell>
          <cell r="F87" t="e">
            <v>#N/A</v>
          </cell>
        </row>
        <row r="88">
          <cell r="B88">
            <v>2102</v>
          </cell>
          <cell r="C88" t="e">
            <v>#N/A</v>
          </cell>
          <cell r="D88" t="e">
            <v>#N/A</v>
          </cell>
          <cell r="E88" t="e">
            <v>#N/A</v>
          </cell>
          <cell r="F88" t="e">
            <v>#N/A</v>
          </cell>
        </row>
        <row r="89">
          <cell r="B89">
            <v>2103</v>
          </cell>
          <cell r="C89" t="e">
            <v>#N/A</v>
          </cell>
          <cell r="D89" t="e">
            <v>#N/A</v>
          </cell>
          <cell r="E89" t="e">
            <v>#N/A</v>
          </cell>
          <cell r="F89" t="e">
            <v>#N/A</v>
          </cell>
        </row>
        <row r="90">
          <cell r="B90">
            <v>2104</v>
          </cell>
          <cell r="C90" t="e">
            <v>#N/A</v>
          </cell>
          <cell r="D90" t="e">
            <v>#N/A</v>
          </cell>
          <cell r="E90" t="e">
            <v>#N/A</v>
          </cell>
          <cell r="F90" t="e">
            <v>#N/A</v>
          </cell>
        </row>
        <row r="91">
          <cell r="B91">
            <v>2105</v>
          </cell>
          <cell r="C91" t="e">
            <v>#N/A</v>
          </cell>
          <cell r="D91" t="e">
            <v>#N/A</v>
          </cell>
          <cell r="E91" t="e">
            <v>#N/A</v>
          </cell>
          <cell r="F91" t="e">
            <v>#N/A</v>
          </cell>
        </row>
        <row r="92">
          <cell r="B92">
            <v>2106</v>
          </cell>
          <cell r="C92" t="e">
            <v>#N/A</v>
          </cell>
          <cell r="D92" t="e">
            <v>#N/A</v>
          </cell>
          <cell r="E92" t="e">
            <v>#N/A</v>
          </cell>
          <cell r="F92" t="e">
            <v>#N/A</v>
          </cell>
        </row>
        <row r="93">
          <cell r="B93">
            <v>2107</v>
          </cell>
          <cell r="C93" t="e">
            <v>#N/A</v>
          </cell>
          <cell r="D93" t="e">
            <v>#N/A</v>
          </cell>
          <cell r="E93" t="e">
            <v>#N/A</v>
          </cell>
          <cell r="F93" t="e">
            <v>#N/A</v>
          </cell>
        </row>
        <row r="94">
          <cell r="B94">
            <v>2108</v>
          </cell>
          <cell r="C94" t="e">
            <v>#N/A</v>
          </cell>
          <cell r="D94" t="e">
            <v>#N/A</v>
          </cell>
          <cell r="E94" t="e">
            <v>#N/A</v>
          </cell>
          <cell r="F94" t="e">
            <v>#N/A</v>
          </cell>
        </row>
        <row r="95">
          <cell r="B95">
            <v>2109</v>
          </cell>
          <cell r="C95" t="e">
            <v>#N/A</v>
          </cell>
          <cell r="D95" t="e">
            <v>#N/A</v>
          </cell>
          <cell r="E95" t="e">
            <v>#N/A</v>
          </cell>
          <cell r="F95" t="e">
            <v>#N/A</v>
          </cell>
        </row>
        <row r="96">
          <cell r="B96">
            <v>2110</v>
          </cell>
          <cell r="C96" t="e">
            <v>#N/A</v>
          </cell>
          <cell r="D96" t="e">
            <v>#N/A</v>
          </cell>
          <cell r="E96" t="e">
            <v>#N/A</v>
          </cell>
          <cell r="F96" t="e">
            <v>#N/A</v>
          </cell>
        </row>
        <row r="97">
          <cell r="B97">
            <v>2111</v>
          </cell>
          <cell r="C97" t="e">
            <v>#N/A</v>
          </cell>
          <cell r="D97" t="e">
            <v>#N/A</v>
          </cell>
          <cell r="E97" t="e">
            <v>#N/A</v>
          </cell>
          <cell r="F97" t="e">
            <v>#N/A</v>
          </cell>
        </row>
        <row r="98">
          <cell r="B98">
            <v>2112</v>
          </cell>
          <cell r="C98" t="e">
            <v>#N/A</v>
          </cell>
          <cell r="D98" t="e">
            <v>#N/A</v>
          </cell>
          <cell r="E98" t="e">
            <v>#N/A</v>
          </cell>
          <cell r="F98" t="e">
            <v>#N/A</v>
          </cell>
        </row>
        <row r="99">
          <cell r="B99">
            <v>2113</v>
          </cell>
          <cell r="C99" t="e">
            <v>#N/A</v>
          </cell>
          <cell r="D99" t="e">
            <v>#N/A</v>
          </cell>
          <cell r="E99" t="e">
            <v>#N/A</v>
          </cell>
          <cell r="F99" t="e">
            <v>#N/A</v>
          </cell>
        </row>
        <row r="100">
          <cell r="B100">
            <v>2114</v>
          </cell>
          <cell r="C100" t="e">
            <v>#N/A</v>
          </cell>
          <cell r="D100" t="e">
            <v>#N/A</v>
          </cell>
          <cell r="E100" t="e">
            <v>#N/A</v>
          </cell>
          <cell r="F100" t="e">
            <v>#N/A</v>
          </cell>
        </row>
        <row r="101">
          <cell r="B101">
            <v>2115</v>
          </cell>
          <cell r="C101" t="e">
            <v>#N/A</v>
          </cell>
          <cell r="D101" t="e">
            <v>#N/A</v>
          </cell>
          <cell r="E101" t="e">
            <v>#N/A</v>
          </cell>
          <cell r="F101" t="e">
            <v>#N/A</v>
          </cell>
        </row>
        <row r="102">
          <cell r="B102">
            <v>2116</v>
          </cell>
          <cell r="C102" t="e">
            <v>#N/A</v>
          </cell>
          <cell r="D102" t="e">
            <v>#N/A</v>
          </cell>
          <cell r="E102" t="e">
            <v>#N/A</v>
          </cell>
          <cell r="F102" t="e">
            <v>#N/A</v>
          </cell>
        </row>
        <row r="103">
          <cell r="B103">
            <v>2117</v>
          </cell>
          <cell r="C103" t="e">
            <v>#N/A</v>
          </cell>
          <cell r="D103" t="e">
            <v>#N/A</v>
          </cell>
          <cell r="E103" t="e">
            <v>#N/A</v>
          </cell>
          <cell r="F103" t="e">
            <v>#N/A</v>
          </cell>
        </row>
        <row r="104">
          <cell r="B104">
            <v>2118</v>
          </cell>
          <cell r="C104" t="e">
            <v>#N/A</v>
          </cell>
          <cell r="D104" t="e">
            <v>#N/A</v>
          </cell>
          <cell r="E104" t="e">
            <v>#N/A</v>
          </cell>
          <cell r="F104" t="e">
            <v>#N/A</v>
          </cell>
        </row>
        <row r="105">
          <cell r="B105">
            <v>2119</v>
          </cell>
          <cell r="C105" t="e">
            <v>#N/A</v>
          </cell>
          <cell r="D105" t="e">
            <v>#N/A</v>
          </cell>
          <cell r="E105" t="e">
            <v>#N/A</v>
          </cell>
          <cell r="F105" t="e">
            <v>#N/A</v>
          </cell>
        </row>
        <row r="106">
          <cell r="B106">
            <v>2120</v>
          </cell>
          <cell r="C106" t="e">
            <v>#N/A</v>
          </cell>
          <cell r="D106" t="e">
            <v>#N/A</v>
          </cell>
          <cell r="E106" t="e">
            <v>#N/A</v>
          </cell>
          <cell r="F106" t="e">
            <v>#N/A</v>
          </cell>
        </row>
        <row r="107">
          <cell r="B107">
            <v>2121</v>
          </cell>
          <cell r="C107" t="e">
            <v>#N/A</v>
          </cell>
          <cell r="D107" t="e">
            <v>#N/A</v>
          </cell>
          <cell r="E107" t="e">
            <v>#N/A</v>
          </cell>
          <cell r="F107" t="e">
            <v>#N/A</v>
          </cell>
        </row>
        <row r="108">
          <cell r="B108">
            <v>2122</v>
          </cell>
          <cell r="C108" t="e">
            <v>#N/A</v>
          </cell>
          <cell r="D108" t="e">
            <v>#N/A</v>
          </cell>
          <cell r="E108" t="e">
            <v>#N/A</v>
          </cell>
          <cell r="F108" t="e">
            <v>#N/A</v>
          </cell>
        </row>
        <row r="109">
          <cell r="B109">
            <v>2123</v>
          </cell>
          <cell r="C109" t="e">
            <v>#N/A</v>
          </cell>
          <cell r="D109" t="e">
            <v>#N/A</v>
          </cell>
          <cell r="E109" t="e">
            <v>#N/A</v>
          </cell>
          <cell r="F109" t="e">
            <v>#N/A</v>
          </cell>
        </row>
        <row r="110">
          <cell r="B110">
            <v>2124</v>
          </cell>
          <cell r="C110" t="e">
            <v>#N/A</v>
          </cell>
          <cell r="D110" t="e">
            <v>#N/A</v>
          </cell>
          <cell r="E110" t="e">
            <v>#N/A</v>
          </cell>
          <cell r="F110" t="e">
            <v>#N/A</v>
          </cell>
        </row>
        <row r="111">
          <cell r="B111">
            <v>2125</v>
          </cell>
          <cell r="C111" t="e">
            <v>#N/A</v>
          </cell>
          <cell r="D111" t="e">
            <v>#N/A</v>
          </cell>
          <cell r="E111" t="e">
            <v>#N/A</v>
          </cell>
          <cell r="F111" t="e">
            <v>#N/A</v>
          </cell>
        </row>
        <row r="112">
          <cell r="B112">
            <v>2126</v>
          </cell>
          <cell r="C112" t="e">
            <v>#N/A</v>
          </cell>
          <cell r="D112" t="e">
            <v>#N/A</v>
          </cell>
          <cell r="E112" t="e">
            <v>#N/A</v>
          </cell>
          <cell r="F112" t="e">
            <v>#N/A</v>
          </cell>
        </row>
        <row r="113">
          <cell r="B113">
            <v>2127</v>
          </cell>
          <cell r="C113" t="e">
            <v>#N/A</v>
          </cell>
          <cell r="D113" t="e">
            <v>#N/A</v>
          </cell>
          <cell r="E113" t="e">
            <v>#N/A</v>
          </cell>
          <cell r="F113" t="e">
            <v>#N/A</v>
          </cell>
        </row>
        <row r="114">
          <cell r="B114">
            <v>2128</v>
          </cell>
          <cell r="C114" t="e">
            <v>#N/A</v>
          </cell>
          <cell r="D114" t="e">
            <v>#N/A</v>
          </cell>
          <cell r="E114" t="e">
            <v>#N/A</v>
          </cell>
          <cell r="F114" t="e">
            <v>#N/A</v>
          </cell>
        </row>
        <row r="115">
          <cell r="B115">
            <v>2129</v>
          </cell>
          <cell r="C115" t="e">
            <v>#N/A</v>
          </cell>
          <cell r="D115" t="e">
            <v>#N/A</v>
          </cell>
          <cell r="E115" t="e">
            <v>#N/A</v>
          </cell>
          <cell r="F115" t="e">
            <v>#N/A</v>
          </cell>
        </row>
        <row r="116">
          <cell r="B116">
            <v>2130</v>
          </cell>
          <cell r="C116" t="e">
            <v>#N/A</v>
          </cell>
          <cell r="D116" t="e">
            <v>#N/A</v>
          </cell>
          <cell r="E116" t="e">
            <v>#N/A</v>
          </cell>
          <cell r="F116" t="e">
            <v>#N/A</v>
          </cell>
        </row>
      </sheetData>
      <sheetData sheetId="3">
        <row r="64">
          <cell r="C64">
            <v>359827.5</v>
          </cell>
          <cell r="D64">
            <v>313217.5</v>
          </cell>
          <cell r="E64">
            <v>302862.5</v>
          </cell>
          <cell r="F64">
            <v>187360</v>
          </cell>
          <cell r="G64">
            <v>206862.5</v>
          </cell>
          <cell r="H64">
            <v>247597.5</v>
          </cell>
        </row>
      </sheetData>
      <sheetData sheetId="4" refreshError="1"/>
      <sheetData sheetId="5" refreshError="1"/>
    </sheetDataSet>
  </externalBook>
</externalLink>
</file>

<file path=xl/externalLinks/externalLink5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Assumptions"/>
      <sheetName val="Pop and Housing Units"/>
      <sheetName val="Property Value Dist"/>
      <sheetName val="Number of Hazard Events"/>
      <sheetName val="Relocation Components"/>
      <sheetName val="Growth"/>
    </sheetNames>
    <sheetDataSet>
      <sheetData sheetId="0">
        <row r="2">
          <cell r="C2" t="str">
            <v>Region 1</v>
          </cell>
          <cell r="D2" t="str">
            <v>Region 2</v>
          </cell>
          <cell r="E2" t="str">
            <v>Region 3</v>
          </cell>
          <cell r="F2" t="str">
            <v>Region 4</v>
          </cell>
          <cell r="G2" t="str">
            <v>Region 5</v>
          </cell>
          <cell r="H2" t="str">
            <v>Region 6</v>
          </cell>
        </row>
        <row r="3">
          <cell r="B3" t="str">
            <v>Temporary housing cost with disaster (per person per month)</v>
          </cell>
          <cell r="C3">
            <v>1920</v>
          </cell>
          <cell r="D3">
            <v>1829</v>
          </cell>
          <cell r="E3">
            <v>1925</v>
          </cell>
          <cell r="F3">
            <v>1639</v>
          </cell>
          <cell r="G3">
            <v>1599</v>
          </cell>
          <cell r="H3">
            <v>1653</v>
          </cell>
        </row>
        <row r="25">
          <cell r="C25">
            <v>2.2945009412958077</v>
          </cell>
          <cell r="D25">
            <v>1.7382780739000814</v>
          </cell>
          <cell r="E25">
            <v>2.2687468136111684</v>
          </cell>
          <cell r="F25">
            <v>2.0049300369752774</v>
          </cell>
          <cell r="G25">
            <v>2.2186970518468314</v>
          </cell>
          <cell r="H25">
            <v>2.3164747564216119</v>
          </cell>
        </row>
        <row r="27">
          <cell r="C27">
            <v>2.58</v>
          </cell>
          <cell r="D27">
            <v>1.19</v>
          </cell>
          <cell r="E27">
            <v>2.12</v>
          </cell>
          <cell r="F27">
            <v>0.28999999999999998</v>
          </cell>
          <cell r="G27">
            <v>0.61</v>
          </cell>
          <cell r="H27">
            <v>0.19</v>
          </cell>
        </row>
      </sheetData>
      <sheetData sheetId="1">
        <row r="4">
          <cell r="J4" t="str">
            <v>Region 1</v>
          </cell>
          <cell r="K4" t="str">
            <v>Region 2</v>
          </cell>
          <cell r="L4" t="str">
            <v>Region 3</v>
          </cell>
          <cell r="M4" t="str">
            <v>Region 4</v>
          </cell>
          <cell r="N4" t="str">
            <v>Region 5</v>
          </cell>
          <cell r="O4" t="str">
            <v>Region 6</v>
          </cell>
          <cell r="P4" t="str">
            <v>Total</v>
          </cell>
        </row>
        <row r="5">
          <cell r="J5">
            <v>2791896</v>
          </cell>
          <cell r="K5">
            <v>2523732</v>
          </cell>
          <cell r="L5">
            <v>2212536</v>
          </cell>
          <cell r="M5">
            <v>496548</v>
          </cell>
          <cell r="N5">
            <v>566592</v>
          </cell>
          <cell r="O5">
            <v>135480</v>
          </cell>
          <cell r="P5">
            <v>8726784</v>
          </cell>
          <cell r="Q5">
            <v>2020</v>
          </cell>
        </row>
        <row r="6">
          <cell r="J6">
            <v>2819488</v>
          </cell>
          <cell r="K6">
            <v>2542628</v>
          </cell>
          <cell r="L6">
            <v>2234157</v>
          </cell>
          <cell r="M6">
            <v>500836</v>
          </cell>
          <cell r="N6">
            <v>572007</v>
          </cell>
          <cell r="O6">
            <v>136832</v>
          </cell>
          <cell r="P6">
            <v>8805948</v>
          </cell>
          <cell r="Q6">
            <v>2021</v>
          </cell>
        </row>
        <row r="7">
          <cell r="J7">
            <v>2848460</v>
          </cell>
          <cell r="K7">
            <v>2562468</v>
          </cell>
          <cell r="L7">
            <v>2256859</v>
          </cell>
          <cell r="M7">
            <v>505124</v>
          </cell>
          <cell r="N7">
            <v>577422</v>
          </cell>
          <cell r="O7">
            <v>138197</v>
          </cell>
          <cell r="P7">
            <v>8888530</v>
          </cell>
          <cell r="Q7">
            <v>2022</v>
          </cell>
        </row>
        <row r="8">
          <cell r="J8">
            <v>2878880</v>
          </cell>
          <cell r="K8">
            <v>2583300</v>
          </cell>
          <cell r="L8">
            <v>2280696</v>
          </cell>
          <cell r="M8">
            <v>509412</v>
          </cell>
          <cell r="N8">
            <v>582837</v>
          </cell>
          <cell r="O8">
            <v>139576</v>
          </cell>
          <cell r="P8">
            <v>8974701</v>
          </cell>
          <cell r="Q8">
            <v>2023</v>
          </cell>
        </row>
        <row r="9">
          <cell r="J9">
            <v>2910821</v>
          </cell>
          <cell r="K9">
            <v>2605174</v>
          </cell>
          <cell r="L9">
            <v>2305725</v>
          </cell>
          <cell r="M9">
            <v>513700</v>
          </cell>
          <cell r="N9">
            <v>588252</v>
          </cell>
          <cell r="O9">
            <v>140969</v>
          </cell>
          <cell r="P9">
            <v>9064641</v>
          </cell>
          <cell r="Q9">
            <v>2024</v>
          </cell>
        </row>
        <row r="10">
          <cell r="J10">
            <v>2944359</v>
          </cell>
          <cell r="K10">
            <v>2628142</v>
          </cell>
          <cell r="L10">
            <v>2332005</v>
          </cell>
          <cell r="M10">
            <v>517988</v>
          </cell>
          <cell r="N10">
            <v>593667</v>
          </cell>
          <cell r="O10">
            <v>142376</v>
          </cell>
          <cell r="P10">
            <v>9158537</v>
          </cell>
          <cell r="Q10">
            <v>2025</v>
          </cell>
        </row>
        <row r="11">
          <cell r="J11">
            <v>2979574</v>
          </cell>
          <cell r="K11">
            <v>2652258</v>
          </cell>
          <cell r="L11">
            <v>2359599</v>
          </cell>
          <cell r="M11">
            <v>522276</v>
          </cell>
          <cell r="N11">
            <v>599082</v>
          </cell>
          <cell r="O11">
            <v>143797</v>
          </cell>
          <cell r="P11">
            <v>9256586</v>
          </cell>
          <cell r="Q11">
            <v>2026</v>
          </cell>
        </row>
        <row r="12">
          <cell r="J12">
            <v>3016550</v>
          </cell>
          <cell r="K12">
            <v>2677580</v>
          </cell>
          <cell r="L12">
            <v>2388573</v>
          </cell>
          <cell r="M12">
            <v>526564</v>
          </cell>
          <cell r="N12">
            <v>604497</v>
          </cell>
          <cell r="O12">
            <v>145232</v>
          </cell>
          <cell r="P12">
            <v>9358996</v>
          </cell>
          <cell r="Q12">
            <v>2027</v>
          </cell>
        </row>
        <row r="13">
          <cell r="J13">
            <v>3055375</v>
          </cell>
          <cell r="K13">
            <v>2704168</v>
          </cell>
          <cell r="L13">
            <v>2418996</v>
          </cell>
          <cell r="M13">
            <v>530852</v>
          </cell>
          <cell r="N13">
            <v>609912</v>
          </cell>
          <cell r="O13">
            <v>146681</v>
          </cell>
          <cell r="P13">
            <v>9465984</v>
          </cell>
          <cell r="Q13">
            <v>2028</v>
          </cell>
        </row>
        <row r="14">
          <cell r="J14">
            <v>3096141</v>
          </cell>
          <cell r="K14">
            <v>2732085</v>
          </cell>
          <cell r="L14">
            <v>2450940</v>
          </cell>
          <cell r="M14">
            <v>535140</v>
          </cell>
          <cell r="N14">
            <v>615327</v>
          </cell>
          <cell r="O14">
            <v>148145</v>
          </cell>
          <cell r="P14">
            <v>9577778</v>
          </cell>
          <cell r="Q14">
            <v>2029</v>
          </cell>
        </row>
        <row r="15">
          <cell r="J15">
            <v>3138945</v>
          </cell>
          <cell r="K15">
            <v>2761398</v>
          </cell>
          <cell r="L15">
            <v>2484481</v>
          </cell>
          <cell r="M15">
            <v>539428</v>
          </cell>
          <cell r="N15">
            <v>620742</v>
          </cell>
          <cell r="O15">
            <v>149623</v>
          </cell>
          <cell r="P15">
            <v>9694617</v>
          </cell>
          <cell r="Q15">
            <v>2030</v>
          </cell>
        </row>
        <row r="16">
          <cell r="J16">
            <v>3183890</v>
          </cell>
          <cell r="K16">
            <v>2792177</v>
          </cell>
          <cell r="L16">
            <v>2519699</v>
          </cell>
          <cell r="M16">
            <v>543716</v>
          </cell>
          <cell r="N16">
            <v>626157</v>
          </cell>
          <cell r="O16">
            <v>151116</v>
          </cell>
          <cell r="P16">
            <v>9816755</v>
          </cell>
          <cell r="Q16">
            <v>2031</v>
          </cell>
        </row>
        <row r="17">
          <cell r="J17">
            <v>3231082</v>
          </cell>
          <cell r="K17">
            <v>2824495</v>
          </cell>
          <cell r="L17">
            <v>2556678</v>
          </cell>
          <cell r="M17">
            <v>548004</v>
          </cell>
          <cell r="N17">
            <v>631572</v>
          </cell>
          <cell r="O17">
            <v>152624</v>
          </cell>
          <cell r="P17">
            <v>9944455</v>
          </cell>
          <cell r="Q17">
            <v>2032</v>
          </cell>
        </row>
        <row r="18">
          <cell r="J18">
            <v>3280634</v>
          </cell>
          <cell r="K18">
            <v>2858429</v>
          </cell>
          <cell r="L18">
            <v>2595506</v>
          </cell>
          <cell r="M18">
            <v>552292</v>
          </cell>
          <cell r="N18">
            <v>636987</v>
          </cell>
          <cell r="O18">
            <v>154147</v>
          </cell>
          <cell r="P18">
            <v>10077995</v>
          </cell>
          <cell r="Q18">
            <v>2033</v>
          </cell>
        </row>
        <row r="19">
          <cell r="J19">
            <v>3332663</v>
          </cell>
          <cell r="K19">
            <v>2894059</v>
          </cell>
          <cell r="L19">
            <v>2636275</v>
          </cell>
          <cell r="M19">
            <v>556580</v>
          </cell>
          <cell r="N19">
            <v>642402</v>
          </cell>
          <cell r="O19">
            <v>155685</v>
          </cell>
          <cell r="P19">
            <v>10217664</v>
          </cell>
          <cell r="Q19">
            <v>2034</v>
          </cell>
        </row>
        <row r="20">
          <cell r="J20">
            <v>3387294</v>
          </cell>
          <cell r="K20">
            <v>2931471</v>
          </cell>
          <cell r="L20">
            <v>2679083</v>
          </cell>
          <cell r="M20">
            <v>560868</v>
          </cell>
          <cell r="N20">
            <v>647817</v>
          </cell>
          <cell r="O20">
            <v>157239</v>
          </cell>
          <cell r="P20">
            <v>10363772</v>
          </cell>
          <cell r="Q20">
            <v>2035</v>
          </cell>
        </row>
        <row r="21">
          <cell r="J21">
            <v>3444656</v>
          </cell>
          <cell r="K21">
            <v>2970754</v>
          </cell>
          <cell r="L21">
            <v>2724031</v>
          </cell>
          <cell r="M21">
            <v>565156</v>
          </cell>
          <cell r="N21">
            <v>653232</v>
          </cell>
          <cell r="O21">
            <v>158808</v>
          </cell>
          <cell r="P21">
            <v>10516637</v>
          </cell>
          <cell r="Q21">
            <v>2036</v>
          </cell>
        </row>
        <row r="22">
          <cell r="J22">
            <v>3504886</v>
          </cell>
          <cell r="K22">
            <v>3012001</v>
          </cell>
          <cell r="L22">
            <v>2771227</v>
          </cell>
          <cell r="M22">
            <v>569444</v>
          </cell>
          <cell r="N22">
            <v>658647</v>
          </cell>
          <cell r="O22">
            <v>160393</v>
          </cell>
          <cell r="P22">
            <v>10676598</v>
          </cell>
          <cell r="Q22">
            <v>2037</v>
          </cell>
        </row>
        <row r="23">
          <cell r="J23">
            <v>3568128</v>
          </cell>
          <cell r="K23">
            <v>3055310</v>
          </cell>
          <cell r="L23">
            <v>2820783</v>
          </cell>
          <cell r="M23">
            <v>573732</v>
          </cell>
          <cell r="N23">
            <v>664062</v>
          </cell>
          <cell r="O23">
            <v>161994</v>
          </cell>
          <cell r="P23">
            <v>10844009</v>
          </cell>
          <cell r="Q23">
            <v>2038</v>
          </cell>
        </row>
        <row r="24">
          <cell r="J24">
            <v>3634532</v>
          </cell>
          <cell r="K24">
            <v>3100784</v>
          </cell>
          <cell r="L24">
            <v>2872816</v>
          </cell>
          <cell r="M24">
            <v>578020</v>
          </cell>
          <cell r="N24">
            <v>669477</v>
          </cell>
          <cell r="O24">
            <v>163611</v>
          </cell>
          <cell r="P24">
            <v>11019240</v>
          </cell>
          <cell r="Q24">
            <v>2039</v>
          </cell>
        </row>
        <row r="25">
          <cell r="J25">
            <v>3704256</v>
          </cell>
          <cell r="K25">
            <v>3148532</v>
          </cell>
          <cell r="L25">
            <v>2927451</v>
          </cell>
          <cell r="M25">
            <v>582308</v>
          </cell>
          <cell r="N25">
            <v>674892</v>
          </cell>
          <cell r="O25">
            <v>165244</v>
          </cell>
          <cell r="P25">
            <v>11202683</v>
          </cell>
          <cell r="Q25">
            <v>2040</v>
          </cell>
        </row>
        <row r="26">
          <cell r="J26">
            <v>3777466</v>
          </cell>
          <cell r="K26">
            <v>3198668</v>
          </cell>
          <cell r="L26">
            <v>2984818</v>
          </cell>
          <cell r="M26">
            <v>586596</v>
          </cell>
          <cell r="N26">
            <v>680307</v>
          </cell>
          <cell r="O26">
            <v>166893</v>
          </cell>
          <cell r="P26">
            <v>11394748</v>
          </cell>
          <cell r="Q26">
            <v>2041</v>
          </cell>
        </row>
        <row r="27">
          <cell r="J27">
            <v>3854337</v>
          </cell>
          <cell r="K27">
            <v>3251310</v>
          </cell>
          <cell r="L27">
            <v>3045053</v>
          </cell>
          <cell r="M27">
            <v>590884</v>
          </cell>
          <cell r="N27">
            <v>685722</v>
          </cell>
          <cell r="O27">
            <v>168559</v>
          </cell>
          <cell r="P27">
            <v>11595865</v>
          </cell>
          <cell r="Q27">
            <v>2042</v>
          </cell>
        </row>
        <row r="28">
          <cell r="J28">
            <v>3935051</v>
          </cell>
          <cell r="K28">
            <v>3306585</v>
          </cell>
          <cell r="L28">
            <v>3108300</v>
          </cell>
          <cell r="M28">
            <v>595172</v>
          </cell>
          <cell r="N28">
            <v>691137</v>
          </cell>
          <cell r="O28">
            <v>170242</v>
          </cell>
          <cell r="P28">
            <v>11806487</v>
          </cell>
          <cell r="Q28">
            <v>2043</v>
          </cell>
        </row>
        <row r="29">
          <cell r="J29">
            <v>4019801</v>
          </cell>
          <cell r="K29">
            <v>3364623</v>
          </cell>
          <cell r="L29">
            <v>3174709</v>
          </cell>
          <cell r="M29">
            <v>599460</v>
          </cell>
          <cell r="N29">
            <v>696552</v>
          </cell>
          <cell r="O29">
            <v>171941</v>
          </cell>
          <cell r="P29">
            <v>12027086</v>
          </cell>
          <cell r="Q29">
            <v>2044</v>
          </cell>
        </row>
        <row r="30">
          <cell r="J30">
            <v>4108788</v>
          </cell>
          <cell r="K30">
            <v>3425563</v>
          </cell>
          <cell r="L30">
            <v>3244439</v>
          </cell>
          <cell r="M30">
            <v>603748</v>
          </cell>
          <cell r="N30">
            <v>701967</v>
          </cell>
          <cell r="O30">
            <v>173657</v>
          </cell>
          <cell r="P30">
            <v>12258162</v>
          </cell>
          <cell r="Q30">
            <v>2045</v>
          </cell>
        </row>
        <row r="31">
          <cell r="J31">
            <v>4202225</v>
          </cell>
          <cell r="K31">
            <v>3489550</v>
          </cell>
          <cell r="L31">
            <v>3317655</v>
          </cell>
          <cell r="M31">
            <v>608036</v>
          </cell>
          <cell r="N31">
            <v>707382</v>
          </cell>
          <cell r="O31">
            <v>175391</v>
          </cell>
          <cell r="P31">
            <v>12500239</v>
          </cell>
          <cell r="Q31">
            <v>2046</v>
          </cell>
        </row>
        <row r="32">
          <cell r="J32">
            <v>4300334</v>
          </cell>
          <cell r="K32">
            <v>3556737</v>
          </cell>
          <cell r="L32">
            <v>3394532</v>
          </cell>
          <cell r="M32">
            <v>612324</v>
          </cell>
          <cell r="N32">
            <v>712797</v>
          </cell>
          <cell r="O32">
            <v>177142</v>
          </cell>
          <cell r="P32">
            <v>12753866</v>
          </cell>
          <cell r="Q32">
            <v>2047</v>
          </cell>
        </row>
        <row r="33">
          <cell r="J33">
            <v>4403348</v>
          </cell>
          <cell r="K33">
            <v>3627283</v>
          </cell>
          <cell r="L33">
            <v>3475253</v>
          </cell>
          <cell r="M33">
            <v>616612</v>
          </cell>
          <cell r="N33">
            <v>718212</v>
          </cell>
          <cell r="O33">
            <v>178910</v>
          </cell>
          <cell r="P33">
            <v>13019618</v>
          </cell>
          <cell r="Q33">
            <v>2048</v>
          </cell>
        </row>
        <row r="34">
          <cell r="J34">
            <v>4511513</v>
          </cell>
          <cell r="K34">
            <v>3701356</v>
          </cell>
          <cell r="L34">
            <v>3560010</v>
          </cell>
          <cell r="M34">
            <v>620900</v>
          </cell>
          <cell r="N34">
            <v>723627</v>
          </cell>
          <cell r="O34">
            <v>180696</v>
          </cell>
          <cell r="P34">
            <v>13298102</v>
          </cell>
          <cell r="Q34">
            <v>2049</v>
          </cell>
        </row>
        <row r="35">
          <cell r="J35">
            <v>4625086</v>
          </cell>
          <cell r="K35">
            <v>3779133</v>
          </cell>
          <cell r="L35">
            <v>3649005</v>
          </cell>
          <cell r="M35">
            <v>625188</v>
          </cell>
          <cell r="N35">
            <v>729042</v>
          </cell>
          <cell r="O35">
            <v>182500</v>
          </cell>
          <cell r="P35">
            <v>13589954</v>
          </cell>
          <cell r="Q35">
            <v>2050</v>
          </cell>
        </row>
        <row r="36">
          <cell r="J36">
            <v>4744338</v>
          </cell>
          <cell r="K36">
            <v>3860799</v>
          </cell>
          <cell r="L36">
            <v>3742449</v>
          </cell>
          <cell r="M36">
            <v>629476</v>
          </cell>
          <cell r="N36">
            <v>734457</v>
          </cell>
          <cell r="O36">
            <v>184322</v>
          </cell>
          <cell r="P36">
            <v>13895841</v>
          </cell>
          <cell r="Q36">
            <v>2051</v>
          </cell>
        </row>
        <row r="37">
          <cell r="J37">
            <v>4869552</v>
          </cell>
          <cell r="K37">
            <v>3946548</v>
          </cell>
          <cell r="L37">
            <v>3840566</v>
          </cell>
          <cell r="M37">
            <v>633764</v>
          </cell>
          <cell r="N37">
            <v>739872</v>
          </cell>
          <cell r="O37">
            <v>186162</v>
          </cell>
          <cell r="P37">
            <v>14216464</v>
          </cell>
          <cell r="Q37">
            <v>2052</v>
          </cell>
        </row>
        <row r="38">
          <cell r="J38">
            <v>5001027</v>
          </cell>
          <cell r="K38">
            <v>4036584</v>
          </cell>
          <cell r="L38">
            <v>3943588</v>
          </cell>
          <cell r="M38">
            <v>638052</v>
          </cell>
          <cell r="N38">
            <v>745287</v>
          </cell>
          <cell r="O38">
            <v>188021</v>
          </cell>
          <cell r="P38">
            <v>14552559</v>
          </cell>
          <cell r="Q38">
            <v>2053</v>
          </cell>
        </row>
        <row r="39">
          <cell r="J39">
            <v>5139076</v>
          </cell>
          <cell r="K39">
            <v>4131122</v>
          </cell>
          <cell r="L39">
            <v>4051762</v>
          </cell>
          <cell r="M39">
            <v>642340</v>
          </cell>
          <cell r="N39">
            <v>750702</v>
          </cell>
          <cell r="O39">
            <v>189898</v>
          </cell>
          <cell r="P39">
            <v>14904900</v>
          </cell>
          <cell r="Q39">
            <v>2054</v>
          </cell>
        </row>
        <row r="40">
          <cell r="J40">
            <v>5284027</v>
          </cell>
          <cell r="K40">
            <v>4230387</v>
          </cell>
          <cell r="L40">
            <v>4165344</v>
          </cell>
          <cell r="M40">
            <v>646628</v>
          </cell>
          <cell r="N40">
            <v>756117</v>
          </cell>
          <cell r="O40">
            <v>191794</v>
          </cell>
          <cell r="P40">
            <v>15274297</v>
          </cell>
          <cell r="Q40">
            <v>2055</v>
          </cell>
        </row>
        <row r="41">
          <cell r="J41">
            <v>5436226</v>
          </cell>
          <cell r="K41">
            <v>4334615</v>
          </cell>
          <cell r="L41">
            <v>4284605</v>
          </cell>
          <cell r="M41">
            <v>650916</v>
          </cell>
          <cell r="N41">
            <v>761532</v>
          </cell>
          <cell r="O41">
            <v>193709</v>
          </cell>
          <cell r="P41">
            <v>15661603</v>
          </cell>
          <cell r="Q41">
            <v>2056</v>
          </cell>
        </row>
        <row r="42">
          <cell r="J42">
            <v>5596035</v>
          </cell>
          <cell r="K42">
            <v>4444055</v>
          </cell>
          <cell r="L42">
            <v>4409829</v>
          </cell>
          <cell r="M42">
            <v>655204</v>
          </cell>
          <cell r="N42">
            <v>766947</v>
          </cell>
          <cell r="O42">
            <v>195643</v>
          </cell>
          <cell r="P42">
            <v>16067713</v>
          </cell>
          <cell r="Q42">
            <v>2057</v>
          </cell>
        </row>
        <row r="43">
          <cell r="J43">
            <v>5763834</v>
          </cell>
          <cell r="K43">
            <v>4558967</v>
          </cell>
          <cell r="L43">
            <v>4541315</v>
          </cell>
          <cell r="M43">
            <v>659492</v>
          </cell>
          <cell r="N43">
            <v>772362</v>
          </cell>
          <cell r="O43">
            <v>197596</v>
          </cell>
          <cell r="P43">
            <v>16493566</v>
          </cell>
          <cell r="Q43">
            <v>2058</v>
          </cell>
        </row>
        <row r="44">
          <cell r="J44">
            <v>5940023</v>
          </cell>
          <cell r="K44">
            <v>4679624</v>
          </cell>
          <cell r="L44">
            <v>4679375</v>
          </cell>
          <cell r="M44">
            <v>663780</v>
          </cell>
          <cell r="N44">
            <v>777777</v>
          </cell>
          <cell r="O44">
            <v>199569</v>
          </cell>
          <cell r="P44">
            <v>16940148</v>
          </cell>
          <cell r="Q44">
            <v>2059</v>
          </cell>
        </row>
        <row r="45">
          <cell r="J45">
            <v>6125021</v>
          </cell>
          <cell r="K45">
            <v>4806314</v>
          </cell>
          <cell r="L45">
            <v>4824338</v>
          </cell>
          <cell r="M45">
            <v>668068</v>
          </cell>
          <cell r="N45">
            <v>783192</v>
          </cell>
          <cell r="O45">
            <v>201562</v>
          </cell>
          <cell r="P45">
            <v>17408495</v>
          </cell>
          <cell r="Q45">
            <v>2060</v>
          </cell>
        </row>
        <row r="46">
          <cell r="J46">
            <v>6319269</v>
          </cell>
          <cell r="K46">
            <v>4939339</v>
          </cell>
          <cell r="L46">
            <v>4976549</v>
          </cell>
          <cell r="M46">
            <v>672356</v>
          </cell>
          <cell r="N46">
            <v>788607</v>
          </cell>
          <cell r="O46">
            <v>203575</v>
          </cell>
          <cell r="P46">
            <v>17899695</v>
          </cell>
          <cell r="Q46">
            <v>2061</v>
          </cell>
        </row>
        <row r="47">
          <cell r="J47">
            <v>6523230</v>
          </cell>
          <cell r="K47">
            <v>5079015</v>
          </cell>
          <cell r="L47">
            <v>5136371</v>
          </cell>
          <cell r="M47">
            <v>676644</v>
          </cell>
          <cell r="N47">
            <v>794022</v>
          </cell>
          <cell r="O47">
            <v>205608</v>
          </cell>
          <cell r="P47">
            <v>18414890</v>
          </cell>
          <cell r="Q47">
            <v>2062</v>
          </cell>
        </row>
        <row r="48">
          <cell r="J48">
            <v>6737389</v>
          </cell>
          <cell r="K48">
            <v>5225675</v>
          </cell>
          <cell r="L48">
            <v>5304184</v>
          </cell>
          <cell r="M48">
            <v>680932</v>
          </cell>
          <cell r="N48">
            <v>799437</v>
          </cell>
          <cell r="O48">
            <v>207661</v>
          </cell>
          <cell r="P48">
            <v>18955278</v>
          </cell>
          <cell r="Q48">
            <v>2063</v>
          </cell>
        </row>
        <row r="49">
          <cell r="J49">
            <v>6962256</v>
          </cell>
          <cell r="K49">
            <v>5379668</v>
          </cell>
          <cell r="L49">
            <v>5480387</v>
          </cell>
          <cell r="M49">
            <v>685220</v>
          </cell>
          <cell r="N49">
            <v>804852</v>
          </cell>
          <cell r="O49">
            <v>209735</v>
          </cell>
          <cell r="P49">
            <v>19522118</v>
          </cell>
          <cell r="Q49">
            <v>2064</v>
          </cell>
        </row>
        <row r="50">
          <cell r="J50">
            <v>7198366</v>
          </cell>
          <cell r="K50">
            <v>5541360</v>
          </cell>
          <cell r="L50">
            <v>5665401</v>
          </cell>
          <cell r="M50">
            <v>689508</v>
          </cell>
          <cell r="N50">
            <v>810267</v>
          </cell>
          <cell r="O50">
            <v>211829</v>
          </cell>
          <cell r="P50">
            <v>20116731</v>
          </cell>
          <cell r="Q50">
            <v>2065</v>
          </cell>
        </row>
        <row r="51">
          <cell r="J51">
            <v>7446282</v>
          </cell>
          <cell r="K51">
            <v>5711137</v>
          </cell>
          <cell r="L51">
            <v>5859665</v>
          </cell>
          <cell r="M51">
            <v>693796</v>
          </cell>
          <cell r="N51">
            <v>815682</v>
          </cell>
          <cell r="O51">
            <v>213944</v>
          </cell>
          <cell r="P51">
            <v>20740506</v>
          </cell>
          <cell r="Q51">
            <v>2066</v>
          </cell>
        </row>
        <row r="52">
          <cell r="J52">
            <v>7706593</v>
          </cell>
          <cell r="K52">
            <v>5889403</v>
          </cell>
          <cell r="L52">
            <v>6063642</v>
          </cell>
          <cell r="M52">
            <v>698084</v>
          </cell>
          <cell r="N52">
            <v>821097</v>
          </cell>
          <cell r="O52">
            <v>216080</v>
          </cell>
          <cell r="P52">
            <v>21394899</v>
          </cell>
          <cell r="Q52">
            <v>2067</v>
          </cell>
        </row>
        <row r="53">
          <cell r="J53">
            <v>7979920</v>
          </cell>
          <cell r="K53">
            <v>6076582</v>
          </cell>
          <cell r="L53">
            <v>6277818</v>
          </cell>
          <cell r="M53">
            <v>702372</v>
          </cell>
          <cell r="N53">
            <v>826512</v>
          </cell>
          <cell r="O53">
            <v>218238</v>
          </cell>
          <cell r="P53">
            <v>22081442</v>
          </cell>
          <cell r="Q53">
            <v>2068</v>
          </cell>
        </row>
        <row r="54">
          <cell r="J54">
            <v>8266913</v>
          </cell>
          <cell r="K54">
            <v>6273120</v>
          </cell>
          <cell r="L54">
            <v>6502703</v>
          </cell>
          <cell r="M54">
            <v>706660</v>
          </cell>
          <cell r="N54">
            <v>831927</v>
          </cell>
          <cell r="O54">
            <v>220417</v>
          </cell>
          <cell r="P54">
            <v>22801740</v>
          </cell>
          <cell r="Q54">
            <v>2069</v>
          </cell>
        </row>
        <row r="55">
          <cell r="J55">
            <v>8568256</v>
          </cell>
          <cell r="K55">
            <v>6479485</v>
          </cell>
          <cell r="L55">
            <v>6738832</v>
          </cell>
          <cell r="M55">
            <v>710948</v>
          </cell>
          <cell r="N55">
            <v>837342</v>
          </cell>
          <cell r="O55">
            <v>222618</v>
          </cell>
          <cell r="P55">
            <v>23557481</v>
          </cell>
          <cell r="Q55">
            <v>2070</v>
          </cell>
        </row>
        <row r="56">
          <cell r="J56">
            <v>8884666</v>
          </cell>
          <cell r="K56">
            <v>6696168</v>
          </cell>
          <cell r="L56">
            <v>6986768</v>
          </cell>
          <cell r="M56">
            <v>715236</v>
          </cell>
          <cell r="N56">
            <v>842757</v>
          </cell>
          <cell r="O56">
            <v>224841</v>
          </cell>
          <cell r="P56">
            <v>24350436</v>
          </cell>
          <cell r="Q56">
            <v>2071</v>
          </cell>
        </row>
        <row r="57">
          <cell r="J57">
            <v>9216897</v>
          </cell>
          <cell r="K57">
            <v>6923685</v>
          </cell>
          <cell r="L57">
            <v>7247101</v>
          </cell>
          <cell r="M57">
            <v>719524</v>
          </cell>
          <cell r="N57">
            <v>848172</v>
          </cell>
          <cell r="O57">
            <v>227086</v>
          </cell>
          <cell r="P57">
            <v>25182465</v>
          </cell>
          <cell r="Q57">
            <v>2072</v>
          </cell>
        </row>
        <row r="58">
          <cell r="J58">
            <v>9565739</v>
          </cell>
          <cell r="K58">
            <v>7162578</v>
          </cell>
          <cell r="L58">
            <v>7520450</v>
          </cell>
          <cell r="M58">
            <v>723812</v>
          </cell>
          <cell r="N58">
            <v>853587</v>
          </cell>
          <cell r="O58">
            <v>229354</v>
          </cell>
          <cell r="P58">
            <v>26055520</v>
          </cell>
          <cell r="Q58">
            <v>2073</v>
          </cell>
        </row>
        <row r="59">
          <cell r="J59">
            <v>9932023</v>
          </cell>
          <cell r="K59">
            <v>7413416</v>
          </cell>
          <cell r="L59">
            <v>7807467</v>
          </cell>
          <cell r="M59">
            <v>728100</v>
          </cell>
          <cell r="N59">
            <v>859002</v>
          </cell>
          <cell r="O59">
            <v>231645</v>
          </cell>
          <cell r="P59">
            <v>26971653</v>
          </cell>
          <cell r="Q59">
            <v>2074</v>
          </cell>
        </row>
        <row r="60">
          <cell r="J60">
            <v>10316621</v>
          </cell>
          <cell r="K60">
            <v>7676796</v>
          </cell>
          <cell r="L60">
            <v>8108835</v>
          </cell>
          <cell r="M60">
            <v>732388</v>
          </cell>
          <cell r="N60">
            <v>864417</v>
          </cell>
          <cell r="O60">
            <v>233958</v>
          </cell>
          <cell r="P60">
            <v>27933015</v>
          </cell>
          <cell r="Q60">
            <v>2075</v>
          </cell>
        </row>
        <row r="61">
          <cell r="J61">
            <v>10720449</v>
          </cell>
          <cell r="K61">
            <v>7953345</v>
          </cell>
          <cell r="L61">
            <v>8425271</v>
          </cell>
          <cell r="M61">
            <v>736676</v>
          </cell>
          <cell r="N61">
            <v>869832</v>
          </cell>
          <cell r="O61">
            <v>236295</v>
          </cell>
          <cell r="P61">
            <v>28941868</v>
          </cell>
          <cell r="Q61">
            <v>2076</v>
          </cell>
        </row>
        <row r="62">
          <cell r="J62">
            <v>11144469</v>
          </cell>
          <cell r="K62">
            <v>8243721</v>
          </cell>
          <cell r="L62">
            <v>8757529</v>
          </cell>
          <cell r="M62">
            <v>740964</v>
          </cell>
          <cell r="N62">
            <v>875247</v>
          </cell>
          <cell r="O62">
            <v>238655</v>
          </cell>
          <cell r="P62">
            <v>30000585</v>
          </cell>
          <cell r="Q62">
            <v>2077</v>
          </cell>
        </row>
        <row r="63">
          <cell r="J63">
            <v>11589690</v>
          </cell>
          <cell r="K63">
            <v>8548616</v>
          </cell>
          <cell r="L63">
            <v>9106400</v>
          </cell>
          <cell r="M63">
            <v>745252</v>
          </cell>
          <cell r="N63">
            <v>880662</v>
          </cell>
          <cell r="O63">
            <v>241039</v>
          </cell>
          <cell r="P63">
            <v>31111659</v>
          </cell>
          <cell r="Q63">
            <v>2078</v>
          </cell>
        </row>
        <row r="64">
          <cell r="J64">
            <v>12057172</v>
          </cell>
          <cell r="K64">
            <v>8868756</v>
          </cell>
          <cell r="L64">
            <v>9472714</v>
          </cell>
          <cell r="M64">
            <v>749540</v>
          </cell>
          <cell r="N64">
            <v>886077</v>
          </cell>
          <cell r="O64">
            <v>243446</v>
          </cell>
          <cell r="P64">
            <v>32277705</v>
          </cell>
          <cell r="Q64">
            <v>2079</v>
          </cell>
        </row>
        <row r="65">
          <cell r="J65">
            <v>12548028</v>
          </cell>
          <cell r="K65">
            <v>9204903</v>
          </cell>
          <cell r="L65">
            <v>9857344</v>
          </cell>
          <cell r="M65">
            <v>753828</v>
          </cell>
          <cell r="N65">
            <v>891492</v>
          </cell>
          <cell r="O65">
            <v>245877</v>
          </cell>
          <cell r="P65">
            <v>33501472</v>
          </cell>
          <cell r="Q65">
            <v>2080</v>
          </cell>
        </row>
        <row r="66">
          <cell r="J66">
            <v>13063427</v>
          </cell>
          <cell r="K66">
            <v>9557857</v>
          </cell>
          <cell r="L66">
            <v>10261205</v>
          </cell>
          <cell r="M66">
            <v>758116</v>
          </cell>
          <cell r="N66">
            <v>896907</v>
          </cell>
          <cell r="O66">
            <v>248333</v>
          </cell>
          <cell r="P66">
            <v>34785845</v>
          </cell>
          <cell r="Q66">
            <v>2081</v>
          </cell>
        </row>
        <row r="67">
          <cell r="J67">
            <v>13604596</v>
          </cell>
          <cell r="K67">
            <v>9928459</v>
          </cell>
          <cell r="L67">
            <v>10685259</v>
          </cell>
          <cell r="M67">
            <v>762404</v>
          </cell>
          <cell r="N67">
            <v>902322</v>
          </cell>
          <cell r="O67">
            <v>250813</v>
          </cell>
          <cell r="P67">
            <v>36133853</v>
          </cell>
          <cell r="Q67">
            <v>2082</v>
          </cell>
        </row>
        <row r="68">
          <cell r="J68">
            <v>14172823</v>
          </cell>
          <cell r="K68">
            <v>10317591</v>
          </cell>
          <cell r="L68">
            <v>11130516</v>
          </cell>
          <cell r="M68">
            <v>766692</v>
          </cell>
          <cell r="N68">
            <v>907737</v>
          </cell>
          <cell r="O68">
            <v>253318</v>
          </cell>
          <cell r="P68">
            <v>37548677</v>
          </cell>
          <cell r="Q68">
            <v>2083</v>
          </cell>
        </row>
        <row r="69">
          <cell r="J69">
            <v>14769461</v>
          </cell>
          <cell r="K69">
            <v>10726180</v>
          </cell>
          <cell r="L69">
            <v>11598036</v>
          </cell>
          <cell r="M69">
            <v>770980</v>
          </cell>
          <cell r="N69">
            <v>913152</v>
          </cell>
          <cell r="O69">
            <v>255848</v>
          </cell>
          <cell r="P69">
            <v>39033657</v>
          </cell>
          <cell r="Q69">
            <v>2084</v>
          </cell>
        </row>
        <row r="70">
          <cell r="J70">
            <v>15395931</v>
          </cell>
          <cell r="K70">
            <v>11155198</v>
          </cell>
          <cell r="L70">
            <v>12088932</v>
          </cell>
          <cell r="M70">
            <v>775268</v>
          </cell>
          <cell r="N70">
            <v>918567</v>
          </cell>
          <cell r="O70">
            <v>258403</v>
          </cell>
          <cell r="P70">
            <v>40592299</v>
          </cell>
          <cell r="Q70">
            <v>2085</v>
          </cell>
        </row>
        <row r="71">
          <cell r="J71">
            <v>16053725</v>
          </cell>
          <cell r="K71">
            <v>11605667</v>
          </cell>
          <cell r="L71">
            <v>12604373</v>
          </cell>
          <cell r="M71">
            <v>779556</v>
          </cell>
          <cell r="N71">
            <v>923982</v>
          </cell>
          <cell r="O71">
            <v>260984</v>
          </cell>
          <cell r="P71">
            <v>42228287</v>
          </cell>
          <cell r="Q71">
            <v>2086</v>
          </cell>
        </row>
        <row r="72">
          <cell r="J72">
            <v>16744409</v>
          </cell>
          <cell r="K72">
            <v>12078659</v>
          </cell>
          <cell r="L72">
            <v>13145586</v>
          </cell>
          <cell r="M72">
            <v>783844</v>
          </cell>
          <cell r="N72">
            <v>929397</v>
          </cell>
          <cell r="O72">
            <v>263591</v>
          </cell>
          <cell r="P72">
            <v>43945486</v>
          </cell>
          <cell r="Q72">
            <v>2087</v>
          </cell>
        </row>
        <row r="73">
          <cell r="J73">
            <v>17469627</v>
          </cell>
          <cell r="K73">
            <v>12575301</v>
          </cell>
          <cell r="L73">
            <v>13713859</v>
          </cell>
          <cell r="M73">
            <v>788132</v>
          </cell>
          <cell r="N73">
            <v>934812</v>
          </cell>
          <cell r="O73">
            <v>266224</v>
          </cell>
          <cell r="P73">
            <v>45747955</v>
          </cell>
          <cell r="Q73">
            <v>2088</v>
          </cell>
        </row>
        <row r="74">
          <cell r="J74">
            <v>18231106</v>
          </cell>
          <cell r="K74">
            <v>13096775</v>
          </cell>
          <cell r="L74">
            <v>14310546</v>
          </cell>
          <cell r="M74">
            <v>792420</v>
          </cell>
          <cell r="N74">
            <v>940227</v>
          </cell>
          <cell r="O74">
            <v>268883</v>
          </cell>
          <cell r="P74">
            <v>47639957</v>
          </cell>
          <cell r="Q74">
            <v>2089</v>
          </cell>
        </row>
        <row r="75">
          <cell r="J75">
            <v>19030659</v>
          </cell>
          <cell r="K75">
            <v>13644323</v>
          </cell>
          <cell r="L75">
            <v>14937067</v>
          </cell>
          <cell r="M75">
            <v>796708</v>
          </cell>
          <cell r="N75">
            <v>945642</v>
          </cell>
          <cell r="O75">
            <v>271569</v>
          </cell>
          <cell r="P75">
            <v>49625968</v>
          </cell>
          <cell r="Q75">
            <v>2090</v>
          </cell>
        </row>
        <row r="76">
          <cell r="J76">
            <v>19870189</v>
          </cell>
          <cell r="K76">
            <v>14219248</v>
          </cell>
          <cell r="L76">
            <v>15594915</v>
          </cell>
          <cell r="M76">
            <v>800996</v>
          </cell>
          <cell r="N76">
            <v>951057</v>
          </cell>
          <cell r="O76">
            <v>274282</v>
          </cell>
          <cell r="P76">
            <v>51710687</v>
          </cell>
          <cell r="Q76">
            <v>2091</v>
          </cell>
        </row>
        <row r="77">
          <cell r="J77">
            <v>20751696</v>
          </cell>
          <cell r="K77">
            <v>14822920</v>
          </cell>
          <cell r="L77">
            <v>16285655</v>
          </cell>
          <cell r="M77">
            <v>805284</v>
          </cell>
          <cell r="N77">
            <v>956472</v>
          </cell>
          <cell r="O77">
            <v>277022</v>
          </cell>
          <cell r="P77">
            <v>53899049</v>
          </cell>
          <cell r="Q77">
            <v>2092</v>
          </cell>
        </row>
        <row r="78">
          <cell r="J78">
            <v>21677278</v>
          </cell>
          <cell r="K78">
            <v>15456775</v>
          </cell>
          <cell r="L78">
            <v>17010932</v>
          </cell>
          <cell r="M78">
            <v>809572</v>
          </cell>
          <cell r="N78">
            <v>961887</v>
          </cell>
          <cell r="O78">
            <v>279789</v>
          </cell>
          <cell r="P78">
            <v>56196233</v>
          </cell>
          <cell r="Q78">
            <v>2093</v>
          </cell>
        </row>
        <row r="79">
          <cell r="J79">
            <v>22649139</v>
          </cell>
          <cell r="K79">
            <v>16122323</v>
          </cell>
          <cell r="L79">
            <v>17772473</v>
          </cell>
          <cell r="M79">
            <v>813860</v>
          </cell>
          <cell r="N79">
            <v>967302</v>
          </cell>
          <cell r="O79">
            <v>282584</v>
          </cell>
          <cell r="P79">
            <v>58607681</v>
          </cell>
          <cell r="Q79">
            <v>2094</v>
          </cell>
        </row>
        <row r="80">
          <cell r="J80">
            <v>23669593</v>
          </cell>
          <cell r="K80">
            <v>16821148</v>
          </cell>
          <cell r="L80">
            <v>18572091</v>
          </cell>
          <cell r="M80">
            <v>818148</v>
          </cell>
          <cell r="N80">
            <v>972717</v>
          </cell>
          <cell r="O80">
            <v>285407</v>
          </cell>
          <cell r="P80">
            <v>61139104</v>
          </cell>
          <cell r="Q80">
            <v>2095</v>
          </cell>
        </row>
        <row r="81">
          <cell r="J81">
            <v>24741070</v>
          </cell>
          <cell r="K81">
            <v>17554914</v>
          </cell>
          <cell r="L81">
            <v>19411690</v>
          </cell>
          <cell r="M81">
            <v>822436</v>
          </cell>
          <cell r="N81">
            <v>978132</v>
          </cell>
          <cell r="O81">
            <v>288258</v>
          </cell>
          <cell r="P81">
            <v>63796500</v>
          </cell>
          <cell r="Q81">
            <v>2096</v>
          </cell>
        </row>
        <row r="82">
          <cell r="J82">
            <v>25866121</v>
          </cell>
          <cell r="K82">
            <v>18325369</v>
          </cell>
          <cell r="L82">
            <v>20293269</v>
          </cell>
          <cell r="M82">
            <v>826724</v>
          </cell>
          <cell r="N82">
            <v>983547</v>
          </cell>
          <cell r="O82">
            <v>291138</v>
          </cell>
          <cell r="P82">
            <v>66586168</v>
          </cell>
          <cell r="Q82">
            <v>2097</v>
          </cell>
        </row>
        <row r="83">
          <cell r="J83">
            <v>27047424</v>
          </cell>
          <cell r="K83">
            <v>19134347</v>
          </cell>
          <cell r="L83">
            <v>21218927</v>
          </cell>
          <cell r="M83">
            <v>831012</v>
          </cell>
          <cell r="N83">
            <v>988962</v>
          </cell>
          <cell r="O83">
            <v>294046</v>
          </cell>
          <cell r="P83">
            <v>69514718</v>
          </cell>
          <cell r="Q83">
            <v>2098</v>
          </cell>
        </row>
        <row r="84">
          <cell r="J84">
            <v>28287793</v>
          </cell>
          <cell r="K84">
            <v>19983773</v>
          </cell>
          <cell r="L84">
            <v>22190867</v>
          </cell>
          <cell r="M84">
            <v>835300</v>
          </cell>
          <cell r="N84">
            <v>994377</v>
          </cell>
          <cell r="O84">
            <v>296983</v>
          </cell>
          <cell r="P84">
            <v>72589093</v>
          </cell>
          <cell r="Q84">
            <v>2099</v>
          </cell>
        </row>
        <row r="85">
          <cell r="J85">
            <v>29590180</v>
          </cell>
          <cell r="K85">
            <v>20875671</v>
          </cell>
          <cell r="L85">
            <v>23211404</v>
          </cell>
          <cell r="M85">
            <v>839588</v>
          </cell>
          <cell r="N85">
            <v>999792</v>
          </cell>
          <cell r="O85">
            <v>299950</v>
          </cell>
          <cell r="P85">
            <v>75816585</v>
          </cell>
          <cell r="Q85">
            <v>2100</v>
          </cell>
        </row>
        <row r="86">
          <cell r="J86">
            <v>30957686</v>
          </cell>
          <cell r="K86">
            <v>21812164</v>
          </cell>
          <cell r="L86">
            <v>24282968</v>
          </cell>
          <cell r="M86">
            <v>843876</v>
          </cell>
          <cell r="N86">
            <v>1005207</v>
          </cell>
          <cell r="O86">
            <v>302946</v>
          </cell>
          <cell r="P86">
            <v>79204847</v>
          </cell>
          <cell r="Q86">
            <v>2101</v>
          </cell>
        </row>
        <row r="87">
          <cell r="J87">
            <v>32393568</v>
          </cell>
          <cell r="K87">
            <v>22795481</v>
          </cell>
          <cell r="L87">
            <v>25408111</v>
          </cell>
          <cell r="M87">
            <v>848164</v>
          </cell>
          <cell r="N87">
            <v>1010622</v>
          </cell>
          <cell r="O87">
            <v>305972</v>
          </cell>
          <cell r="P87">
            <v>82761918</v>
          </cell>
          <cell r="Q87">
            <v>2102</v>
          </cell>
        </row>
        <row r="88">
          <cell r="J88">
            <v>33901244</v>
          </cell>
          <cell r="K88">
            <v>23827964</v>
          </cell>
          <cell r="L88">
            <v>26589511</v>
          </cell>
          <cell r="M88">
            <v>852452</v>
          </cell>
          <cell r="N88">
            <v>1016037</v>
          </cell>
          <cell r="O88">
            <v>309029</v>
          </cell>
          <cell r="P88">
            <v>86496237</v>
          </cell>
          <cell r="Q88">
            <v>2103</v>
          </cell>
        </row>
        <row r="89">
          <cell r="J89">
            <v>35484304</v>
          </cell>
          <cell r="K89">
            <v>24912071</v>
          </cell>
          <cell r="L89">
            <v>27829981</v>
          </cell>
          <cell r="M89">
            <v>856740</v>
          </cell>
          <cell r="N89">
            <v>1021452</v>
          </cell>
          <cell r="O89">
            <v>312116</v>
          </cell>
          <cell r="P89">
            <v>90416664</v>
          </cell>
          <cell r="Q89">
            <v>2104</v>
          </cell>
        </row>
        <row r="90">
          <cell r="J90">
            <v>37146517</v>
          </cell>
          <cell r="K90">
            <v>26050384</v>
          </cell>
          <cell r="L90">
            <v>29132474</v>
          </cell>
          <cell r="M90">
            <v>861028</v>
          </cell>
          <cell r="N90">
            <v>1026867</v>
          </cell>
          <cell r="O90">
            <v>315234</v>
          </cell>
          <cell r="P90">
            <v>94532504</v>
          </cell>
          <cell r="Q90">
            <v>2105</v>
          </cell>
        </row>
        <row r="91">
          <cell r="J91">
            <v>38891840</v>
          </cell>
          <cell r="K91">
            <v>27245612</v>
          </cell>
          <cell r="L91">
            <v>30500092</v>
          </cell>
          <cell r="M91">
            <v>865316</v>
          </cell>
          <cell r="N91">
            <v>1032282</v>
          </cell>
          <cell r="O91">
            <v>318383</v>
          </cell>
          <cell r="P91">
            <v>98853525</v>
          </cell>
          <cell r="Q91">
            <v>2106</v>
          </cell>
        </row>
        <row r="92">
          <cell r="J92">
            <v>40724429</v>
          </cell>
          <cell r="K92">
            <v>28500602</v>
          </cell>
          <cell r="L92">
            <v>31936091</v>
          </cell>
          <cell r="M92">
            <v>869604</v>
          </cell>
          <cell r="N92">
            <v>1037697</v>
          </cell>
          <cell r="O92">
            <v>321564</v>
          </cell>
          <cell r="P92">
            <v>103389987</v>
          </cell>
          <cell r="Q92">
            <v>2107</v>
          </cell>
        </row>
        <row r="93">
          <cell r="J93">
            <v>42648648</v>
          </cell>
          <cell r="K93">
            <v>29818341</v>
          </cell>
          <cell r="L93">
            <v>33443890</v>
          </cell>
          <cell r="M93">
            <v>873892</v>
          </cell>
          <cell r="N93">
            <v>1043112</v>
          </cell>
          <cell r="O93">
            <v>324777</v>
          </cell>
          <cell r="P93">
            <v>108152660</v>
          </cell>
          <cell r="Q93">
            <v>2108</v>
          </cell>
        </row>
        <row r="94">
          <cell r="J94">
            <v>44669078</v>
          </cell>
          <cell r="K94">
            <v>31201967</v>
          </cell>
          <cell r="L94">
            <v>35027079</v>
          </cell>
          <cell r="M94">
            <v>878180</v>
          </cell>
          <cell r="N94">
            <v>1048527</v>
          </cell>
          <cell r="O94">
            <v>328022</v>
          </cell>
          <cell r="P94">
            <v>113152853</v>
          </cell>
          <cell r="Q94">
            <v>2109</v>
          </cell>
        </row>
        <row r="95">
          <cell r="J95">
            <v>46790529</v>
          </cell>
          <cell r="K95">
            <v>32654774</v>
          </cell>
          <cell r="L95">
            <v>36689427</v>
          </cell>
          <cell r="M95">
            <v>882468</v>
          </cell>
          <cell r="N95">
            <v>1053942</v>
          </cell>
          <cell r="O95">
            <v>331299</v>
          </cell>
          <cell r="P95">
            <v>118402439</v>
          </cell>
          <cell r="Q95">
            <v>2110</v>
          </cell>
        </row>
        <row r="96">
          <cell r="J96">
            <v>49018053</v>
          </cell>
          <cell r="K96">
            <v>34180222</v>
          </cell>
          <cell r="L96">
            <v>38434892</v>
          </cell>
          <cell r="M96">
            <v>886756</v>
          </cell>
          <cell r="N96">
            <v>1059357</v>
          </cell>
          <cell r="O96">
            <v>334609</v>
          </cell>
          <cell r="P96">
            <v>123913889</v>
          </cell>
          <cell r="Q96">
            <v>2111</v>
          </cell>
        </row>
        <row r="97">
          <cell r="J97">
            <v>51356953</v>
          </cell>
          <cell r="K97">
            <v>35781942</v>
          </cell>
          <cell r="L97">
            <v>40267631</v>
          </cell>
          <cell r="M97">
            <v>891044</v>
          </cell>
          <cell r="N97">
            <v>1064772</v>
          </cell>
          <cell r="O97">
            <v>337952</v>
          </cell>
          <cell r="P97">
            <v>129700294</v>
          </cell>
          <cell r="Q97">
            <v>2112</v>
          </cell>
        </row>
        <row r="98">
          <cell r="J98">
            <v>53812798</v>
          </cell>
          <cell r="K98">
            <v>37463748</v>
          </cell>
          <cell r="L98">
            <v>42192007</v>
          </cell>
          <cell r="M98">
            <v>895332</v>
          </cell>
          <cell r="N98">
            <v>1070187</v>
          </cell>
          <cell r="O98">
            <v>341329</v>
          </cell>
          <cell r="P98">
            <v>135775401</v>
          </cell>
          <cell r="Q98">
            <v>2113</v>
          </cell>
        </row>
        <row r="99">
          <cell r="J99">
            <v>56391435</v>
          </cell>
          <cell r="K99">
            <v>39229645</v>
          </cell>
          <cell r="L99">
            <v>44212601</v>
          </cell>
          <cell r="M99">
            <v>899620</v>
          </cell>
          <cell r="N99">
            <v>1075602</v>
          </cell>
          <cell r="O99">
            <v>344739</v>
          </cell>
          <cell r="P99">
            <v>142153642</v>
          </cell>
          <cell r="Q99">
            <v>2114</v>
          </cell>
        </row>
        <row r="100">
          <cell r="J100">
            <v>59099004</v>
          </cell>
          <cell r="K100">
            <v>41083836</v>
          </cell>
          <cell r="L100">
            <v>46334225</v>
          </cell>
          <cell r="M100">
            <v>903908</v>
          </cell>
          <cell r="N100">
            <v>1081017</v>
          </cell>
          <cell r="O100">
            <v>348183</v>
          </cell>
          <cell r="P100">
            <v>148850173</v>
          </cell>
          <cell r="Q100">
            <v>2115</v>
          </cell>
        </row>
        <row r="101">
          <cell r="J101">
            <v>61941952</v>
          </cell>
          <cell r="K101">
            <v>43030737</v>
          </cell>
          <cell r="L101">
            <v>48561930</v>
          </cell>
          <cell r="M101">
            <v>908196</v>
          </cell>
          <cell r="N101">
            <v>1086432</v>
          </cell>
          <cell r="O101">
            <v>351662</v>
          </cell>
          <cell r="P101">
            <v>155880909</v>
          </cell>
          <cell r="Q101">
            <v>2116</v>
          </cell>
        </row>
        <row r="102">
          <cell r="J102">
            <v>64927047</v>
          </cell>
          <cell r="K102">
            <v>45074983</v>
          </cell>
          <cell r="L102">
            <v>50901021</v>
          </cell>
          <cell r="M102">
            <v>912484</v>
          </cell>
          <cell r="N102">
            <v>1091847</v>
          </cell>
          <cell r="O102">
            <v>355176</v>
          </cell>
          <cell r="P102">
            <v>163262558</v>
          </cell>
          <cell r="Q102">
            <v>2117</v>
          </cell>
        </row>
        <row r="103">
          <cell r="J103">
            <v>68061397</v>
          </cell>
          <cell r="K103">
            <v>47221441</v>
          </cell>
          <cell r="L103">
            <v>53357066</v>
          </cell>
          <cell r="M103">
            <v>916772</v>
          </cell>
          <cell r="N103">
            <v>1097262</v>
          </cell>
          <cell r="O103">
            <v>358725</v>
          </cell>
          <cell r="P103">
            <v>171012663</v>
          </cell>
          <cell r="Q103">
            <v>2118</v>
          </cell>
        </row>
        <row r="104">
          <cell r="J104">
            <v>71352464</v>
          </cell>
          <cell r="K104">
            <v>49475222</v>
          </cell>
          <cell r="L104">
            <v>55935913</v>
          </cell>
          <cell r="M104">
            <v>921060</v>
          </cell>
          <cell r="N104">
            <v>1102677</v>
          </cell>
          <cell r="O104">
            <v>362309</v>
          </cell>
          <cell r="P104">
            <v>179149645</v>
          </cell>
          <cell r="Q104">
            <v>2119</v>
          </cell>
        </row>
        <row r="105">
          <cell r="J105">
            <v>74808084</v>
          </cell>
          <cell r="K105">
            <v>51841692</v>
          </cell>
          <cell r="L105">
            <v>58643703</v>
          </cell>
          <cell r="M105">
            <v>925348</v>
          </cell>
          <cell r="N105">
            <v>1108092</v>
          </cell>
          <cell r="O105">
            <v>365929</v>
          </cell>
          <cell r="P105">
            <v>187692848</v>
          </cell>
          <cell r="Q105">
            <v>2120</v>
          </cell>
        </row>
        <row r="106">
          <cell r="J106">
            <v>78436485</v>
          </cell>
          <cell r="K106">
            <v>54326486</v>
          </cell>
          <cell r="L106">
            <v>61486882</v>
          </cell>
          <cell r="M106">
            <v>929636</v>
          </cell>
          <cell r="N106">
            <v>1113507</v>
          </cell>
          <cell r="O106">
            <v>369585</v>
          </cell>
          <cell r="P106">
            <v>196662581</v>
          </cell>
          <cell r="Q106">
            <v>2121</v>
          </cell>
        </row>
        <row r="107">
          <cell r="J107">
            <v>82246307</v>
          </cell>
          <cell r="K107">
            <v>56935519</v>
          </cell>
          <cell r="L107">
            <v>64472220</v>
          </cell>
          <cell r="M107">
            <v>933924</v>
          </cell>
          <cell r="N107">
            <v>1118922</v>
          </cell>
          <cell r="O107">
            <v>373278</v>
          </cell>
          <cell r="P107">
            <v>206080170</v>
          </cell>
          <cell r="Q107">
            <v>2122</v>
          </cell>
        </row>
        <row r="108">
          <cell r="J108">
            <v>86246620</v>
          </cell>
          <cell r="K108">
            <v>59675004</v>
          </cell>
          <cell r="L108">
            <v>67606825</v>
          </cell>
          <cell r="M108">
            <v>938212</v>
          </cell>
          <cell r="N108">
            <v>1124337</v>
          </cell>
          <cell r="O108">
            <v>377008</v>
          </cell>
          <cell r="P108">
            <v>215968006</v>
          </cell>
          <cell r="Q108">
            <v>2123</v>
          </cell>
        </row>
        <row r="109">
          <cell r="J109">
            <v>90446948</v>
          </cell>
          <cell r="K109">
            <v>62551463</v>
          </cell>
          <cell r="L109">
            <v>70898160</v>
          </cell>
          <cell r="M109">
            <v>942500</v>
          </cell>
          <cell r="N109">
            <v>1129752</v>
          </cell>
          <cell r="O109">
            <v>380775</v>
          </cell>
          <cell r="P109">
            <v>226349598</v>
          </cell>
          <cell r="Q109">
            <v>2124</v>
          </cell>
        </row>
        <row r="110">
          <cell r="J110">
            <v>94857293</v>
          </cell>
          <cell r="K110">
            <v>65571745</v>
          </cell>
          <cell r="L110">
            <v>74354062</v>
          </cell>
          <cell r="M110">
            <v>946788</v>
          </cell>
          <cell r="N110">
            <v>1135167</v>
          </cell>
          <cell r="O110">
            <v>384580</v>
          </cell>
          <cell r="P110">
            <v>237249635</v>
          </cell>
          <cell r="Q110">
            <v>2125</v>
          </cell>
        </row>
        <row r="111">
          <cell r="J111">
            <v>99488155</v>
          </cell>
          <cell r="K111">
            <v>68743041</v>
          </cell>
          <cell r="L111">
            <v>77982759</v>
          </cell>
          <cell r="M111">
            <v>951076</v>
          </cell>
          <cell r="N111">
            <v>1140582</v>
          </cell>
          <cell r="O111">
            <v>388423</v>
          </cell>
          <cell r="P111">
            <v>248694036</v>
          </cell>
          <cell r="Q111">
            <v>2126</v>
          </cell>
        </row>
        <row r="112">
          <cell r="J112">
            <v>104350560</v>
          </cell>
          <cell r="K112">
            <v>72072902</v>
          </cell>
          <cell r="L112">
            <v>81792891</v>
          </cell>
          <cell r="M112">
            <v>955364</v>
          </cell>
          <cell r="N112">
            <v>1145997</v>
          </cell>
          <cell r="O112">
            <v>392304</v>
          </cell>
          <cell r="P112">
            <v>260710018</v>
          </cell>
          <cell r="Q112">
            <v>2127</v>
          </cell>
        </row>
        <row r="113">
          <cell r="J113">
            <v>109456085</v>
          </cell>
          <cell r="K113">
            <v>75569256</v>
          </cell>
          <cell r="L113">
            <v>85793530</v>
          </cell>
          <cell r="M113">
            <v>959652</v>
          </cell>
          <cell r="N113">
            <v>1151412</v>
          </cell>
          <cell r="O113">
            <v>396224</v>
          </cell>
          <cell r="P113">
            <v>273326159</v>
          </cell>
          <cell r="Q113">
            <v>2128</v>
          </cell>
        </row>
        <row r="114">
          <cell r="J114">
            <v>114816887</v>
          </cell>
          <cell r="K114">
            <v>79240428</v>
          </cell>
          <cell r="L114">
            <v>89994201</v>
          </cell>
          <cell r="M114">
            <v>963940</v>
          </cell>
          <cell r="N114">
            <v>1156827</v>
          </cell>
          <cell r="O114">
            <v>400183</v>
          </cell>
          <cell r="P114">
            <v>286572466</v>
          </cell>
          <cell r="Q114">
            <v>2129</v>
          </cell>
        </row>
        <row r="115">
          <cell r="J115">
            <v>120445729</v>
          </cell>
          <cell r="K115">
            <v>83095159</v>
          </cell>
          <cell r="L115">
            <v>94404905</v>
          </cell>
          <cell r="M115">
            <v>968228</v>
          </cell>
          <cell r="N115">
            <v>1162242</v>
          </cell>
          <cell r="O115">
            <v>404182</v>
          </cell>
          <cell r="P115">
            <v>300480445</v>
          </cell>
          <cell r="Q115">
            <v>2130</v>
          </cell>
        </row>
      </sheetData>
      <sheetData sheetId="2" refreshError="1"/>
      <sheetData sheetId="3">
        <row r="6">
          <cell r="C6">
            <v>0.48299999999999998</v>
          </cell>
          <cell r="D6">
            <v>1.538</v>
          </cell>
          <cell r="E6">
            <v>6.2709999999999999</v>
          </cell>
          <cell r="F6">
            <v>1.038</v>
          </cell>
          <cell r="G6">
            <v>3.0129999999999999</v>
          </cell>
          <cell r="H6">
            <v>16.274999999999999</v>
          </cell>
          <cell r="I6">
            <v>1.625</v>
          </cell>
          <cell r="J6">
            <v>3.35</v>
          </cell>
          <cell r="K6">
            <v>17.088000000000001</v>
          </cell>
          <cell r="L6">
            <v>0.38800000000000001</v>
          </cell>
          <cell r="M6">
            <v>1.3380000000000001</v>
          </cell>
          <cell r="N6">
            <v>7.0250000000000004</v>
          </cell>
          <cell r="O6">
            <v>0.313</v>
          </cell>
          <cell r="P6">
            <v>1.125</v>
          </cell>
          <cell r="Q6">
            <v>5.8250000000000002</v>
          </cell>
          <cell r="R6">
            <v>0.2</v>
          </cell>
          <cell r="S6">
            <v>0.56299999999999994</v>
          </cell>
          <cell r="T6">
            <v>3.2</v>
          </cell>
        </row>
        <row r="7">
          <cell r="C7">
            <v>0.48830000000000001</v>
          </cell>
          <cell r="D7">
            <v>1.5547</v>
          </cell>
          <cell r="E7">
            <v>6.3392999999999997</v>
          </cell>
          <cell r="F7">
            <v>1.0493000000000001</v>
          </cell>
          <cell r="G7">
            <v>3.0457999999999998</v>
          </cell>
          <cell r="H7">
            <v>16.452199999999998</v>
          </cell>
          <cell r="I7">
            <v>1.6427</v>
          </cell>
          <cell r="J7">
            <v>3.3864999999999998</v>
          </cell>
          <cell r="K7">
            <v>17.274100000000001</v>
          </cell>
          <cell r="L7">
            <v>0.39219999999999999</v>
          </cell>
          <cell r="M7">
            <v>1.3526</v>
          </cell>
          <cell r="N7">
            <v>7.1015000000000006</v>
          </cell>
          <cell r="O7">
            <v>0.31640000000000001</v>
          </cell>
          <cell r="P7">
            <v>1.1373</v>
          </cell>
          <cell r="Q7">
            <v>5.8883999999999999</v>
          </cell>
          <cell r="R7">
            <v>0.20220000000000002</v>
          </cell>
          <cell r="S7">
            <v>0.56909999999999994</v>
          </cell>
          <cell r="T7">
            <v>3.2348000000000003</v>
          </cell>
        </row>
        <row r="8">
          <cell r="C8">
            <v>0.49360000000000004</v>
          </cell>
          <cell r="D8">
            <v>1.5713999999999999</v>
          </cell>
          <cell r="E8">
            <v>6.4075999999999995</v>
          </cell>
          <cell r="F8">
            <v>1.0606000000000002</v>
          </cell>
          <cell r="G8">
            <v>3.0785999999999998</v>
          </cell>
          <cell r="H8">
            <v>16.629399999999997</v>
          </cell>
          <cell r="I8">
            <v>1.6604000000000001</v>
          </cell>
          <cell r="J8">
            <v>3.423</v>
          </cell>
          <cell r="K8">
            <v>17.4602</v>
          </cell>
          <cell r="L8">
            <v>0.39639999999999997</v>
          </cell>
          <cell r="M8">
            <v>1.3672</v>
          </cell>
          <cell r="N8">
            <v>7.1780000000000008</v>
          </cell>
          <cell r="O8">
            <v>0.31980000000000003</v>
          </cell>
          <cell r="P8">
            <v>1.1496</v>
          </cell>
          <cell r="Q8">
            <v>5.9517999999999995</v>
          </cell>
          <cell r="R8">
            <v>0.20440000000000003</v>
          </cell>
          <cell r="S8">
            <v>0.57519999999999993</v>
          </cell>
          <cell r="T8">
            <v>3.2696000000000005</v>
          </cell>
        </row>
        <row r="9">
          <cell r="C9">
            <v>0.49890000000000007</v>
          </cell>
          <cell r="D9">
            <v>1.5880999999999998</v>
          </cell>
          <cell r="E9">
            <v>6.4758999999999993</v>
          </cell>
          <cell r="F9">
            <v>1.0719000000000003</v>
          </cell>
          <cell r="G9">
            <v>3.1113999999999997</v>
          </cell>
          <cell r="H9">
            <v>16.806599999999996</v>
          </cell>
          <cell r="I9">
            <v>1.6781000000000001</v>
          </cell>
          <cell r="J9">
            <v>3.4595000000000002</v>
          </cell>
          <cell r="K9">
            <v>17.6463</v>
          </cell>
          <cell r="L9">
            <v>0.40059999999999996</v>
          </cell>
          <cell r="M9">
            <v>1.3817999999999999</v>
          </cell>
          <cell r="N9">
            <v>7.2545000000000011</v>
          </cell>
          <cell r="O9">
            <v>0.32320000000000004</v>
          </cell>
          <cell r="P9">
            <v>1.1618999999999999</v>
          </cell>
          <cell r="Q9">
            <v>6.0151999999999992</v>
          </cell>
          <cell r="R9">
            <v>0.20660000000000003</v>
          </cell>
          <cell r="S9">
            <v>0.58129999999999993</v>
          </cell>
          <cell r="T9">
            <v>3.3044000000000007</v>
          </cell>
        </row>
        <row r="10">
          <cell r="C10">
            <v>0.50420000000000009</v>
          </cell>
          <cell r="D10">
            <v>1.6047999999999998</v>
          </cell>
          <cell r="E10">
            <v>6.5441999999999991</v>
          </cell>
          <cell r="F10">
            <v>1.0832000000000004</v>
          </cell>
          <cell r="G10">
            <v>3.1441999999999997</v>
          </cell>
          <cell r="H10">
            <v>16.983799999999995</v>
          </cell>
          <cell r="I10">
            <v>1.6958000000000002</v>
          </cell>
          <cell r="J10">
            <v>3.4960000000000004</v>
          </cell>
          <cell r="K10">
            <v>17.8324</v>
          </cell>
          <cell r="L10">
            <v>0.40479999999999994</v>
          </cell>
          <cell r="M10">
            <v>1.3963999999999999</v>
          </cell>
          <cell r="N10">
            <v>7.3310000000000013</v>
          </cell>
          <cell r="O10">
            <v>0.32660000000000006</v>
          </cell>
          <cell r="P10">
            <v>1.1741999999999999</v>
          </cell>
          <cell r="Q10">
            <v>6.0785999999999989</v>
          </cell>
          <cell r="R10">
            <v>0.20880000000000004</v>
          </cell>
          <cell r="S10">
            <v>0.58739999999999992</v>
          </cell>
          <cell r="T10">
            <v>3.3392000000000008</v>
          </cell>
        </row>
        <row r="11">
          <cell r="C11">
            <v>0.50950000000000006</v>
          </cell>
          <cell r="D11">
            <v>1.6214999999999997</v>
          </cell>
          <cell r="E11">
            <v>6.6124999999999989</v>
          </cell>
          <cell r="F11">
            <v>1.0945000000000005</v>
          </cell>
          <cell r="G11">
            <v>3.1769999999999996</v>
          </cell>
          <cell r="H11">
            <v>17.160999999999994</v>
          </cell>
          <cell r="I11">
            <v>1.7135000000000002</v>
          </cell>
          <cell r="J11">
            <v>3.5325000000000006</v>
          </cell>
          <cell r="K11">
            <v>18.0185</v>
          </cell>
          <cell r="L11">
            <v>0.40899999999999992</v>
          </cell>
          <cell r="M11">
            <v>1.4109999999999998</v>
          </cell>
          <cell r="N11">
            <v>7.4075000000000015</v>
          </cell>
          <cell r="O11">
            <v>0.33000000000000007</v>
          </cell>
          <cell r="P11">
            <v>1.1864999999999999</v>
          </cell>
          <cell r="Q11">
            <v>6.1419999999999986</v>
          </cell>
          <cell r="R11">
            <v>0.21100000000000005</v>
          </cell>
          <cell r="S11">
            <v>0.59349999999999992</v>
          </cell>
          <cell r="T11">
            <v>3.374000000000001</v>
          </cell>
        </row>
        <row r="12">
          <cell r="C12">
            <v>0.51480000000000004</v>
          </cell>
          <cell r="D12">
            <v>1.6381999999999997</v>
          </cell>
          <cell r="E12">
            <v>6.6807999999999987</v>
          </cell>
          <cell r="F12">
            <v>1.1058000000000006</v>
          </cell>
          <cell r="G12">
            <v>3.2097999999999995</v>
          </cell>
          <cell r="H12">
            <v>17.338199999999993</v>
          </cell>
          <cell r="I12">
            <v>1.7312000000000003</v>
          </cell>
          <cell r="J12">
            <v>3.5690000000000008</v>
          </cell>
          <cell r="K12">
            <v>18.204599999999999</v>
          </cell>
          <cell r="L12">
            <v>0.4131999999999999</v>
          </cell>
          <cell r="M12">
            <v>1.4255999999999998</v>
          </cell>
          <cell r="N12">
            <v>7.4840000000000018</v>
          </cell>
          <cell r="O12">
            <v>0.33340000000000009</v>
          </cell>
          <cell r="P12">
            <v>1.1987999999999999</v>
          </cell>
          <cell r="Q12">
            <v>6.2053999999999983</v>
          </cell>
          <cell r="R12">
            <v>0.21320000000000006</v>
          </cell>
          <cell r="S12">
            <v>0.59959999999999991</v>
          </cell>
          <cell r="T12">
            <v>3.4088000000000012</v>
          </cell>
        </row>
        <row r="13">
          <cell r="C13">
            <v>0.52010000000000001</v>
          </cell>
          <cell r="D13">
            <v>1.6548999999999996</v>
          </cell>
          <cell r="E13">
            <v>6.7490999999999985</v>
          </cell>
          <cell r="F13">
            <v>1.1171000000000006</v>
          </cell>
          <cell r="G13">
            <v>3.2425999999999995</v>
          </cell>
          <cell r="H13">
            <v>17.515399999999993</v>
          </cell>
          <cell r="I13">
            <v>1.7489000000000003</v>
          </cell>
          <cell r="J13">
            <v>3.605500000000001</v>
          </cell>
          <cell r="K13">
            <v>18.390699999999999</v>
          </cell>
          <cell r="L13">
            <v>0.41739999999999988</v>
          </cell>
          <cell r="M13">
            <v>1.4401999999999997</v>
          </cell>
          <cell r="N13">
            <v>7.560500000000002</v>
          </cell>
          <cell r="O13">
            <v>0.3368000000000001</v>
          </cell>
          <cell r="P13">
            <v>1.2110999999999998</v>
          </cell>
          <cell r="Q13">
            <v>6.2687999999999979</v>
          </cell>
          <cell r="R13">
            <v>0.21540000000000006</v>
          </cell>
          <cell r="S13">
            <v>0.60569999999999991</v>
          </cell>
          <cell r="T13">
            <v>3.4436000000000013</v>
          </cell>
        </row>
        <row r="14">
          <cell r="C14">
            <v>0.52539999999999998</v>
          </cell>
          <cell r="D14">
            <v>1.6715999999999995</v>
          </cell>
          <cell r="E14">
            <v>6.8173999999999984</v>
          </cell>
          <cell r="F14">
            <v>1.1284000000000007</v>
          </cell>
          <cell r="G14">
            <v>3.2753999999999994</v>
          </cell>
          <cell r="H14">
            <v>17.692599999999992</v>
          </cell>
          <cell r="I14">
            <v>1.7666000000000004</v>
          </cell>
          <cell r="J14">
            <v>3.6420000000000012</v>
          </cell>
          <cell r="K14">
            <v>18.576799999999999</v>
          </cell>
          <cell r="L14">
            <v>0.42159999999999986</v>
          </cell>
          <cell r="M14">
            <v>1.4547999999999996</v>
          </cell>
          <cell r="N14">
            <v>7.6370000000000022</v>
          </cell>
          <cell r="O14">
            <v>0.34020000000000011</v>
          </cell>
          <cell r="P14">
            <v>1.2233999999999998</v>
          </cell>
          <cell r="Q14">
            <v>6.3321999999999976</v>
          </cell>
          <cell r="R14">
            <v>0.21760000000000007</v>
          </cell>
          <cell r="S14">
            <v>0.6117999999999999</v>
          </cell>
          <cell r="T14">
            <v>3.4784000000000015</v>
          </cell>
        </row>
        <row r="15">
          <cell r="C15">
            <v>0.53069999999999995</v>
          </cell>
          <cell r="D15">
            <v>1.6882999999999995</v>
          </cell>
          <cell r="E15">
            <v>6.8856999999999982</v>
          </cell>
          <cell r="F15">
            <v>1.1397000000000008</v>
          </cell>
          <cell r="G15">
            <v>3.3081999999999994</v>
          </cell>
          <cell r="H15">
            <v>17.869799999999991</v>
          </cell>
          <cell r="I15">
            <v>1.7843000000000004</v>
          </cell>
          <cell r="J15">
            <v>3.6785000000000014</v>
          </cell>
          <cell r="K15">
            <v>18.762899999999998</v>
          </cell>
          <cell r="L15">
            <v>0.42579999999999985</v>
          </cell>
          <cell r="M15">
            <v>1.4693999999999996</v>
          </cell>
          <cell r="N15">
            <v>7.7135000000000025</v>
          </cell>
          <cell r="O15">
            <v>0.34360000000000013</v>
          </cell>
          <cell r="P15">
            <v>1.2356999999999998</v>
          </cell>
          <cell r="Q15">
            <v>6.3955999999999973</v>
          </cell>
          <cell r="R15">
            <v>0.21980000000000008</v>
          </cell>
          <cell r="S15">
            <v>0.61789999999999989</v>
          </cell>
          <cell r="T15">
            <v>3.5132000000000017</v>
          </cell>
        </row>
        <row r="16">
          <cell r="C16">
            <v>0.53600000000000003</v>
          </cell>
          <cell r="D16">
            <v>1.7050000000000001</v>
          </cell>
          <cell r="E16">
            <v>6.9539999999999997</v>
          </cell>
          <cell r="F16">
            <v>1.151</v>
          </cell>
          <cell r="G16">
            <v>3.3410000000000002</v>
          </cell>
          <cell r="H16">
            <v>18.047000000000001</v>
          </cell>
          <cell r="I16">
            <v>1.802</v>
          </cell>
          <cell r="J16">
            <v>3.7149999999999999</v>
          </cell>
          <cell r="K16">
            <v>18.949000000000002</v>
          </cell>
          <cell r="L16">
            <v>0.43</v>
          </cell>
          <cell r="M16">
            <v>1.484</v>
          </cell>
          <cell r="N16">
            <v>7.79</v>
          </cell>
          <cell r="O16">
            <v>0.34699999999999998</v>
          </cell>
          <cell r="P16">
            <v>1.248</v>
          </cell>
          <cell r="Q16">
            <v>6.4589999999999996</v>
          </cell>
          <cell r="R16">
            <v>0.222</v>
          </cell>
          <cell r="S16">
            <v>0.624</v>
          </cell>
          <cell r="T16">
            <v>3.548</v>
          </cell>
        </row>
        <row r="17">
          <cell r="C17">
            <v>0.53990000000000005</v>
          </cell>
          <cell r="D17">
            <v>1.7176</v>
          </cell>
          <cell r="E17">
            <v>7.0050999999999997</v>
          </cell>
          <cell r="F17">
            <v>1.1595</v>
          </cell>
          <cell r="G17">
            <v>3.3656000000000001</v>
          </cell>
          <cell r="H17">
            <v>18.179600000000001</v>
          </cell>
          <cell r="I17">
            <v>1.8151999999999999</v>
          </cell>
          <cell r="J17">
            <v>3.7422999999999997</v>
          </cell>
          <cell r="K17">
            <v>19.088200000000001</v>
          </cell>
          <cell r="L17">
            <v>0.43319999999999997</v>
          </cell>
          <cell r="M17">
            <v>1.4948999999999999</v>
          </cell>
          <cell r="N17">
            <v>7.8472</v>
          </cell>
          <cell r="O17">
            <v>0.34959999999999997</v>
          </cell>
          <cell r="P17">
            <v>1.2570999999999999</v>
          </cell>
          <cell r="Q17">
            <v>6.5065</v>
          </cell>
          <cell r="R17">
            <v>0.22359999999999999</v>
          </cell>
          <cell r="S17">
            <v>0.62860000000000005</v>
          </cell>
          <cell r="T17">
            <v>3.5741000000000001</v>
          </cell>
        </row>
        <row r="18">
          <cell r="C18">
            <v>0.54380000000000006</v>
          </cell>
          <cell r="D18">
            <v>1.7302</v>
          </cell>
          <cell r="E18">
            <v>7.0561999999999996</v>
          </cell>
          <cell r="F18">
            <v>1.1679999999999999</v>
          </cell>
          <cell r="G18">
            <v>3.3902000000000001</v>
          </cell>
          <cell r="H18">
            <v>18.312200000000001</v>
          </cell>
          <cell r="I18">
            <v>1.8283999999999998</v>
          </cell>
          <cell r="J18">
            <v>3.7695999999999996</v>
          </cell>
          <cell r="K18">
            <v>19.227399999999999</v>
          </cell>
          <cell r="L18">
            <v>0.43639999999999995</v>
          </cell>
          <cell r="M18">
            <v>1.5057999999999998</v>
          </cell>
          <cell r="N18">
            <v>7.9043999999999999</v>
          </cell>
          <cell r="O18">
            <v>0.35219999999999996</v>
          </cell>
          <cell r="P18">
            <v>1.2662</v>
          </cell>
          <cell r="Q18">
            <v>6.5540000000000003</v>
          </cell>
          <cell r="R18">
            <v>0.22519999999999998</v>
          </cell>
          <cell r="S18">
            <v>0.6332000000000001</v>
          </cell>
          <cell r="T18">
            <v>3.6002000000000001</v>
          </cell>
        </row>
        <row r="19">
          <cell r="C19">
            <v>0.54770000000000008</v>
          </cell>
          <cell r="D19">
            <v>1.7427999999999999</v>
          </cell>
          <cell r="E19">
            <v>7.1072999999999995</v>
          </cell>
          <cell r="F19">
            <v>1.1764999999999999</v>
          </cell>
          <cell r="G19">
            <v>3.4148000000000001</v>
          </cell>
          <cell r="H19">
            <v>18.444800000000001</v>
          </cell>
          <cell r="I19">
            <v>1.8415999999999997</v>
          </cell>
          <cell r="J19">
            <v>3.7968999999999995</v>
          </cell>
          <cell r="K19">
            <v>19.366599999999998</v>
          </cell>
          <cell r="L19">
            <v>0.43959999999999994</v>
          </cell>
          <cell r="M19">
            <v>1.5166999999999997</v>
          </cell>
          <cell r="N19">
            <v>7.9615999999999998</v>
          </cell>
          <cell r="O19">
            <v>0.35479999999999995</v>
          </cell>
          <cell r="P19">
            <v>1.2753000000000001</v>
          </cell>
          <cell r="Q19">
            <v>6.6015000000000006</v>
          </cell>
          <cell r="R19">
            <v>0.22679999999999997</v>
          </cell>
          <cell r="S19">
            <v>0.63780000000000014</v>
          </cell>
          <cell r="T19">
            <v>3.6263000000000001</v>
          </cell>
        </row>
        <row r="20">
          <cell r="C20">
            <v>0.55160000000000009</v>
          </cell>
          <cell r="D20">
            <v>1.7553999999999998</v>
          </cell>
          <cell r="E20">
            <v>7.1583999999999994</v>
          </cell>
          <cell r="F20">
            <v>1.1849999999999998</v>
          </cell>
          <cell r="G20">
            <v>3.4394</v>
          </cell>
          <cell r="H20">
            <v>18.577400000000001</v>
          </cell>
          <cell r="I20">
            <v>1.8547999999999996</v>
          </cell>
          <cell r="J20">
            <v>3.8241999999999994</v>
          </cell>
          <cell r="K20">
            <v>19.505799999999997</v>
          </cell>
          <cell r="L20">
            <v>0.44279999999999992</v>
          </cell>
          <cell r="M20">
            <v>1.5275999999999996</v>
          </cell>
          <cell r="N20">
            <v>8.0188000000000006</v>
          </cell>
          <cell r="O20">
            <v>0.35739999999999994</v>
          </cell>
          <cell r="P20">
            <v>1.2844000000000002</v>
          </cell>
          <cell r="Q20">
            <v>6.6490000000000009</v>
          </cell>
          <cell r="R20">
            <v>0.22839999999999996</v>
          </cell>
          <cell r="S20">
            <v>0.64240000000000019</v>
          </cell>
          <cell r="T20">
            <v>3.6524000000000001</v>
          </cell>
        </row>
        <row r="21">
          <cell r="C21">
            <v>0.5555000000000001</v>
          </cell>
          <cell r="D21">
            <v>1.7679999999999998</v>
          </cell>
          <cell r="E21">
            <v>7.2094999999999994</v>
          </cell>
          <cell r="F21">
            <v>1.1934999999999998</v>
          </cell>
          <cell r="G21">
            <v>3.464</v>
          </cell>
          <cell r="H21">
            <v>18.71</v>
          </cell>
          <cell r="I21">
            <v>1.8679999999999994</v>
          </cell>
          <cell r="J21">
            <v>3.8514999999999993</v>
          </cell>
          <cell r="K21">
            <v>19.644999999999996</v>
          </cell>
          <cell r="L21">
            <v>0.4459999999999999</v>
          </cell>
          <cell r="M21">
            <v>1.5384999999999995</v>
          </cell>
          <cell r="N21">
            <v>8.0760000000000005</v>
          </cell>
          <cell r="O21">
            <v>0.35999999999999993</v>
          </cell>
          <cell r="P21">
            <v>1.2935000000000003</v>
          </cell>
          <cell r="Q21">
            <v>6.6965000000000012</v>
          </cell>
          <cell r="R21">
            <v>0.22999999999999995</v>
          </cell>
          <cell r="S21">
            <v>0.64700000000000024</v>
          </cell>
          <cell r="T21">
            <v>3.6785000000000001</v>
          </cell>
        </row>
        <row r="22">
          <cell r="C22">
            <v>0.55940000000000012</v>
          </cell>
          <cell r="D22">
            <v>1.7805999999999997</v>
          </cell>
          <cell r="E22">
            <v>7.2605999999999993</v>
          </cell>
          <cell r="F22">
            <v>1.2019999999999997</v>
          </cell>
          <cell r="G22">
            <v>3.4885999999999999</v>
          </cell>
          <cell r="H22">
            <v>18.842600000000001</v>
          </cell>
          <cell r="I22">
            <v>1.8811999999999993</v>
          </cell>
          <cell r="J22">
            <v>3.8787999999999991</v>
          </cell>
          <cell r="K22">
            <v>19.784199999999995</v>
          </cell>
          <cell r="L22">
            <v>0.44919999999999988</v>
          </cell>
          <cell r="M22">
            <v>1.5493999999999994</v>
          </cell>
          <cell r="N22">
            <v>8.1332000000000004</v>
          </cell>
          <cell r="O22">
            <v>0.36259999999999992</v>
          </cell>
          <cell r="P22">
            <v>1.3026000000000004</v>
          </cell>
          <cell r="Q22">
            <v>6.7440000000000015</v>
          </cell>
          <cell r="R22">
            <v>0.23159999999999994</v>
          </cell>
          <cell r="S22">
            <v>0.65160000000000029</v>
          </cell>
          <cell r="T22">
            <v>3.7046000000000001</v>
          </cell>
        </row>
        <row r="23">
          <cell r="C23">
            <v>0.56330000000000013</v>
          </cell>
          <cell r="D23">
            <v>1.7931999999999997</v>
          </cell>
          <cell r="E23">
            <v>7.3116999999999992</v>
          </cell>
          <cell r="F23">
            <v>1.2104999999999997</v>
          </cell>
          <cell r="G23">
            <v>3.5131999999999999</v>
          </cell>
          <cell r="H23">
            <v>18.975200000000001</v>
          </cell>
          <cell r="I23">
            <v>1.8943999999999992</v>
          </cell>
          <cell r="J23">
            <v>3.906099999999999</v>
          </cell>
          <cell r="K23">
            <v>19.923399999999994</v>
          </cell>
          <cell r="L23">
            <v>0.45239999999999986</v>
          </cell>
          <cell r="M23">
            <v>1.5602999999999994</v>
          </cell>
          <cell r="N23">
            <v>8.1904000000000003</v>
          </cell>
          <cell r="O23">
            <v>0.36519999999999991</v>
          </cell>
          <cell r="P23">
            <v>1.3117000000000005</v>
          </cell>
          <cell r="Q23">
            <v>6.7915000000000019</v>
          </cell>
          <cell r="R23">
            <v>0.23319999999999994</v>
          </cell>
          <cell r="S23">
            <v>0.65620000000000034</v>
          </cell>
          <cell r="T23">
            <v>3.7307000000000001</v>
          </cell>
        </row>
        <row r="24">
          <cell r="C24">
            <v>0.56720000000000015</v>
          </cell>
          <cell r="D24">
            <v>1.8057999999999996</v>
          </cell>
          <cell r="E24">
            <v>7.3627999999999991</v>
          </cell>
          <cell r="F24">
            <v>1.2189999999999996</v>
          </cell>
          <cell r="G24">
            <v>3.5377999999999998</v>
          </cell>
          <cell r="H24">
            <v>19.107800000000001</v>
          </cell>
          <cell r="I24">
            <v>1.9075999999999991</v>
          </cell>
          <cell r="J24">
            <v>3.9333999999999989</v>
          </cell>
          <cell r="K24">
            <v>20.062599999999993</v>
          </cell>
          <cell r="L24">
            <v>0.45559999999999984</v>
          </cell>
          <cell r="M24">
            <v>1.5711999999999993</v>
          </cell>
          <cell r="N24">
            <v>8.2476000000000003</v>
          </cell>
          <cell r="O24">
            <v>0.3677999999999999</v>
          </cell>
          <cell r="P24">
            <v>1.3208000000000006</v>
          </cell>
          <cell r="Q24">
            <v>6.8390000000000022</v>
          </cell>
          <cell r="R24">
            <v>0.23479999999999993</v>
          </cell>
          <cell r="S24">
            <v>0.66080000000000039</v>
          </cell>
          <cell r="T24">
            <v>3.7568000000000001</v>
          </cell>
        </row>
        <row r="25">
          <cell r="C25">
            <v>0.57110000000000016</v>
          </cell>
          <cell r="D25">
            <v>1.8183999999999996</v>
          </cell>
          <cell r="E25">
            <v>7.413899999999999</v>
          </cell>
          <cell r="F25">
            <v>1.2274999999999996</v>
          </cell>
          <cell r="G25">
            <v>3.5623999999999998</v>
          </cell>
          <cell r="H25">
            <v>19.240400000000001</v>
          </cell>
          <cell r="I25">
            <v>1.920799999999999</v>
          </cell>
          <cell r="J25">
            <v>3.9606999999999988</v>
          </cell>
          <cell r="K25">
            <v>20.201799999999992</v>
          </cell>
          <cell r="L25">
            <v>0.45879999999999982</v>
          </cell>
          <cell r="M25">
            <v>1.5820999999999992</v>
          </cell>
          <cell r="N25">
            <v>8.3048000000000002</v>
          </cell>
          <cell r="O25">
            <v>0.3703999999999999</v>
          </cell>
          <cell r="P25">
            <v>1.3299000000000007</v>
          </cell>
          <cell r="Q25">
            <v>6.8865000000000025</v>
          </cell>
          <cell r="R25">
            <v>0.23639999999999992</v>
          </cell>
          <cell r="S25">
            <v>0.66540000000000044</v>
          </cell>
          <cell r="T25">
            <v>3.7829000000000002</v>
          </cell>
        </row>
        <row r="26">
          <cell r="C26">
            <v>0.57499999999999996</v>
          </cell>
          <cell r="D26">
            <v>1.831</v>
          </cell>
          <cell r="E26">
            <v>7.4649999999999999</v>
          </cell>
          <cell r="F26">
            <v>1.236</v>
          </cell>
          <cell r="G26">
            <v>3.5870000000000002</v>
          </cell>
          <cell r="H26">
            <v>19.373000000000001</v>
          </cell>
          <cell r="I26">
            <v>1.9339999999999999</v>
          </cell>
          <cell r="J26">
            <v>3.988</v>
          </cell>
          <cell r="K26">
            <v>20.341000000000001</v>
          </cell>
          <cell r="L26">
            <v>0.46200000000000002</v>
          </cell>
          <cell r="M26">
            <v>1.593</v>
          </cell>
          <cell r="N26">
            <v>8.3620000000000001</v>
          </cell>
          <cell r="O26">
            <v>0.373</v>
          </cell>
          <cell r="P26">
            <v>1.339</v>
          </cell>
          <cell r="Q26">
            <v>6.9340000000000002</v>
          </cell>
          <cell r="R26">
            <v>0.23799999999999999</v>
          </cell>
          <cell r="S26">
            <v>0.67</v>
          </cell>
          <cell r="T26">
            <v>3.8090000000000002</v>
          </cell>
        </row>
        <row r="27">
          <cell r="C27">
            <v>0.57719999999999994</v>
          </cell>
          <cell r="D27">
            <v>1.8377999999999999</v>
          </cell>
          <cell r="E27">
            <v>7.4930000000000003</v>
          </cell>
          <cell r="F27">
            <v>1.2405999999999999</v>
          </cell>
          <cell r="G27">
            <v>3.6004</v>
          </cell>
          <cell r="H27">
            <v>19.445600000000002</v>
          </cell>
          <cell r="I27">
            <v>1.9413</v>
          </cell>
          <cell r="J27">
            <v>4.0029000000000003</v>
          </cell>
          <cell r="K27">
            <v>20.417300000000001</v>
          </cell>
          <cell r="L27">
            <v>0.4637</v>
          </cell>
          <cell r="M27">
            <v>1.5989</v>
          </cell>
          <cell r="N27">
            <v>8.3933999999999997</v>
          </cell>
          <cell r="O27">
            <v>0.37440000000000001</v>
          </cell>
          <cell r="P27">
            <v>1.3439999999999999</v>
          </cell>
          <cell r="Q27">
            <v>6.96</v>
          </cell>
          <cell r="R27">
            <v>0.2389</v>
          </cell>
          <cell r="S27">
            <v>0.67249999999999999</v>
          </cell>
          <cell r="T27">
            <v>3.8233000000000001</v>
          </cell>
        </row>
        <row r="28">
          <cell r="C28">
            <v>0.57939999999999992</v>
          </cell>
          <cell r="D28">
            <v>1.8445999999999998</v>
          </cell>
          <cell r="E28">
            <v>7.5210000000000008</v>
          </cell>
          <cell r="F28">
            <v>1.2451999999999999</v>
          </cell>
          <cell r="G28">
            <v>3.6137999999999999</v>
          </cell>
          <cell r="H28">
            <v>19.518200000000004</v>
          </cell>
          <cell r="I28">
            <v>1.9486000000000001</v>
          </cell>
          <cell r="J28">
            <v>4.0178000000000003</v>
          </cell>
          <cell r="K28">
            <v>20.493600000000001</v>
          </cell>
          <cell r="L28">
            <v>0.46539999999999998</v>
          </cell>
          <cell r="M28">
            <v>1.6048</v>
          </cell>
          <cell r="N28">
            <v>8.4247999999999994</v>
          </cell>
          <cell r="O28">
            <v>0.37580000000000002</v>
          </cell>
          <cell r="P28">
            <v>1.3489999999999998</v>
          </cell>
          <cell r="Q28">
            <v>6.9859999999999998</v>
          </cell>
          <cell r="R28">
            <v>0.23980000000000001</v>
          </cell>
          <cell r="S28">
            <v>0.67499999999999993</v>
          </cell>
          <cell r="T28">
            <v>3.8376000000000001</v>
          </cell>
        </row>
        <row r="29">
          <cell r="C29">
            <v>0.58159999999999989</v>
          </cell>
          <cell r="D29">
            <v>1.8513999999999997</v>
          </cell>
          <cell r="E29">
            <v>7.5490000000000013</v>
          </cell>
          <cell r="F29">
            <v>1.2497999999999998</v>
          </cell>
          <cell r="G29">
            <v>3.6271999999999998</v>
          </cell>
          <cell r="H29">
            <v>19.590800000000005</v>
          </cell>
          <cell r="I29">
            <v>1.9559000000000002</v>
          </cell>
          <cell r="J29">
            <v>4.0327000000000002</v>
          </cell>
          <cell r="K29">
            <v>20.569900000000001</v>
          </cell>
          <cell r="L29">
            <v>0.46709999999999996</v>
          </cell>
          <cell r="M29">
            <v>1.6107</v>
          </cell>
          <cell r="N29">
            <v>8.4561999999999991</v>
          </cell>
          <cell r="O29">
            <v>0.37720000000000004</v>
          </cell>
          <cell r="P29">
            <v>1.3539999999999996</v>
          </cell>
          <cell r="Q29">
            <v>7.0119999999999996</v>
          </cell>
          <cell r="R29">
            <v>0.24070000000000003</v>
          </cell>
          <cell r="S29">
            <v>0.67749999999999988</v>
          </cell>
          <cell r="T29">
            <v>3.8519000000000001</v>
          </cell>
        </row>
        <row r="30">
          <cell r="C30">
            <v>0.58379999999999987</v>
          </cell>
          <cell r="D30">
            <v>1.8581999999999996</v>
          </cell>
          <cell r="E30">
            <v>7.5770000000000017</v>
          </cell>
          <cell r="F30">
            <v>1.2543999999999997</v>
          </cell>
          <cell r="G30">
            <v>3.6405999999999996</v>
          </cell>
          <cell r="H30">
            <v>19.663400000000006</v>
          </cell>
          <cell r="I30">
            <v>1.9632000000000003</v>
          </cell>
          <cell r="J30">
            <v>4.0476000000000001</v>
          </cell>
          <cell r="K30">
            <v>20.6462</v>
          </cell>
          <cell r="L30">
            <v>0.46879999999999994</v>
          </cell>
          <cell r="M30">
            <v>1.6166</v>
          </cell>
          <cell r="N30">
            <v>8.4875999999999987</v>
          </cell>
          <cell r="O30">
            <v>0.37860000000000005</v>
          </cell>
          <cell r="P30">
            <v>1.3589999999999995</v>
          </cell>
          <cell r="Q30">
            <v>7.0379999999999994</v>
          </cell>
          <cell r="R30">
            <v>0.24160000000000004</v>
          </cell>
          <cell r="S30">
            <v>0.67999999999999983</v>
          </cell>
          <cell r="T30">
            <v>3.8662000000000001</v>
          </cell>
        </row>
        <row r="31">
          <cell r="C31">
            <v>0.58599999999999985</v>
          </cell>
          <cell r="D31">
            <v>1.8649999999999995</v>
          </cell>
          <cell r="E31">
            <v>7.6050000000000022</v>
          </cell>
          <cell r="F31">
            <v>1.2589999999999997</v>
          </cell>
          <cell r="G31">
            <v>3.6539999999999995</v>
          </cell>
          <cell r="H31">
            <v>19.736000000000008</v>
          </cell>
          <cell r="I31">
            <v>1.9705000000000004</v>
          </cell>
          <cell r="J31">
            <v>4.0625</v>
          </cell>
          <cell r="K31">
            <v>20.7225</v>
          </cell>
          <cell r="L31">
            <v>0.47049999999999992</v>
          </cell>
          <cell r="M31">
            <v>1.6225000000000001</v>
          </cell>
          <cell r="N31">
            <v>8.5189999999999984</v>
          </cell>
          <cell r="O31">
            <v>0.38000000000000006</v>
          </cell>
          <cell r="P31">
            <v>1.3639999999999994</v>
          </cell>
          <cell r="Q31">
            <v>7.0639999999999992</v>
          </cell>
          <cell r="R31">
            <v>0.24250000000000005</v>
          </cell>
          <cell r="S31">
            <v>0.68249999999999977</v>
          </cell>
          <cell r="T31">
            <v>3.8805000000000001</v>
          </cell>
        </row>
        <row r="32">
          <cell r="C32">
            <v>0.58819999999999983</v>
          </cell>
          <cell r="D32">
            <v>1.8717999999999995</v>
          </cell>
          <cell r="E32">
            <v>7.6330000000000027</v>
          </cell>
          <cell r="F32">
            <v>1.2635999999999996</v>
          </cell>
          <cell r="G32">
            <v>3.6673999999999993</v>
          </cell>
          <cell r="H32">
            <v>19.808600000000009</v>
          </cell>
          <cell r="I32">
            <v>1.9778000000000004</v>
          </cell>
          <cell r="J32">
            <v>4.0773999999999999</v>
          </cell>
          <cell r="K32">
            <v>20.7988</v>
          </cell>
          <cell r="L32">
            <v>0.4721999999999999</v>
          </cell>
          <cell r="M32">
            <v>1.6284000000000001</v>
          </cell>
          <cell r="N32">
            <v>8.550399999999998</v>
          </cell>
          <cell r="O32">
            <v>0.38140000000000007</v>
          </cell>
          <cell r="P32">
            <v>1.3689999999999993</v>
          </cell>
          <cell r="Q32">
            <v>7.089999999999999</v>
          </cell>
          <cell r="R32">
            <v>0.24340000000000006</v>
          </cell>
          <cell r="S32">
            <v>0.68499999999999972</v>
          </cell>
          <cell r="T32">
            <v>3.8948</v>
          </cell>
        </row>
        <row r="33">
          <cell r="C33">
            <v>0.59039999999999981</v>
          </cell>
          <cell r="D33">
            <v>1.8785999999999994</v>
          </cell>
          <cell r="E33">
            <v>7.6610000000000031</v>
          </cell>
          <cell r="F33">
            <v>1.2681999999999995</v>
          </cell>
          <cell r="G33">
            <v>3.6807999999999992</v>
          </cell>
          <cell r="H33">
            <v>19.88120000000001</v>
          </cell>
          <cell r="I33">
            <v>1.9851000000000005</v>
          </cell>
          <cell r="J33">
            <v>4.0922999999999998</v>
          </cell>
          <cell r="K33">
            <v>20.8751</v>
          </cell>
          <cell r="L33">
            <v>0.47389999999999988</v>
          </cell>
          <cell r="M33">
            <v>1.6343000000000001</v>
          </cell>
          <cell r="N33">
            <v>8.5817999999999977</v>
          </cell>
          <cell r="O33">
            <v>0.38280000000000008</v>
          </cell>
          <cell r="P33">
            <v>1.3739999999999992</v>
          </cell>
          <cell r="Q33">
            <v>7.1159999999999988</v>
          </cell>
          <cell r="R33">
            <v>0.24430000000000007</v>
          </cell>
          <cell r="S33">
            <v>0.68749999999999967</v>
          </cell>
          <cell r="T33">
            <v>3.9091</v>
          </cell>
        </row>
        <row r="34">
          <cell r="C34">
            <v>0.59259999999999979</v>
          </cell>
          <cell r="D34">
            <v>1.8853999999999993</v>
          </cell>
          <cell r="E34">
            <v>7.6890000000000036</v>
          </cell>
          <cell r="F34">
            <v>1.2727999999999995</v>
          </cell>
          <cell r="G34">
            <v>3.694199999999999</v>
          </cell>
          <cell r="H34">
            <v>19.953800000000012</v>
          </cell>
          <cell r="I34">
            <v>1.9924000000000006</v>
          </cell>
          <cell r="J34">
            <v>4.1071999999999997</v>
          </cell>
          <cell r="K34">
            <v>20.9514</v>
          </cell>
          <cell r="L34">
            <v>0.47559999999999986</v>
          </cell>
          <cell r="M34">
            <v>1.6402000000000001</v>
          </cell>
          <cell r="N34">
            <v>8.6131999999999973</v>
          </cell>
          <cell r="O34">
            <v>0.3842000000000001</v>
          </cell>
          <cell r="P34">
            <v>1.3789999999999991</v>
          </cell>
          <cell r="Q34">
            <v>7.1419999999999986</v>
          </cell>
          <cell r="R34">
            <v>0.24520000000000008</v>
          </cell>
          <cell r="S34">
            <v>0.68999999999999961</v>
          </cell>
          <cell r="T34">
            <v>3.9234</v>
          </cell>
        </row>
        <row r="35">
          <cell r="C35">
            <v>0.59479999999999977</v>
          </cell>
          <cell r="D35">
            <v>1.8921999999999992</v>
          </cell>
          <cell r="E35">
            <v>7.7170000000000041</v>
          </cell>
          <cell r="F35">
            <v>1.2773999999999994</v>
          </cell>
          <cell r="G35">
            <v>3.7075999999999989</v>
          </cell>
          <cell r="H35">
            <v>20.026400000000013</v>
          </cell>
          <cell r="I35">
            <v>1.9997000000000007</v>
          </cell>
          <cell r="J35">
            <v>4.1220999999999997</v>
          </cell>
          <cell r="K35">
            <v>21.027699999999999</v>
          </cell>
          <cell r="L35">
            <v>0.47729999999999984</v>
          </cell>
          <cell r="M35">
            <v>1.6461000000000001</v>
          </cell>
          <cell r="N35">
            <v>8.644599999999997</v>
          </cell>
          <cell r="O35">
            <v>0.38560000000000011</v>
          </cell>
          <cell r="P35">
            <v>1.383999999999999</v>
          </cell>
          <cell r="Q35">
            <v>7.1679999999999984</v>
          </cell>
          <cell r="R35">
            <v>0.2461000000000001</v>
          </cell>
          <cell r="S35">
            <v>0.69249999999999956</v>
          </cell>
          <cell r="T35">
            <v>3.9377</v>
          </cell>
        </row>
        <row r="36">
          <cell r="C36">
            <v>0.59699999999999998</v>
          </cell>
          <cell r="D36">
            <v>1.899</v>
          </cell>
          <cell r="E36">
            <v>7.7450000000000001</v>
          </cell>
          <cell r="F36">
            <v>1.282</v>
          </cell>
          <cell r="G36">
            <v>3.7210000000000001</v>
          </cell>
          <cell r="H36">
            <v>20.099</v>
          </cell>
          <cell r="I36">
            <v>2.0070000000000001</v>
          </cell>
          <cell r="J36">
            <v>4.1369999999999996</v>
          </cell>
          <cell r="K36">
            <v>21.103999999999999</v>
          </cell>
          <cell r="L36">
            <v>0.47899999999999998</v>
          </cell>
          <cell r="M36">
            <v>1.6519999999999999</v>
          </cell>
          <cell r="N36">
            <v>8.6760000000000002</v>
          </cell>
          <cell r="O36">
            <v>0.38700000000000001</v>
          </cell>
          <cell r="P36">
            <v>1.389</v>
          </cell>
          <cell r="Q36">
            <v>7.194</v>
          </cell>
          <cell r="R36">
            <v>0.247</v>
          </cell>
          <cell r="S36">
            <v>0.69499999999999995</v>
          </cell>
          <cell r="T36">
            <v>3.952</v>
          </cell>
        </row>
        <row r="37">
          <cell r="C37">
            <v>0.59749999999999992</v>
          </cell>
          <cell r="D37">
            <v>1.9009</v>
          </cell>
          <cell r="E37">
            <v>7.7523999999999997</v>
          </cell>
          <cell r="F37">
            <v>1.2832000000000001</v>
          </cell>
          <cell r="G37">
            <v>3.7246000000000001</v>
          </cell>
          <cell r="H37">
            <v>20.118400000000001</v>
          </cell>
          <cell r="I37">
            <v>2.0089000000000001</v>
          </cell>
          <cell r="J37">
            <v>4.141</v>
          </cell>
          <cell r="K37">
            <v>21.124299999999998</v>
          </cell>
          <cell r="L37">
            <v>0.47949999999999998</v>
          </cell>
          <cell r="M37">
            <v>1.6536</v>
          </cell>
          <cell r="N37">
            <v>8.6843000000000004</v>
          </cell>
          <cell r="O37">
            <v>0.38730000000000003</v>
          </cell>
          <cell r="P37">
            <v>1.3904000000000001</v>
          </cell>
          <cell r="Q37">
            <v>7.2008999999999999</v>
          </cell>
          <cell r="R37">
            <v>0.2472</v>
          </cell>
          <cell r="S37">
            <v>0.69569999999999999</v>
          </cell>
          <cell r="T37">
            <v>3.9558</v>
          </cell>
        </row>
        <row r="38">
          <cell r="C38">
            <v>0.59799999999999986</v>
          </cell>
          <cell r="D38">
            <v>1.9028</v>
          </cell>
          <cell r="E38">
            <v>7.7597999999999994</v>
          </cell>
          <cell r="F38">
            <v>1.2844000000000002</v>
          </cell>
          <cell r="G38">
            <v>3.7282000000000002</v>
          </cell>
          <cell r="H38">
            <v>20.137800000000002</v>
          </cell>
          <cell r="I38">
            <v>2.0108000000000001</v>
          </cell>
          <cell r="J38">
            <v>4.1449999999999996</v>
          </cell>
          <cell r="K38">
            <v>21.144599999999997</v>
          </cell>
          <cell r="L38">
            <v>0.48</v>
          </cell>
          <cell r="M38">
            <v>1.6552</v>
          </cell>
          <cell r="N38">
            <v>8.6926000000000005</v>
          </cell>
          <cell r="O38">
            <v>0.38760000000000006</v>
          </cell>
          <cell r="P38">
            <v>1.3918000000000001</v>
          </cell>
          <cell r="Q38">
            <v>7.2077999999999998</v>
          </cell>
          <cell r="R38">
            <v>0.24740000000000001</v>
          </cell>
          <cell r="S38">
            <v>0.69640000000000002</v>
          </cell>
          <cell r="T38">
            <v>3.9596</v>
          </cell>
        </row>
        <row r="39">
          <cell r="C39">
            <v>0.59849999999999981</v>
          </cell>
          <cell r="D39">
            <v>1.9047000000000001</v>
          </cell>
          <cell r="E39">
            <v>7.767199999999999</v>
          </cell>
          <cell r="F39">
            <v>1.2856000000000003</v>
          </cell>
          <cell r="G39">
            <v>3.7318000000000002</v>
          </cell>
          <cell r="H39">
            <v>20.157200000000003</v>
          </cell>
          <cell r="I39">
            <v>2.0127000000000002</v>
          </cell>
          <cell r="J39">
            <v>4.1489999999999991</v>
          </cell>
          <cell r="K39">
            <v>21.164899999999996</v>
          </cell>
          <cell r="L39">
            <v>0.48049999999999998</v>
          </cell>
          <cell r="M39">
            <v>1.6568000000000001</v>
          </cell>
          <cell r="N39">
            <v>8.7009000000000007</v>
          </cell>
          <cell r="O39">
            <v>0.38790000000000008</v>
          </cell>
          <cell r="P39">
            <v>1.3932000000000002</v>
          </cell>
          <cell r="Q39">
            <v>7.2146999999999997</v>
          </cell>
          <cell r="R39">
            <v>0.24760000000000001</v>
          </cell>
          <cell r="S39">
            <v>0.69710000000000005</v>
          </cell>
          <cell r="T39">
            <v>3.9634</v>
          </cell>
        </row>
        <row r="40">
          <cell r="C40">
            <v>0.59899999999999975</v>
          </cell>
          <cell r="D40">
            <v>1.9066000000000001</v>
          </cell>
          <cell r="E40">
            <v>7.7745999999999986</v>
          </cell>
          <cell r="F40">
            <v>1.2868000000000004</v>
          </cell>
          <cell r="G40">
            <v>3.7354000000000003</v>
          </cell>
          <cell r="H40">
            <v>20.176600000000004</v>
          </cell>
          <cell r="I40">
            <v>2.0146000000000002</v>
          </cell>
          <cell r="J40">
            <v>4.1529999999999987</v>
          </cell>
          <cell r="K40">
            <v>21.185199999999995</v>
          </cell>
          <cell r="L40">
            <v>0.48099999999999998</v>
          </cell>
          <cell r="M40">
            <v>1.6584000000000001</v>
          </cell>
          <cell r="N40">
            <v>8.7092000000000009</v>
          </cell>
          <cell r="O40">
            <v>0.3882000000000001</v>
          </cell>
          <cell r="P40">
            <v>1.3946000000000003</v>
          </cell>
          <cell r="Q40">
            <v>7.2215999999999996</v>
          </cell>
          <cell r="R40">
            <v>0.24780000000000002</v>
          </cell>
          <cell r="S40">
            <v>0.69780000000000009</v>
          </cell>
          <cell r="T40">
            <v>3.9672000000000001</v>
          </cell>
        </row>
        <row r="41">
          <cell r="C41">
            <v>0.5994999999999997</v>
          </cell>
          <cell r="D41">
            <v>1.9085000000000001</v>
          </cell>
          <cell r="E41">
            <v>7.7819999999999983</v>
          </cell>
          <cell r="F41">
            <v>1.2880000000000005</v>
          </cell>
          <cell r="G41">
            <v>3.7390000000000003</v>
          </cell>
          <cell r="H41">
            <v>20.196000000000005</v>
          </cell>
          <cell r="I41">
            <v>2.0165000000000002</v>
          </cell>
          <cell r="J41">
            <v>4.1569999999999983</v>
          </cell>
          <cell r="K41">
            <v>21.205499999999994</v>
          </cell>
          <cell r="L41">
            <v>0.48149999999999998</v>
          </cell>
          <cell r="M41">
            <v>1.6600000000000001</v>
          </cell>
          <cell r="N41">
            <v>8.7175000000000011</v>
          </cell>
          <cell r="O41">
            <v>0.38850000000000012</v>
          </cell>
          <cell r="P41">
            <v>1.3960000000000004</v>
          </cell>
          <cell r="Q41">
            <v>7.2284999999999995</v>
          </cell>
          <cell r="R41">
            <v>0.24800000000000003</v>
          </cell>
          <cell r="S41">
            <v>0.69850000000000012</v>
          </cell>
          <cell r="T41">
            <v>3.9710000000000001</v>
          </cell>
        </row>
        <row r="42">
          <cell r="C42">
            <v>0.59999999999999964</v>
          </cell>
          <cell r="D42">
            <v>1.9104000000000001</v>
          </cell>
          <cell r="E42">
            <v>7.7893999999999979</v>
          </cell>
          <cell r="F42">
            <v>1.2892000000000006</v>
          </cell>
          <cell r="G42">
            <v>3.7426000000000004</v>
          </cell>
          <cell r="H42">
            <v>20.215400000000006</v>
          </cell>
          <cell r="I42">
            <v>2.0184000000000002</v>
          </cell>
          <cell r="J42">
            <v>4.1609999999999978</v>
          </cell>
          <cell r="K42">
            <v>21.225799999999992</v>
          </cell>
          <cell r="L42">
            <v>0.48199999999999998</v>
          </cell>
          <cell r="M42">
            <v>1.6616000000000002</v>
          </cell>
          <cell r="N42">
            <v>8.7258000000000013</v>
          </cell>
          <cell r="O42">
            <v>0.38880000000000015</v>
          </cell>
          <cell r="P42">
            <v>1.3974000000000004</v>
          </cell>
          <cell r="Q42">
            <v>7.2353999999999994</v>
          </cell>
          <cell r="R42">
            <v>0.24820000000000003</v>
          </cell>
          <cell r="S42">
            <v>0.69920000000000015</v>
          </cell>
          <cell r="T42">
            <v>3.9748000000000001</v>
          </cell>
        </row>
        <row r="43">
          <cell r="C43">
            <v>0.60049999999999959</v>
          </cell>
          <cell r="D43">
            <v>1.9123000000000001</v>
          </cell>
          <cell r="E43">
            <v>7.7967999999999975</v>
          </cell>
          <cell r="F43">
            <v>1.2904000000000007</v>
          </cell>
          <cell r="G43">
            <v>3.7462000000000004</v>
          </cell>
          <cell r="H43">
            <v>20.234800000000007</v>
          </cell>
          <cell r="I43">
            <v>2.0203000000000002</v>
          </cell>
          <cell r="J43">
            <v>4.1649999999999974</v>
          </cell>
          <cell r="K43">
            <v>21.246099999999991</v>
          </cell>
          <cell r="L43">
            <v>0.48249999999999998</v>
          </cell>
          <cell r="M43">
            <v>1.6632000000000002</v>
          </cell>
          <cell r="N43">
            <v>8.7341000000000015</v>
          </cell>
          <cell r="O43">
            <v>0.38910000000000017</v>
          </cell>
          <cell r="P43">
            <v>1.3988000000000005</v>
          </cell>
          <cell r="Q43">
            <v>7.2422999999999993</v>
          </cell>
          <cell r="R43">
            <v>0.24840000000000004</v>
          </cell>
          <cell r="S43">
            <v>0.69990000000000019</v>
          </cell>
          <cell r="T43">
            <v>3.9786000000000001</v>
          </cell>
        </row>
        <row r="44">
          <cell r="C44">
            <v>0.60099999999999953</v>
          </cell>
          <cell r="D44">
            <v>1.9142000000000001</v>
          </cell>
          <cell r="E44">
            <v>7.8041999999999971</v>
          </cell>
          <cell r="F44">
            <v>1.2916000000000007</v>
          </cell>
          <cell r="G44">
            <v>3.7498000000000005</v>
          </cell>
          <cell r="H44">
            <v>20.254200000000008</v>
          </cell>
          <cell r="I44">
            <v>2.0222000000000002</v>
          </cell>
          <cell r="J44">
            <v>4.1689999999999969</v>
          </cell>
          <cell r="K44">
            <v>21.26639999999999</v>
          </cell>
          <cell r="L44">
            <v>0.48299999999999998</v>
          </cell>
          <cell r="M44">
            <v>1.6648000000000003</v>
          </cell>
          <cell r="N44">
            <v>8.7424000000000017</v>
          </cell>
          <cell r="O44">
            <v>0.38940000000000019</v>
          </cell>
          <cell r="P44">
            <v>1.4002000000000006</v>
          </cell>
          <cell r="Q44">
            <v>7.2491999999999992</v>
          </cell>
          <cell r="R44">
            <v>0.24860000000000004</v>
          </cell>
          <cell r="S44">
            <v>0.70060000000000022</v>
          </cell>
          <cell r="T44">
            <v>3.9824000000000002</v>
          </cell>
        </row>
        <row r="45">
          <cell r="C45">
            <v>0.60149999999999948</v>
          </cell>
          <cell r="D45">
            <v>1.9161000000000001</v>
          </cell>
          <cell r="E45">
            <v>7.8115999999999968</v>
          </cell>
          <cell r="F45">
            <v>1.2928000000000008</v>
          </cell>
          <cell r="G45">
            <v>3.7534000000000005</v>
          </cell>
          <cell r="H45">
            <v>20.273600000000009</v>
          </cell>
          <cell r="I45">
            <v>2.0241000000000002</v>
          </cell>
          <cell r="J45">
            <v>4.1729999999999965</v>
          </cell>
          <cell r="K45">
            <v>21.286699999999989</v>
          </cell>
          <cell r="L45">
            <v>0.48349999999999999</v>
          </cell>
          <cell r="M45">
            <v>1.6664000000000003</v>
          </cell>
          <cell r="N45">
            <v>8.7507000000000019</v>
          </cell>
          <cell r="O45">
            <v>0.38970000000000021</v>
          </cell>
          <cell r="P45">
            <v>1.4016000000000006</v>
          </cell>
          <cell r="Q45">
            <v>7.2560999999999991</v>
          </cell>
          <cell r="R45">
            <v>0.24880000000000005</v>
          </cell>
          <cell r="S45">
            <v>0.70130000000000026</v>
          </cell>
          <cell r="T45">
            <v>3.9862000000000002</v>
          </cell>
        </row>
        <row r="46">
          <cell r="C46">
            <v>0.60199999999999998</v>
          </cell>
          <cell r="D46">
            <v>1.9179999999999999</v>
          </cell>
          <cell r="E46">
            <v>7.819</v>
          </cell>
          <cell r="F46">
            <v>1.294</v>
          </cell>
          <cell r="G46">
            <v>3.7570000000000001</v>
          </cell>
          <cell r="H46">
            <v>20.292999999999999</v>
          </cell>
          <cell r="I46">
            <v>2.0259999999999998</v>
          </cell>
          <cell r="J46">
            <v>4.1769999999999996</v>
          </cell>
          <cell r="K46">
            <v>21.306999999999999</v>
          </cell>
          <cell r="L46">
            <v>0.48399999999999999</v>
          </cell>
          <cell r="M46">
            <v>1.6679999999999999</v>
          </cell>
          <cell r="N46">
            <v>8.7590000000000003</v>
          </cell>
          <cell r="O46">
            <v>0.39</v>
          </cell>
          <cell r="P46">
            <v>1.403</v>
          </cell>
          <cell r="Q46">
            <v>7.2629999999999999</v>
          </cell>
          <cell r="R46">
            <v>0.249</v>
          </cell>
          <cell r="S46">
            <v>0.70199999999999996</v>
          </cell>
          <cell r="T46">
            <v>3.99</v>
          </cell>
        </row>
        <row r="47">
          <cell r="C47">
            <v>0.60139999999999993</v>
          </cell>
          <cell r="D47">
            <v>1.9160999999999999</v>
          </cell>
          <cell r="E47">
            <v>7.8113999999999999</v>
          </cell>
          <cell r="F47">
            <v>1.2927999999999999</v>
          </cell>
          <cell r="G47">
            <v>3.7533000000000003</v>
          </cell>
          <cell r="H47">
            <v>20.273199999999999</v>
          </cell>
          <cell r="I47">
            <v>2.024</v>
          </cell>
          <cell r="J47">
            <v>4.1728999999999994</v>
          </cell>
          <cell r="K47">
            <v>21.286199999999997</v>
          </cell>
          <cell r="L47">
            <v>0.48349999999999999</v>
          </cell>
          <cell r="M47">
            <v>1.6663999999999999</v>
          </cell>
          <cell r="N47">
            <v>8.7505000000000006</v>
          </cell>
          <cell r="O47">
            <v>0.3896</v>
          </cell>
          <cell r="P47">
            <v>1.4016</v>
          </cell>
          <cell r="Q47">
            <v>7.2558999999999996</v>
          </cell>
          <cell r="R47">
            <v>0.24879999999999999</v>
          </cell>
          <cell r="S47">
            <v>0.70129999999999992</v>
          </cell>
          <cell r="T47">
            <v>3.9861000000000004</v>
          </cell>
        </row>
        <row r="48">
          <cell r="C48">
            <v>0.60079999999999989</v>
          </cell>
          <cell r="D48">
            <v>1.9141999999999999</v>
          </cell>
          <cell r="E48">
            <v>7.8037999999999998</v>
          </cell>
          <cell r="F48">
            <v>1.2915999999999999</v>
          </cell>
          <cell r="G48">
            <v>3.7496000000000005</v>
          </cell>
          <cell r="H48">
            <v>20.253399999999999</v>
          </cell>
          <cell r="I48">
            <v>2.0220000000000002</v>
          </cell>
          <cell r="J48">
            <v>4.1687999999999992</v>
          </cell>
          <cell r="K48">
            <v>21.265399999999996</v>
          </cell>
          <cell r="L48">
            <v>0.48299999999999998</v>
          </cell>
          <cell r="M48">
            <v>1.6647999999999998</v>
          </cell>
          <cell r="N48">
            <v>8.7420000000000009</v>
          </cell>
          <cell r="O48">
            <v>0.38919999999999999</v>
          </cell>
          <cell r="P48">
            <v>1.4001999999999999</v>
          </cell>
          <cell r="Q48">
            <v>7.2487999999999992</v>
          </cell>
          <cell r="R48">
            <v>0.24859999999999999</v>
          </cell>
          <cell r="S48">
            <v>0.70059999999999989</v>
          </cell>
          <cell r="T48">
            <v>3.9822000000000006</v>
          </cell>
        </row>
        <row r="49">
          <cell r="C49">
            <v>0.60019999999999984</v>
          </cell>
          <cell r="D49">
            <v>1.9122999999999999</v>
          </cell>
          <cell r="E49">
            <v>7.7961999999999998</v>
          </cell>
          <cell r="F49">
            <v>1.2903999999999998</v>
          </cell>
          <cell r="G49">
            <v>3.7459000000000007</v>
          </cell>
          <cell r="H49">
            <v>20.233599999999999</v>
          </cell>
          <cell r="I49">
            <v>2.0200000000000005</v>
          </cell>
          <cell r="J49">
            <v>4.164699999999999</v>
          </cell>
          <cell r="K49">
            <v>21.244599999999995</v>
          </cell>
          <cell r="L49">
            <v>0.48249999999999998</v>
          </cell>
          <cell r="M49">
            <v>1.6631999999999998</v>
          </cell>
          <cell r="N49">
            <v>8.7335000000000012</v>
          </cell>
          <cell r="O49">
            <v>0.38879999999999998</v>
          </cell>
          <cell r="P49">
            <v>1.3987999999999998</v>
          </cell>
          <cell r="Q49">
            <v>7.2416999999999989</v>
          </cell>
          <cell r="R49">
            <v>0.24839999999999998</v>
          </cell>
          <cell r="S49">
            <v>0.69989999999999986</v>
          </cell>
          <cell r="T49">
            <v>3.9783000000000008</v>
          </cell>
        </row>
        <row r="50">
          <cell r="C50">
            <v>0.5995999999999998</v>
          </cell>
          <cell r="D50">
            <v>1.9103999999999999</v>
          </cell>
          <cell r="E50">
            <v>7.7885999999999997</v>
          </cell>
          <cell r="F50">
            <v>1.2891999999999997</v>
          </cell>
          <cell r="G50">
            <v>3.7422000000000009</v>
          </cell>
          <cell r="H50">
            <v>20.213799999999999</v>
          </cell>
          <cell r="I50">
            <v>2.0180000000000007</v>
          </cell>
          <cell r="J50">
            <v>4.1605999999999987</v>
          </cell>
          <cell r="K50">
            <v>21.223799999999994</v>
          </cell>
          <cell r="L50">
            <v>0.48199999999999998</v>
          </cell>
          <cell r="M50">
            <v>1.6615999999999997</v>
          </cell>
          <cell r="N50">
            <v>8.7250000000000014</v>
          </cell>
          <cell r="O50">
            <v>0.38839999999999997</v>
          </cell>
          <cell r="P50">
            <v>1.3973999999999998</v>
          </cell>
          <cell r="Q50">
            <v>7.2345999999999986</v>
          </cell>
          <cell r="R50">
            <v>0.24819999999999998</v>
          </cell>
          <cell r="S50">
            <v>0.69919999999999982</v>
          </cell>
          <cell r="T50">
            <v>3.974400000000001</v>
          </cell>
        </row>
        <row r="51">
          <cell r="C51">
            <v>0.59899999999999975</v>
          </cell>
          <cell r="D51">
            <v>1.9084999999999999</v>
          </cell>
          <cell r="E51">
            <v>7.7809999999999997</v>
          </cell>
          <cell r="F51">
            <v>1.2879999999999996</v>
          </cell>
          <cell r="G51">
            <v>3.738500000000001</v>
          </cell>
          <cell r="H51">
            <v>20.193999999999999</v>
          </cell>
          <cell r="I51">
            <v>2.0160000000000009</v>
          </cell>
          <cell r="J51">
            <v>4.1564999999999985</v>
          </cell>
          <cell r="K51">
            <v>21.202999999999992</v>
          </cell>
          <cell r="L51">
            <v>0.48149999999999998</v>
          </cell>
          <cell r="M51">
            <v>1.6599999999999997</v>
          </cell>
          <cell r="N51">
            <v>8.7165000000000017</v>
          </cell>
          <cell r="O51">
            <v>0.38799999999999996</v>
          </cell>
          <cell r="P51">
            <v>1.3959999999999997</v>
          </cell>
          <cell r="Q51">
            <v>7.2274999999999983</v>
          </cell>
          <cell r="R51">
            <v>0.24799999999999997</v>
          </cell>
          <cell r="S51">
            <v>0.69849999999999979</v>
          </cell>
          <cell r="T51">
            <v>3.9705000000000013</v>
          </cell>
        </row>
        <row r="52">
          <cell r="C52">
            <v>0.59839999999999971</v>
          </cell>
          <cell r="D52">
            <v>1.9065999999999999</v>
          </cell>
          <cell r="E52">
            <v>7.7733999999999996</v>
          </cell>
          <cell r="F52">
            <v>1.2867999999999995</v>
          </cell>
          <cell r="G52">
            <v>3.7348000000000012</v>
          </cell>
          <cell r="H52">
            <v>20.174199999999999</v>
          </cell>
          <cell r="I52">
            <v>2.0140000000000011</v>
          </cell>
          <cell r="J52">
            <v>4.1523999999999983</v>
          </cell>
          <cell r="K52">
            <v>21.182199999999991</v>
          </cell>
          <cell r="L52">
            <v>0.48099999999999998</v>
          </cell>
          <cell r="M52">
            <v>1.6583999999999997</v>
          </cell>
          <cell r="N52">
            <v>8.708000000000002</v>
          </cell>
          <cell r="O52">
            <v>0.38759999999999994</v>
          </cell>
          <cell r="P52">
            <v>1.3945999999999996</v>
          </cell>
          <cell r="Q52">
            <v>7.2203999999999979</v>
          </cell>
          <cell r="R52">
            <v>0.24779999999999996</v>
          </cell>
          <cell r="S52">
            <v>0.69779999999999975</v>
          </cell>
          <cell r="T52">
            <v>3.9666000000000015</v>
          </cell>
        </row>
        <row r="53">
          <cell r="C53">
            <v>0.59779999999999966</v>
          </cell>
          <cell r="D53">
            <v>1.9046999999999998</v>
          </cell>
          <cell r="E53">
            <v>7.7657999999999996</v>
          </cell>
          <cell r="F53">
            <v>1.2855999999999994</v>
          </cell>
          <cell r="G53">
            <v>3.7311000000000014</v>
          </cell>
          <cell r="H53">
            <v>20.154399999999999</v>
          </cell>
          <cell r="I53">
            <v>2.0120000000000013</v>
          </cell>
          <cell r="J53">
            <v>4.1482999999999981</v>
          </cell>
          <cell r="K53">
            <v>21.16139999999999</v>
          </cell>
          <cell r="L53">
            <v>0.48049999999999998</v>
          </cell>
          <cell r="M53">
            <v>1.6567999999999996</v>
          </cell>
          <cell r="N53">
            <v>8.6995000000000022</v>
          </cell>
          <cell r="O53">
            <v>0.38719999999999993</v>
          </cell>
          <cell r="P53">
            <v>1.3931999999999995</v>
          </cell>
          <cell r="Q53">
            <v>7.2132999999999976</v>
          </cell>
          <cell r="R53">
            <v>0.24759999999999996</v>
          </cell>
          <cell r="S53">
            <v>0.69709999999999972</v>
          </cell>
          <cell r="T53">
            <v>3.9627000000000017</v>
          </cell>
        </row>
        <row r="54">
          <cell r="C54">
            <v>0.59719999999999962</v>
          </cell>
          <cell r="D54">
            <v>1.9027999999999998</v>
          </cell>
          <cell r="E54">
            <v>7.7581999999999995</v>
          </cell>
          <cell r="F54">
            <v>1.2843999999999993</v>
          </cell>
          <cell r="G54">
            <v>3.7274000000000016</v>
          </cell>
          <cell r="H54">
            <v>20.134599999999999</v>
          </cell>
          <cell r="I54">
            <v>2.0100000000000016</v>
          </cell>
          <cell r="J54">
            <v>4.1441999999999979</v>
          </cell>
          <cell r="K54">
            <v>21.140599999999989</v>
          </cell>
          <cell r="L54">
            <v>0.48</v>
          </cell>
          <cell r="M54">
            <v>1.6551999999999996</v>
          </cell>
          <cell r="N54">
            <v>8.6910000000000025</v>
          </cell>
          <cell r="O54">
            <v>0.38679999999999992</v>
          </cell>
          <cell r="P54">
            <v>1.3917999999999995</v>
          </cell>
          <cell r="Q54">
            <v>7.2061999999999973</v>
          </cell>
          <cell r="R54">
            <v>0.24739999999999995</v>
          </cell>
          <cell r="S54">
            <v>0.69639999999999969</v>
          </cell>
          <cell r="T54">
            <v>3.9588000000000019</v>
          </cell>
        </row>
        <row r="55">
          <cell r="C55">
            <v>0.59659999999999958</v>
          </cell>
          <cell r="D55">
            <v>1.9008999999999998</v>
          </cell>
          <cell r="E55">
            <v>7.7505999999999995</v>
          </cell>
          <cell r="F55">
            <v>1.2831999999999992</v>
          </cell>
          <cell r="G55">
            <v>3.7237000000000018</v>
          </cell>
          <cell r="H55">
            <v>20.114799999999999</v>
          </cell>
          <cell r="I55">
            <v>2.0080000000000018</v>
          </cell>
          <cell r="J55">
            <v>4.1400999999999977</v>
          </cell>
          <cell r="K55">
            <v>21.119799999999987</v>
          </cell>
          <cell r="L55">
            <v>0.47949999999999998</v>
          </cell>
          <cell r="M55">
            <v>1.6535999999999995</v>
          </cell>
          <cell r="N55">
            <v>8.6825000000000028</v>
          </cell>
          <cell r="O55">
            <v>0.38639999999999991</v>
          </cell>
          <cell r="P55">
            <v>1.3903999999999994</v>
          </cell>
          <cell r="Q55">
            <v>7.1990999999999969</v>
          </cell>
          <cell r="R55">
            <v>0.24719999999999995</v>
          </cell>
          <cell r="S55">
            <v>0.69569999999999965</v>
          </cell>
          <cell r="T55">
            <v>3.9549000000000021</v>
          </cell>
        </row>
        <row r="56">
          <cell r="C56">
            <v>0.59599999999999997</v>
          </cell>
          <cell r="D56">
            <v>1.899</v>
          </cell>
          <cell r="E56">
            <v>7.7430000000000003</v>
          </cell>
          <cell r="F56">
            <v>1.282</v>
          </cell>
          <cell r="G56">
            <v>3.72</v>
          </cell>
          <cell r="H56">
            <v>20.094999999999999</v>
          </cell>
          <cell r="I56">
            <v>2.0059999999999998</v>
          </cell>
          <cell r="J56">
            <v>4.1360000000000001</v>
          </cell>
          <cell r="K56">
            <v>21.099</v>
          </cell>
          <cell r="L56">
            <v>0.47899999999999998</v>
          </cell>
          <cell r="M56">
            <v>1.6519999999999999</v>
          </cell>
          <cell r="N56">
            <v>8.6739999999999995</v>
          </cell>
          <cell r="O56">
            <v>0.38600000000000001</v>
          </cell>
          <cell r="P56">
            <v>1.389</v>
          </cell>
          <cell r="Q56">
            <v>7.1920000000000002</v>
          </cell>
          <cell r="R56">
            <v>0.247</v>
          </cell>
          <cell r="S56">
            <v>0.69499999999999995</v>
          </cell>
          <cell r="T56">
            <v>3.9510000000000001</v>
          </cell>
        </row>
        <row r="57">
          <cell r="C57">
            <v>0.59429999999999994</v>
          </cell>
          <cell r="D57">
            <v>1.8935</v>
          </cell>
          <cell r="E57">
            <v>7.7204000000000006</v>
          </cell>
          <cell r="F57">
            <v>1.2782</v>
          </cell>
          <cell r="G57">
            <v>3.7092000000000001</v>
          </cell>
          <cell r="H57">
            <v>20.036299999999997</v>
          </cell>
          <cell r="I57">
            <v>2.0002</v>
          </cell>
          <cell r="J57">
            <v>4.1238999999999999</v>
          </cell>
          <cell r="K57">
            <v>21.037300000000002</v>
          </cell>
          <cell r="L57">
            <v>0.47759999999999997</v>
          </cell>
          <cell r="M57">
            <v>1.6472</v>
          </cell>
          <cell r="N57">
            <v>8.6486000000000001</v>
          </cell>
          <cell r="O57">
            <v>0.38490000000000002</v>
          </cell>
          <cell r="P57">
            <v>1.3849</v>
          </cell>
          <cell r="Q57">
            <v>7.1710000000000003</v>
          </cell>
          <cell r="R57">
            <v>0.24629999999999999</v>
          </cell>
          <cell r="S57">
            <v>0.69299999999999995</v>
          </cell>
          <cell r="T57">
            <v>3.9395000000000002</v>
          </cell>
        </row>
        <row r="58">
          <cell r="C58">
            <v>0.5925999999999999</v>
          </cell>
          <cell r="D58">
            <v>1.8879999999999999</v>
          </cell>
          <cell r="E58">
            <v>7.6978000000000009</v>
          </cell>
          <cell r="F58">
            <v>1.2744</v>
          </cell>
          <cell r="G58">
            <v>3.6983999999999999</v>
          </cell>
          <cell r="H58">
            <v>19.977599999999995</v>
          </cell>
          <cell r="I58">
            <v>1.9944</v>
          </cell>
          <cell r="J58">
            <v>4.1117999999999997</v>
          </cell>
          <cell r="K58">
            <v>20.9756</v>
          </cell>
          <cell r="L58">
            <v>0.47619999999999996</v>
          </cell>
          <cell r="M58">
            <v>1.6424000000000001</v>
          </cell>
          <cell r="N58">
            <v>8.6232000000000006</v>
          </cell>
          <cell r="O58">
            <v>0.38380000000000003</v>
          </cell>
          <cell r="P58">
            <v>1.3808</v>
          </cell>
          <cell r="Q58">
            <v>7.15</v>
          </cell>
          <cell r="R58">
            <v>0.24559999999999998</v>
          </cell>
          <cell r="S58">
            <v>0.69099999999999995</v>
          </cell>
          <cell r="T58">
            <v>3.9280000000000004</v>
          </cell>
        </row>
        <row r="59">
          <cell r="C59">
            <v>0.59089999999999987</v>
          </cell>
          <cell r="D59">
            <v>1.8824999999999998</v>
          </cell>
          <cell r="E59">
            <v>7.6752000000000011</v>
          </cell>
          <cell r="F59">
            <v>1.2706</v>
          </cell>
          <cell r="G59">
            <v>3.6875999999999998</v>
          </cell>
          <cell r="H59">
            <v>19.918899999999994</v>
          </cell>
          <cell r="I59">
            <v>1.9885999999999999</v>
          </cell>
          <cell r="J59">
            <v>4.0996999999999995</v>
          </cell>
          <cell r="K59">
            <v>20.913899999999998</v>
          </cell>
          <cell r="L59">
            <v>0.47479999999999994</v>
          </cell>
          <cell r="M59">
            <v>1.6376000000000002</v>
          </cell>
          <cell r="N59">
            <v>8.5978000000000012</v>
          </cell>
          <cell r="O59">
            <v>0.38270000000000004</v>
          </cell>
          <cell r="P59">
            <v>1.3767</v>
          </cell>
          <cell r="Q59">
            <v>7.1290000000000004</v>
          </cell>
          <cell r="R59">
            <v>0.24489999999999998</v>
          </cell>
          <cell r="S59">
            <v>0.68899999999999995</v>
          </cell>
          <cell r="T59">
            <v>3.9165000000000005</v>
          </cell>
        </row>
        <row r="60">
          <cell r="C60">
            <v>0.58919999999999983</v>
          </cell>
          <cell r="D60">
            <v>1.8769999999999998</v>
          </cell>
          <cell r="E60">
            <v>7.6526000000000014</v>
          </cell>
          <cell r="F60">
            <v>1.2667999999999999</v>
          </cell>
          <cell r="G60">
            <v>3.6767999999999996</v>
          </cell>
          <cell r="H60">
            <v>19.860199999999992</v>
          </cell>
          <cell r="I60">
            <v>1.9827999999999999</v>
          </cell>
          <cell r="J60">
            <v>4.0875999999999992</v>
          </cell>
          <cell r="K60">
            <v>20.852199999999996</v>
          </cell>
          <cell r="L60">
            <v>0.47339999999999993</v>
          </cell>
          <cell r="M60">
            <v>1.6328000000000003</v>
          </cell>
          <cell r="N60">
            <v>8.5724000000000018</v>
          </cell>
          <cell r="O60">
            <v>0.38160000000000005</v>
          </cell>
          <cell r="P60">
            <v>1.3726</v>
          </cell>
          <cell r="Q60">
            <v>7.1080000000000005</v>
          </cell>
          <cell r="R60">
            <v>0.24419999999999997</v>
          </cell>
          <cell r="S60">
            <v>0.68699999999999994</v>
          </cell>
          <cell r="T60">
            <v>3.9050000000000007</v>
          </cell>
        </row>
        <row r="61">
          <cell r="C61">
            <v>0.5874999999999998</v>
          </cell>
          <cell r="D61">
            <v>1.8714999999999997</v>
          </cell>
          <cell r="E61">
            <v>7.6300000000000017</v>
          </cell>
          <cell r="F61">
            <v>1.2629999999999999</v>
          </cell>
          <cell r="G61">
            <v>3.6659999999999995</v>
          </cell>
          <cell r="H61">
            <v>19.80149999999999</v>
          </cell>
          <cell r="I61">
            <v>1.9769999999999999</v>
          </cell>
          <cell r="J61">
            <v>4.075499999999999</v>
          </cell>
          <cell r="K61">
            <v>20.790499999999994</v>
          </cell>
          <cell r="L61">
            <v>0.47199999999999992</v>
          </cell>
          <cell r="M61">
            <v>1.6280000000000003</v>
          </cell>
          <cell r="N61">
            <v>8.5470000000000024</v>
          </cell>
          <cell r="O61">
            <v>0.38050000000000006</v>
          </cell>
          <cell r="P61">
            <v>1.3685</v>
          </cell>
          <cell r="Q61">
            <v>7.0870000000000006</v>
          </cell>
          <cell r="R61">
            <v>0.24349999999999997</v>
          </cell>
          <cell r="S61">
            <v>0.68499999999999994</v>
          </cell>
          <cell r="T61">
            <v>3.8935000000000008</v>
          </cell>
        </row>
        <row r="62">
          <cell r="C62">
            <v>0.58579999999999977</v>
          </cell>
          <cell r="D62">
            <v>1.8659999999999997</v>
          </cell>
          <cell r="E62">
            <v>7.6074000000000019</v>
          </cell>
          <cell r="F62">
            <v>1.2591999999999999</v>
          </cell>
          <cell r="G62">
            <v>3.6551999999999993</v>
          </cell>
          <cell r="H62">
            <v>19.742799999999988</v>
          </cell>
          <cell r="I62">
            <v>1.9711999999999998</v>
          </cell>
          <cell r="J62">
            <v>4.0633999999999988</v>
          </cell>
          <cell r="K62">
            <v>20.728799999999993</v>
          </cell>
          <cell r="L62">
            <v>0.47059999999999991</v>
          </cell>
          <cell r="M62">
            <v>1.6232000000000004</v>
          </cell>
          <cell r="N62">
            <v>8.521600000000003</v>
          </cell>
          <cell r="O62">
            <v>0.37940000000000007</v>
          </cell>
          <cell r="P62">
            <v>1.3644000000000001</v>
          </cell>
          <cell r="Q62">
            <v>7.0660000000000007</v>
          </cell>
          <cell r="R62">
            <v>0.24279999999999996</v>
          </cell>
          <cell r="S62">
            <v>0.68299999999999994</v>
          </cell>
          <cell r="T62">
            <v>3.882000000000001</v>
          </cell>
        </row>
        <row r="63">
          <cell r="C63">
            <v>0.58409999999999973</v>
          </cell>
          <cell r="D63">
            <v>1.8604999999999996</v>
          </cell>
          <cell r="E63">
            <v>7.5848000000000022</v>
          </cell>
          <cell r="F63">
            <v>1.2553999999999998</v>
          </cell>
          <cell r="G63">
            <v>3.6443999999999992</v>
          </cell>
          <cell r="H63">
            <v>19.684099999999987</v>
          </cell>
          <cell r="I63">
            <v>1.9653999999999998</v>
          </cell>
          <cell r="J63">
            <v>4.0512999999999986</v>
          </cell>
          <cell r="K63">
            <v>20.667099999999991</v>
          </cell>
          <cell r="L63">
            <v>0.46919999999999989</v>
          </cell>
          <cell r="M63">
            <v>1.6184000000000005</v>
          </cell>
          <cell r="N63">
            <v>8.4962000000000035</v>
          </cell>
          <cell r="O63">
            <v>0.37830000000000008</v>
          </cell>
          <cell r="P63">
            <v>1.3603000000000001</v>
          </cell>
          <cell r="Q63">
            <v>7.0450000000000008</v>
          </cell>
          <cell r="R63">
            <v>0.24209999999999995</v>
          </cell>
          <cell r="S63">
            <v>0.68099999999999994</v>
          </cell>
          <cell r="T63">
            <v>3.8705000000000012</v>
          </cell>
        </row>
        <row r="64">
          <cell r="C64">
            <v>0.5823999999999997</v>
          </cell>
          <cell r="D64">
            <v>1.8549999999999995</v>
          </cell>
          <cell r="E64">
            <v>7.5622000000000025</v>
          </cell>
          <cell r="F64">
            <v>1.2515999999999998</v>
          </cell>
          <cell r="G64">
            <v>3.6335999999999991</v>
          </cell>
          <cell r="H64">
            <v>19.625399999999985</v>
          </cell>
          <cell r="I64">
            <v>1.9595999999999998</v>
          </cell>
          <cell r="J64">
            <v>4.0391999999999983</v>
          </cell>
          <cell r="K64">
            <v>20.605399999999989</v>
          </cell>
          <cell r="L64">
            <v>0.46779999999999988</v>
          </cell>
          <cell r="M64">
            <v>1.6136000000000006</v>
          </cell>
          <cell r="N64">
            <v>8.4708000000000041</v>
          </cell>
          <cell r="O64">
            <v>0.37720000000000009</v>
          </cell>
          <cell r="P64">
            <v>1.3562000000000001</v>
          </cell>
          <cell r="Q64">
            <v>7.0240000000000009</v>
          </cell>
          <cell r="R64">
            <v>0.24139999999999995</v>
          </cell>
          <cell r="S64">
            <v>0.67899999999999994</v>
          </cell>
          <cell r="T64">
            <v>3.8590000000000013</v>
          </cell>
        </row>
        <row r="65">
          <cell r="C65">
            <v>0.58069999999999966</v>
          </cell>
          <cell r="D65">
            <v>1.8494999999999995</v>
          </cell>
          <cell r="E65">
            <v>7.5396000000000027</v>
          </cell>
          <cell r="F65">
            <v>1.2477999999999998</v>
          </cell>
          <cell r="G65">
            <v>3.6227999999999989</v>
          </cell>
          <cell r="H65">
            <v>19.566699999999983</v>
          </cell>
          <cell r="I65">
            <v>1.9537999999999998</v>
          </cell>
          <cell r="J65">
            <v>4.0270999999999981</v>
          </cell>
          <cell r="K65">
            <v>20.543699999999987</v>
          </cell>
          <cell r="L65">
            <v>0.46639999999999987</v>
          </cell>
          <cell r="M65">
            <v>1.6088000000000007</v>
          </cell>
          <cell r="N65">
            <v>8.4454000000000047</v>
          </cell>
          <cell r="O65">
            <v>0.3761000000000001</v>
          </cell>
          <cell r="P65">
            <v>1.3521000000000001</v>
          </cell>
          <cell r="Q65">
            <v>7.003000000000001</v>
          </cell>
          <cell r="R65">
            <v>0.24069999999999994</v>
          </cell>
          <cell r="S65">
            <v>0.67699999999999994</v>
          </cell>
          <cell r="T65">
            <v>3.8475000000000015</v>
          </cell>
        </row>
        <row r="66">
          <cell r="C66">
            <v>0.57899999999999996</v>
          </cell>
          <cell r="D66">
            <v>1.8440000000000001</v>
          </cell>
          <cell r="E66">
            <v>7.5170000000000003</v>
          </cell>
          <cell r="F66">
            <v>1.244</v>
          </cell>
          <cell r="G66">
            <v>3.6120000000000001</v>
          </cell>
          <cell r="H66">
            <v>19.507999999999999</v>
          </cell>
          <cell r="I66">
            <v>1.948</v>
          </cell>
          <cell r="J66">
            <v>4.0149999999999997</v>
          </cell>
          <cell r="K66">
            <v>20.481999999999999</v>
          </cell>
          <cell r="L66">
            <v>0.46500000000000002</v>
          </cell>
          <cell r="M66">
            <v>1.6040000000000001</v>
          </cell>
          <cell r="N66">
            <v>8.42</v>
          </cell>
          <cell r="O66">
            <v>0.375</v>
          </cell>
          <cell r="P66">
            <v>1.3480000000000001</v>
          </cell>
          <cell r="Q66">
            <v>6.9820000000000002</v>
          </cell>
          <cell r="R66">
            <v>0.24</v>
          </cell>
          <cell r="S66">
            <v>0.67500000000000004</v>
          </cell>
          <cell r="T66">
            <v>3.8359999999999999</v>
          </cell>
        </row>
        <row r="67">
          <cell r="C67">
            <v>0.57629999999999992</v>
          </cell>
          <cell r="D67">
            <v>1.8353000000000002</v>
          </cell>
          <cell r="E67">
            <v>7.4817</v>
          </cell>
          <cell r="F67">
            <v>1.2382</v>
          </cell>
          <cell r="G67">
            <v>3.5950000000000002</v>
          </cell>
          <cell r="H67">
            <v>19.416499999999999</v>
          </cell>
          <cell r="I67">
            <v>1.9388000000000001</v>
          </cell>
          <cell r="J67">
            <v>3.9961999999999995</v>
          </cell>
          <cell r="K67">
            <v>20.385999999999999</v>
          </cell>
          <cell r="L67">
            <v>0.46280000000000004</v>
          </cell>
          <cell r="M67">
            <v>1.5965</v>
          </cell>
          <cell r="N67">
            <v>8.3805999999999994</v>
          </cell>
          <cell r="O67">
            <v>0.37330000000000002</v>
          </cell>
          <cell r="P67">
            <v>1.3417000000000001</v>
          </cell>
          <cell r="Q67">
            <v>6.9493</v>
          </cell>
          <cell r="R67">
            <v>0.23879999999999998</v>
          </cell>
          <cell r="S67">
            <v>0.67180000000000006</v>
          </cell>
          <cell r="T67">
            <v>3.8180000000000001</v>
          </cell>
        </row>
        <row r="68">
          <cell r="C68">
            <v>0.57359999999999989</v>
          </cell>
          <cell r="D68">
            <v>1.8266000000000002</v>
          </cell>
          <cell r="E68">
            <v>7.4463999999999997</v>
          </cell>
          <cell r="F68">
            <v>1.2323999999999999</v>
          </cell>
          <cell r="G68">
            <v>3.5780000000000003</v>
          </cell>
          <cell r="H68">
            <v>19.324999999999999</v>
          </cell>
          <cell r="I68">
            <v>1.9296000000000002</v>
          </cell>
          <cell r="J68">
            <v>3.9773999999999994</v>
          </cell>
          <cell r="K68">
            <v>20.29</v>
          </cell>
          <cell r="L68">
            <v>0.46060000000000006</v>
          </cell>
          <cell r="M68">
            <v>1.589</v>
          </cell>
          <cell r="N68">
            <v>8.3411999999999988</v>
          </cell>
          <cell r="O68">
            <v>0.37160000000000004</v>
          </cell>
          <cell r="P68">
            <v>1.3354000000000001</v>
          </cell>
          <cell r="Q68">
            <v>6.9165999999999999</v>
          </cell>
          <cell r="R68">
            <v>0.23759999999999998</v>
          </cell>
          <cell r="S68">
            <v>0.66860000000000008</v>
          </cell>
          <cell r="T68">
            <v>3.8000000000000003</v>
          </cell>
        </row>
        <row r="69">
          <cell r="C69">
            <v>0.57089999999999985</v>
          </cell>
          <cell r="D69">
            <v>1.8179000000000003</v>
          </cell>
          <cell r="E69">
            <v>7.4110999999999994</v>
          </cell>
          <cell r="F69">
            <v>1.2265999999999999</v>
          </cell>
          <cell r="G69">
            <v>3.5610000000000004</v>
          </cell>
          <cell r="H69">
            <v>19.233499999999999</v>
          </cell>
          <cell r="I69">
            <v>1.9204000000000003</v>
          </cell>
          <cell r="J69">
            <v>3.9585999999999992</v>
          </cell>
          <cell r="K69">
            <v>20.193999999999999</v>
          </cell>
          <cell r="L69">
            <v>0.45840000000000009</v>
          </cell>
          <cell r="M69">
            <v>1.5814999999999999</v>
          </cell>
          <cell r="N69">
            <v>8.3017999999999983</v>
          </cell>
          <cell r="O69">
            <v>0.36990000000000006</v>
          </cell>
          <cell r="P69">
            <v>1.3291000000000002</v>
          </cell>
          <cell r="Q69">
            <v>6.8838999999999997</v>
          </cell>
          <cell r="R69">
            <v>0.23639999999999997</v>
          </cell>
          <cell r="S69">
            <v>0.6654000000000001</v>
          </cell>
          <cell r="T69">
            <v>3.7820000000000005</v>
          </cell>
        </row>
        <row r="70">
          <cell r="C70">
            <v>0.56819999999999982</v>
          </cell>
          <cell r="D70">
            <v>1.8092000000000004</v>
          </cell>
          <cell r="E70">
            <v>7.375799999999999</v>
          </cell>
          <cell r="F70">
            <v>1.2207999999999999</v>
          </cell>
          <cell r="G70">
            <v>3.5440000000000005</v>
          </cell>
          <cell r="H70">
            <v>19.141999999999999</v>
          </cell>
          <cell r="I70">
            <v>1.9112000000000005</v>
          </cell>
          <cell r="J70">
            <v>3.9397999999999991</v>
          </cell>
          <cell r="K70">
            <v>20.097999999999999</v>
          </cell>
          <cell r="L70">
            <v>0.45620000000000011</v>
          </cell>
          <cell r="M70">
            <v>1.5739999999999998</v>
          </cell>
          <cell r="N70">
            <v>8.2623999999999977</v>
          </cell>
          <cell r="O70">
            <v>0.36820000000000008</v>
          </cell>
          <cell r="P70">
            <v>1.3228000000000002</v>
          </cell>
          <cell r="Q70">
            <v>6.8511999999999995</v>
          </cell>
          <cell r="R70">
            <v>0.23519999999999996</v>
          </cell>
          <cell r="S70">
            <v>0.66220000000000012</v>
          </cell>
          <cell r="T70">
            <v>3.7640000000000007</v>
          </cell>
        </row>
        <row r="71">
          <cell r="C71">
            <v>0.56549999999999978</v>
          </cell>
          <cell r="D71">
            <v>1.8005000000000004</v>
          </cell>
          <cell r="E71">
            <v>7.3404999999999987</v>
          </cell>
          <cell r="F71">
            <v>1.2149999999999999</v>
          </cell>
          <cell r="G71">
            <v>3.5270000000000006</v>
          </cell>
          <cell r="H71">
            <v>19.0505</v>
          </cell>
          <cell r="I71">
            <v>1.9020000000000006</v>
          </cell>
          <cell r="J71">
            <v>3.9209999999999989</v>
          </cell>
          <cell r="K71">
            <v>20.001999999999999</v>
          </cell>
          <cell r="L71">
            <v>0.45400000000000013</v>
          </cell>
          <cell r="M71">
            <v>1.5664999999999998</v>
          </cell>
          <cell r="N71">
            <v>8.2229999999999972</v>
          </cell>
          <cell r="O71">
            <v>0.3665000000000001</v>
          </cell>
          <cell r="P71">
            <v>1.3165000000000002</v>
          </cell>
          <cell r="Q71">
            <v>6.8184999999999993</v>
          </cell>
          <cell r="R71">
            <v>0.23399999999999996</v>
          </cell>
          <cell r="S71">
            <v>0.65900000000000014</v>
          </cell>
          <cell r="T71">
            <v>3.7460000000000009</v>
          </cell>
        </row>
        <row r="72">
          <cell r="C72">
            <v>0.56279999999999974</v>
          </cell>
          <cell r="D72">
            <v>1.7918000000000005</v>
          </cell>
          <cell r="E72">
            <v>7.3051999999999984</v>
          </cell>
          <cell r="F72">
            <v>1.2091999999999998</v>
          </cell>
          <cell r="G72">
            <v>3.5100000000000007</v>
          </cell>
          <cell r="H72">
            <v>18.959</v>
          </cell>
          <cell r="I72">
            <v>1.8928000000000007</v>
          </cell>
          <cell r="J72">
            <v>3.9021999999999988</v>
          </cell>
          <cell r="K72">
            <v>19.905999999999999</v>
          </cell>
          <cell r="L72">
            <v>0.45180000000000015</v>
          </cell>
          <cell r="M72">
            <v>1.5589999999999997</v>
          </cell>
          <cell r="N72">
            <v>8.1835999999999967</v>
          </cell>
          <cell r="O72">
            <v>0.36480000000000012</v>
          </cell>
          <cell r="P72">
            <v>1.3102000000000003</v>
          </cell>
          <cell r="Q72">
            <v>6.7857999999999992</v>
          </cell>
          <cell r="R72">
            <v>0.23279999999999995</v>
          </cell>
          <cell r="S72">
            <v>0.65580000000000016</v>
          </cell>
          <cell r="T72">
            <v>3.7280000000000011</v>
          </cell>
        </row>
        <row r="73">
          <cell r="C73">
            <v>0.56009999999999971</v>
          </cell>
          <cell r="D73">
            <v>1.7831000000000006</v>
          </cell>
          <cell r="E73">
            <v>7.269899999999998</v>
          </cell>
          <cell r="F73">
            <v>1.2033999999999998</v>
          </cell>
          <cell r="G73">
            <v>3.4930000000000008</v>
          </cell>
          <cell r="H73">
            <v>18.8675</v>
          </cell>
          <cell r="I73">
            <v>1.8836000000000008</v>
          </cell>
          <cell r="J73">
            <v>3.8833999999999986</v>
          </cell>
          <cell r="K73">
            <v>19.809999999999999</v>
          </cell>
          <cell r="L73">
            <v>0.44960000000000017</v>
          </cell>
          <cell r="M73">
            <v>1.5514999999999997</v>
          </cell>
          <cell r="N73">
            <v>8.1441999999999961</v>
          </cell>
          <cell r="O73">
            <v>0.36310000000000014</v>
          </cell>
          <cell r="P73">
            <v>1.3039000000000003</v>
          </cell>
          <cell r="Q73">
            <v>6.753099999999999</v>
          </cell>
          <cell r="R73">
            <v>0.23159999999999994</v>
          </cell>
          <cell r="S73">
            <v>0.65260000000000018</v>
          </cell>
          <cell r="T73">
            <v>3.7100000000000013</v>
          </cell>
        </row>
        <row r="74">
          <cell r="C74">
            <v>0.55739999999999967</v>
          </cell>
          <cell r="D74">
            <v>1.7744000000000006</v>
          </cell>
          <cell r="E74">
            <v>7.2345999999999977</v>
          </cell>
          <cell r="F74">
            <v>1.1975999999999998</v>
          </cell>
          <cell r="G74">
            <v>3.4760000000000009</v>
          </cell>
          <cell r="H74">
            <v>18.776</v>
          </cell>
          <cell r="I74">
            <v>1.874400000000001</v>
          </cell>
          <cell r="J74">
            <v>3.8645999999999985</v>
          </cell>
          <cell r="K74">
            <v>19.713999999999999</v>
          </cell>
          <cell r="L74">
            <v>0.44740000000000019</v>
          </cell>
          <cell r="M74">
            <v>1.5439999999999996</v>
          </cell>
          <cell r="N74">
            <v>8.1047999999999956</v>
          </cell>
          <cell r="O74">
            <v>0.36140000000000017</v>
          </cell>
          <cell r="P74">
            <v>1.2976000000000003</v>
          </cell>
          <cell r="Q74">
            <v>6.7203999999999988</v>
          </cell>
          <cell r="R74">
            <v>0.23039999999999994</v>
          </cell>
          <cell r="S74">
            <v>0.6494000000000002</v>
          </cell>
          <cell r="T74">
            <v>3.6920000000000015</v>
          </cell>
        </row>
        <row r="75">
          <cell r="C75">
            <v>0.55469999999999964</v>
          </cell>
          <cell r="D75">
            <v>1.7657000000000007</v>
          </cell>
          <cell r="E75">
            <v>7.1992999999999974</v>
          </cell>
          <cell r="F75">
            <v>1.1917999999999997</v>
          </cell>
          <cell r="G75">
            <v>3.459000000000001</v>
          </cell>
          <cell r="H75">
            <v>18.6845</v>
          </cell>
          <cell r="I75">
            <v>1.8652000000000011</v>
          </cell>
          <cell r="J75">
            <v>3.8457999999999983</v>
          </cell>
          <cell r="K75">
            <v>19.617999999999999</v>
          </cell>
          <cell r="L75">
            <v>0.44520000000000021</v>
          </cell>
          <cell r="M75">
            <v>1.5364999999999995</v>
          </cell>
          <cell r="N75">
            <v>8.065399999999995</v>
          </cell>
          <cell r="O75">
            <v>0.35970000000000019</v>
          </cell>
          <cell r="P75">
            <v>1.2913000000000003</v>
          </cell>
          <cell r="Q75">
            <v>6.6876999999999986</v>
          </cell>
          <cell r="R75">
            <v>0.22919999999999993</v>
          </cell>
          <cell r="S75">
            <v>0.64620000000000022</v>
          </cell>
          <cell r="T75">
            <v>3.6740000000000017</v>
          </cell>
        </row>
        <row r="76">
          <cell r="C76">
            <v>0.55200000000000005</v>
          </cell>
          <cell r="D76">
            <v>1.7569999999999999</v>
          </cell>
          <cell r="E76">
            <v>7.1639999999999997</v>
          </cell>
          <cell r="F76">
            <v>1.1859999999999999</v>
          </cell>
          <cell r="G76">
            <v>3.4420000000000002</v>
          </cell>
          <cell r="H76">
            <v>18.593</v>
          </cell>
          <cell r="I76">
            <v>1.8560000000000001</v>
          </cell>
          <cell r="J76">
            <v>3.827</v>
          </cell>
          <cell r="K76">
            <v>19.521999999999998</v>
          </cell>
          <cell r="L76">
            <v>0.443</v>
          </cell>
          <cell r="M76">
            <v>1.5289999999999999</v>
          </cell>
          <cell r="N76">
            <v>8.0259999999999998</v>
          </cell>
          <cell r="O76">
            <v>0.35799999999999998</v>
          </cell>
          <cell r="P76">
            <v>1.2849999999999999</v>
          </cell>
          <cell r="Q76">
            <v>6.6550000000000002</v>
          </cell>
          <cell r="R76">
            <v>0.22800000000000001</v>
          </cell>
          <cell r="S76">
            <v>0.64300000000000002</v>
          </cell>
          <cell r="T76">
            <v>3.6560000000000001</v>
          </cell>
        </row>
        <row r="77">
          <cell r="C77">
            <v>0.54930000000000001</v>
          </cell>
          <cell r="D77">
            <v>1.7484999999999999</v>
          </cell>
          <cell r="E77">
            <v>7.1290999999999993</v>
          </cell>
          <cell r="F77">
            <v>1.1801999999999999</v>
          </cell>
          <cell r="G77">
            <v>3.4253</v>
          </cell>
          <cell r="H77">
            <v>18.502500000000001</v>
          </cell>
          <cell r="I77">
            <v>1.847</v>
          </cell>
          <cell r="J77">
            <v>3.8083999999999998</v>
          </cell>
          <cell r="K77">
            <v>19.4269</v>
          </cell>
          <cell r="L77">
            <v>0.44090000000000001</v>
          </cell>
          <cell r="M77">
            <v>1.5214999999999999</v>
          </cell>
          <cell r="N77">
            <v>7.9868999999999994</v>
          </cell>
          <cell r="O77">
            <v>0.35619999999999996</v>
          </cell>
          <cell r="P77">
            <v>1.2787999999999999</v>
          </cell>
          <cell r="Q77">
            <v>6.6226000000000003</v>
          </cell>
          <cell r="R77">
            <v>0.22690000000000002</v>
          </cell>
          <cell r="S77">
            <v>0.63990000000000002</v>
          </cell>
          <cell r="T77">
            <v>3.6382000000000003</v>
          </cell>
        </row>
        <row r="78">
          <cell r="C78">
            <v>0.54659999999999997</v>
          </cell>
          <cell r="D78">
            <v>1.74</v>
          </cell>
          <cell r="E78">
            <v>7.094199999999999</v>
          </cell>
          <cell r="F78">
            <v>1.1743999999999999</v>
          </cell>
          <cell r="G78">
            <v>3.4085999999999999</v>
          </cell>
          <cell r="H78">
            <v>18.412000000000003</v>
          </cell>
          <cell r="I78">
            <v>1.8380000000000001</v>
          </cell>
          <cell r="J78">
            <v>3.7897999999999996</v>
          </cell>
          <cell r="K78">
            <v>19.331800000000001</v>
          </cell>
          <cell r="L78">
            <v>0.43880000000000002</v>
          </cell>
          <cell r="M78">
            <v>1.5139999999999998</v>
          </cell>
          <cell r="N78">
            <v>7.9477999999999991</v>
          </cell>
          <cell r="O78">
            <v>0.35439999999999994</v>
          </cell>
          <cell r="P78">
            <v>1.2726</v>
          </cell>
          <cell r="Q78">
            <v>6.5902000000000003</v>
          </cell>
          <cell r="R78">
            <v>0.22580000000000003</v>
          </cell>
          <cell r="S78">
            <v>0.63680000000000003</v>
          </cell>
          <cell r="T78">
            <v>3.6204000000000005</v>
          </cell>
        </row>
        <row r="79">
          <cell r="C79">
            <v>0.54389999999999994</v>
          </cell>
          <cell r="D79">
            <v>1.7315</v>
          </cell>
          <cell r="E79">
            <v>7.0592999999999986</v>
          </cell>
          <cell r="F79">
            <v>1.1685999999999999</v>
          </cell>
          <cell r="G79">
            <v>3.3918999999999997</v>
          </cell>
          <cell r="H79">
            <v>18.321500000000004</v>
          </cell>
          <cell r="I79">
            <v>1.8290000000000002</v>
          </cell>
          <cell r="J79">
            <v>3.7711999999999994</v>
          </cell>
          <cell r="K79">
            <v>19.236700000000003</v>
          </cell>
          <cell r="L79">
            <v>0.43670000000000003</v>
          </cell>
          <cell r="M79">
            <v>1.5064999999999997</v>
          </cell>
          <cell r="N79">
            <v>7.9086999999999987</v>
          </cell>
          <cell r="O79">
            <v>0.35259999999999991</v>
          </cell>
          <cell r="P79">
            <v>1.2664</v>
          </cell>
          <cell r="Q79">
            <v>6.5578000000000003</v>
          </cell>
          <cell r="R79">
            <v>0.22470000000000004</v>
          </cell>
          <cell r="S79">
            <v>0.63370000000000004</v>
          </cell>
          <cell r="T79">
            <v>3.6026000000000007</v>
          </cell>
        </row>
        <row r="80">
          <cell r="C80">
            <v>0.5411999999999999</v>
          </cell>
          <cell r="D80">
            <v>1.7230000000000001</v>
          </cell>
          <cell r="E80">
            <v>7.0243999999999982</v>
          </cell>
          <cell r="F80">
            <v>1.1627999999999998</v>
          </cell>
          <cell r="G80">
            <v>3.3751999999999995</v>
          </cell>
          <cell r="H80">
            <v>18.231000000000005</v>
          </cell>
          <cell r="I80">
            <v>1.8200000000000003</v>
          </cell>
          <cell r="J80">
            <v>3.7525999999999993</v>
          </cell>
          <cell r="K80">
            <v>19.141600000000004</v>
          </cell>
          <cell r="L80">
            <v>0.43460000000000004</v>
          </cell>
          <cell r="M80">
            <v>1.4989999999999997</v>
          </cell>
          <cell r="N80">
            <v>7.8695999999999984</v>
          </cell>
          <cell r="O80">
            <v>0.35079999999999989</v>
          </cell>
          <cell r="P80">
            <v>1.2602</v>
          </cell>
          <cell r="Q80">
            <v>6.5254000000000003</v>
          </cell>
          <cell r="R80">
            <v>0.22360000000000005</v>
          </cell>
          <cell r="S80">
            <v>0.63060000000000005</v>
          </cell>
          <cell r="T80">
            <v>3.5848000000000009</v>
          </cell>
        </row>
        <row r="81">
          <cell r="C81">
            <v>0.53849999999999987</v>
          </cell>
          <cell r="D81">
            <v>1.7145000000000001</v>
          </cell>
          <cell r="E81">
            <v>6.9894999999999978</v>
          </cell>
          <cell r="F81">
            <v>1.1569999999999998</v>
          </cell>
          <cell r="G81">
            <v>3.3584999999999994</v>
          </cell>
          <cell r="H81">
            <v>18.140500000000007</v>
          </cell>
          <cell r="I81">
            <v>1.8110000000000004</v>
          </cell>
          <cell r="J81">
            <v>3.7339999999999991</v>
          </cell>
          <cell r="K81">
            <v>19.046500000000005</v>
          </cell>
          <cell r="L81">
            <v>0.43250000000000005</v>
          </cell>
          <cell r="M81">
            <v>1.4914999999999996</v>
          </cell>
          <cell r="N81">
            <v>7.830499999999998</v>
          </cell>
          <cell r="O81">
            <v>0.34899999999999987</v>
          </cell>
          <cell r="P81">
            <v>1.254</v>
          </cell>
          <cell r="Q81">
            <v>6.4930000000000003</v>
          </cell>
          <cell r="R81">
            <v>0.22250000000000006</v>
          </cell>
          <cell r="S81">
            <v>0.62750000000000006</v>
          </cell>
          <cell r="T81">
            <v>3.5670000000000011</v>
          </cell>
        </row>
        <row r="82">
          <cell r="C82">
            <v>0.53579999999999983</v>
          </cell>
          <cell r="D82">
            <v>1.7060000000000002</v>
          </cell>
          <cell r="E82">
            <v>6.9545999999999975</v>
          </cell>
          <cell r="F82">
            <v>1.1511999999999998</v>
          </cell>
          <cell r="G82">
            <v>3.3417999999999992</v>
          </cell>
          <cell r="H82">
            <v>18.050000000000008</v>
          </cell>
          <cell r="I82">
            <v>1.8020000000000005</v>
          </cell>
          <cell r="J82">
            <v>3.7153999999999989</v>
          </cell>
          <cell r="K82">
            <v>18.951400000000007</v>
          </cell>
          <cell r="L82">
            <v>0.43040000000000006</v>
          </cell>
          <cell r="M82">
            <v>1.4839999999999995</v>
          </cell>
          <cell r="N82">
            <v>7.7913999999999977</v>
          </cell>
          <cell r="O82">
            <v>0.34719999999999984</v>
          </cell>
          <cell r="P82">
            <v>1.2478</v>
          </cell>
          <cell r="Q82">
            <v>6.4606000000000003</v>
          </cell>
          <cell r="R82">
            <v>0.22140000000000007</v>
          </cell>
          <cell r="S82">
            <v>0.62440000000000007</v>
          </cell>
          <cell r="T82">
            <v>3.5492000000000012</v>
          </cell>
        </row>
        <row r="83">
          <cell r="C83">
            <v>0.5330999999999998</v>
          </cell>
          <cell r="D83">
            <v>1.6975000000000002</v>
          </cell>
          <cell r="E83">
            <v>6.9196999999999971</v>
          </cell>
          <cell r="F83">
            <v>1.1453999999999998</v>
          </cell>
          <cell r="G83">
            <v>3.3250999999999991</v>
          </cell>
          <cell r="H83">
            <v>17.959500000000009</v>
          </cell>
          <cell r="I83">
            <v>1.7930000000000006</v>
          </cell>
          <cell r="J83">
            <v>3.6967999999999988</v>
          </cell>
          <cell r="K83">
            <v>18.856300000000008</v>
          </cell>
          <cell r="L83">
            <v>0.42830000000000007</v>
          </cell>
          <cell r="M83">
            <v>1.4764999999999995</v>
          </cell>
          <cell r="N83">
            <v>7.7522999999999973</v>
          </cell>
          <cell r="O83">
            <v>0.34539999999999982</v>
          </cell>
          <cell r="P83">
            <v>1.2416</v>
          </cell>
          <cell r="Q83">
            <v>6.4282000000000004</v>
          </cell>
          <cell r="R83">
            <v>0.22030000000000008</v>
          </cell>
          <cell r="S83">
            <v>0.62130000000000007</v>
          </cell>
          <cell r="T83">
            <v>3.5314000000000014</v>
          </cell>
        </row>
        <row r="84">
          <cell r="C84">
            <v>0.53039999999999976</v>
          </cell>
          <cell r="D84">
            <v>1.6890000000000003</v>
          </cell>
          <cell r="E84">
            <v>6.8847999999999967</v>
          </cell>
          <cell r="F84">
            <v>1.1395999999999997</v>
          </cell>
          <cell r="G84">
            <v>3.3083999999999989</v>
          </cell>
          <cell r="H84">
            <v>17.86900000000001</v>
          </cell>
          <cell r="I84">
            <v>1.7840000000000007</v>
          </cell>
          <cell r="J84">
            <v>3.6781999999999986</v>
          </cell>
          <cell r="K84">
            <v>18.761200000000009</v>
          </cell>
          <cell r="L84">
            <v>0.42620000000000008</v>
          </cell>
          <cell r="M84">
            <v>1.4689999999999994</v>
          </cell>
          <cell r="N84">
            <v>7.7131999999999969</v>
          </cell>
          <cell r="O84">
            <v>0.34359999999999979</v>
          </cell>
          <cell r="P84">
            <v>1.2354000000000001</v>
          </cell>
          <cell r="Q84">
            <v>6.3958000000000004</v>
          </cell>
          <cell r="R84">
            <v>0.21920000000000009</v>
          </cell>
          <cell r="S84">
            <v>0.61820000000000008</v>
          </cell>
          <cell r="T84">
            <v>3.5136000000000016</v>
          </cell>
        </row>
        <row r="85">
          <cell r="C85">
            <v>0.52769999999999972</v>
          </cell>
          <cell r="D85">
            <v>1.6805000000000003</v>
          </cell>
          <cell r="E85">
            <v>6.8498999999999963</v>
          </cell>
          <cell r="F85">
            <v>1.1337999999999997</v>
          </cell>
          <cell r="G85">
            <v>3.2916999999999987</v>
          </cell>
          <cell r="H85">
            <v>17.778500000000012</v>
          </cell>
          <cell r="I85">
            <v>1.7750000000000008</v>
          </cell>
          <cell r="J85">
            <v>3.6595999999999984</v>
          </cell>
          <cell r="K85">
            <v>18.666100000000011</v>
          </cell>
          <cell r="L85">
            <v>0.42410000000000009</v>
          </cell>
          <cell r="M85">
            <v>1.4614999999999994</v>
          </cell>
          <cell r="N85">
            <v>7.6740999999999966</v>
          </cell>
          <cell r="O85">
            <v>0.34179999999999977</v>
          </cell>
          <cell r="P85">
            <v>1.2292000000000001</v>
          </cell>
          <cell r="Q85">
            <v>6.3634000000000004</v>
          </cell>
          <cell r="R85">
            <v>0.2181000000000001</v>
          </cell>
          <cell r="S85">
            <v>0.61510000000000009</v>
          </cell>
          <cell r="T85">
            <v>3.4958000000000018</v>
          </cell>
        </row>
        <row r="86">
          <cell r="C86">
            <v>0.52500000000000002</v>
          </cell>
          <cell r="D86">
            <v>1.6719999999999999</v>
          </cell>
          <cell r="E86">
            <v>6.8150000000000004</v>
          </cell>
          <cell r="F86">
            <v>1.1279999999999999</v>
          </cell>
          <cell r="G86">
            <v>3.2749999999999999</v>
          </cell>
          <cell r="H86">
            <v>17.687999999999999</v>
          </cell>
          <cell r="I86">
            <v>1.766</v>
          </cell>
          <cell r="J86">
            <v>3.641</v>
          </cell>
          <cell r="K86">
            <v>18.571000000000002</v>
          </cell>
          <cell r="L86">
            <v>0.42199999999999999</v>
          </cell>
          <cell r="M86">
            <v>1.454</v>
          </cell>
          <cell r="N86">
            <v>7.6349999999999998</v>
          </cell>
          <cell r="O86">
            <v>0.34</v>
          </cell>
          <cell r="P86">
            <v>1.2230000000000001</v>
          </cell>
          <cell r="Q86">
            <v>6.3310000000000004</v>
          </cell>
          <cell r="R86">
            <v>0.217</v>
          </cell>
          <cell r="S86">
            <v>0.61199999999999999</v>
          </cell>
          <cell r="T86">
            <v>3.4780000000000002</v>
          </cell>
        </row>
        <row r="87">
          <cell r="C87">
            <v>0.52239999999999998</v>
          </cell>
          <cell r="D87">
            <v>1.6636</v>
          </cell>
          <cell r="E87">
            <v>6.7810000000000006</v>
          </cell>
          <cell r="F87">
            <v>1.1223999999999998</v>
          </cell>
          <cell r="G87">
            <v>3.2585999999999999</v>
          </cell>
          <cell r="H87">
            <v>17.599699999999999</v>
          </cell>
          <cell r="I87">
            <v>1.7572000000000001</v>
          </cell>
          <cell r="J87">
            <v>3.6227999999999998</v>
          </cell>
          <cell r="K87">
            <v>18.478400000000001</v>
          </cell>
          <cell r="L87">
            <v>0.4199</v>
          </cell>
          <cell r="M87">
            <v>1.4467999999999999</v>
          </cell>
          <cell r="N87">
            <v>7.5968999999999998</v>
          </cell>
          <cell r="O87">
            <v>0.33830000000000005</v>
          </cell>
          <cell r="P87">
            <v>1.2169000000000001</v>
          </cell>
          <cell r="Q87">
            <v>6.2994000000000003</v>
          </cell>
          <cell r="R87">
            <v>0.216</v>
          </cell>
          <cell r="S87">
            <v>0.6089</v>
          </cell>
          <cell r="T87">
            <v>3.4606000000000003</v>
          </cell>
        </row>
        <row r="88">
          <cell r="C88">
            <v>0.51979999999999993</v>
          </cell>
          <cell r="D88">
            <v>1.6552</v>
          </cell>
          <cell r="E88">
            <v>6.7470000000000008</v>
          </cell>
          <cell r="F88">
            <v>1.1167999999999998</v>
          </cell>
          <cell r="G88">
            <v>3.2422</v>
          </cell>
          <cell r="H88">
            <v>17.511399999999998</v>
          </cell>
          <cell r="I88">
            <v>1.7484000000000002</v>
          </cell>
          <cell r="J88">
            <v>3.6045999999999996</v>
          </cell>
          <cell r="K88">
            <v>18.3858</v>
          </cell>
          <cell r="L88">
            <v>0.4178</v>
          </cell>
          <cell r="M88">
            <v>1.4395999999999998</v>
          </cell>
          <cell r="N88">
            <v>7.5587999999999997</v>
          </cell>
          <cell r="O88">
            <v>0.33660000000000007</v>
          </cell>
          <cell r="P88">
            <v>1.2108000000000001</v>
          </cell>
          <cell r="Q88">
            <v>6.2678000000000003</v>
          </cell>
          <cell r="R88">
            <v>0.215</v>
          </cell>
          <cell r="S88">
            <v>0.60580000000000001</v>
          </cell>
          <cell r="T88">
            <v>3.4432000000000005</v>
          </cell>
        </row>
        <row r="89">
          <cell r="C89">
            <v>0.51719999999999988</v>
          </cell>
          <cell r="D89">
            <v>1.6468</v>
          </cell>
          <cell r="E89">
            <v>6.713000000000001</v>
          </cell>
          <cell r="F89">
            <v>1.1111999999999997</v>
          </cell>
          <cell r="G89">
            <v>3.2258</v>
          </cell>
          <cell r="H89">
            <v>17.423099999999998</v>
          </cell>
          <cell r="I89">
            <v>1.7396000000000003</v>
          </cell>
          <cell r="J89">
            <v>3.5863999999999994</v>
          </cell>
          <cell r="K89">
            <v>18.293199999999999</v>
          </cell>
          <cell r="L89">
            <v>0.41570000000000001</v>
          </cell>
          <cell r="M89">
            <v>1.4323999999999997</v>
          </cell>
          <cell r="N89">
            <v>7.5206999999999997</v>
          </cell>
          <cell r="O89">
            <v>0.33490000000000009</v>
          </cell>
          <cell r="P89">
            <v>1.2047000000000001</v>
          </cell>
          <cell r="Q89">
            <v>6.2362000000000002</v>
          </cell>
          <cell r="R89">
            <v>0.214</v>
          </cell>
          <cell r="S89">
            <v>0.60270000000000001</v>
          </cell>
          <cell r="T89">
            <v>3.4258000000000006</v>
          </cell>
        </row>
        <row r="90">
          <cell r="C90">
            <v>0.51459999999999984</v>
          </cell>
          <cell r="D90">
            <v>1.6384000000000001</v>
          </cell>
          <cell r="E90">
            <v>6.6790000000000012</v>
          </cell>
          <cell r="F90">
            <v>1.1055999999999997</v>
          </cell>
          <cell r="G90">
            <v>3.2094</v>
          </cell>
          <cell r="H90">
            <v>17.334799999999998</v>
          </cell>
          <cell r="I90">
            <v>1.7308000000000003</v>
          </cell>
          <cell r="J90">
            <v>3.5681999999999992</v>
          </cell>
          <cell r="K90">
            <v>18.200599999999998</v>
          </cell>
          <cell r="L90">
            <v>0.41360000000000002</v>
          </cell>
          <cell r="M90">
            <v>1.4251999999999996</v>
          </cell>
          <cell r="N90">
            <v>7.4825999999999997</v>
          </cell>
          <cell r="O90">
            <v>0.33320000000000011</v>
          </cell>
          <cell r="P90">
            <v>1.1986000000000001</v>
          </cell>
          <cell r="Q90">
            <v>6.2046000000000001</v>
          </cell>
          <cell r="R90">
            <v>0.21299999999999999</v>
          </cell>
          <cell r="S90">
            <v>0.59960000000000002</v>
          </cell>
          <cell r="T90">
            <v>3.4084000000000008</v>
          </cell>
        </row>
        <row r="91">
          <cell r="C91">
            <v>0.51199999999999979</v>
          </cell>
          <cell r="D91">
            <v>1.6300000000000001</v>
          </cell>
          <cell r="E91">
            <v>6.6450000000000014</v>
          </cell>
          <cell r="F91">
            <v>1.0999999999999996</v>
          </cell>
          <cell r="G91">
            <v>3.1930000000000001</v>
          </cell>
          <cell r="H91">
            <v>17.246499999999997</v>
          </cell>
          <cell r="I91">
            <v>1.7220000000000004</v>
          </cell>
          <cell r="J91">
            <v>3.5499999999999989</v>
          </cell>
          <cell r="K91">
            <v>18.107999999999997</v>
          </cell>
          <cell r="L91">
            <v>0.41150000000000003</v>
          </cell>
          <cell r="M91">
            <v>1.4179999999999995</v>
          </cell>
          <cell r="N91">
            <v>7.4444999999999997</v>
          </cell>
          <cell r="O91">
            <v>0.33150000000000013</v>
          </cell>
          <cell r="P91">
            <v>1.1925000000000001</v>
          </cell>
          <cell r="Q91">
            <v>6.173</v>
          </cell>
          <cell r="R91">
            <v>0.21199999999999999</v>
          </cell>
          <cell r="S91">
            <v>0.59650000000000003</v>
          </cell>
          <cell r="T91">
            <v>3.3910000000000009</v>
          </cell>
        </row>
        <row r="92">
          <cell r="C92">
            <v>0.50939999999999974</v>
          </cell>
          <cell r="D92">
            <v>1.6216000000000002</v>
          </cell>
          <cell r="E92">
            <v>6.6110000000000015</v>
          </cell>
          <cell r="F92">
            <v>1.0943999999999996</v>
          </cell>
          <cell r="G92">
            <v>3.1766000000000001</v>
          </cell>
          <cell r="H92">
            <v>17.158199999999997</v>
          </cell>
          <cell r="I92">
            <v>1.7132000000000005</v>
          </cell>
          <cell r="J92">
            <v>3.5317999999999987</v>
          </cell>
          <cell r="K92">
            <v>18.015399999999996</v>
          </cell>
          <cell r="L92">
            <v>0.40940000000000004</v>
          </cell>
          <cell r="M92">
            <v>1.4107999999999994</v>
          </cell>
          <cell r="N92">
            <v>7.4063999999999997</v>
          </cell>
          <cell r="O92">
            <v>0.32980000000000015</v>
          </cell>
          <cell r="P92">
            <v>1.1864000000000001</v>
          </cell>
          <cell r="Q92">
            <v>6.1414</v>
          </cell>
          <cell r="R92">
            <v>0.21099999999999999</v>
          </cell>
          <cell r="S92">
            <v>0.59340000000000004</v>
          </cell>
          <cell r="T92">
            <v>3.373600000000001</v>
          </cell>
        </row>
        <row r="93">
          <cell r="C93">
            <v>0.5067999999999997</v>
          </cell>
          <cell r="D93">
            <v>1.6132000000000002</v>
          </cell>
          <cell r="E93">
            <v>6.5770000000000017</v>
          </cell>
          <cell r="F93">
            <v>1.0887999999999995</v>
          </cell>
          <cell r="G93">
            <v>3.1602000000000001</v>
          </cell>
          <cell r="H93">
            <v>17.069899999999997</v>
          </cell>
          <cell r="I93">
            <v>1.7044000000000006</v>
          </cell>
          <cell r="J93">
            <v>3.5135999999999985</v>
          </cell>
          <cell r="K93">
            <v>17.922799999999995</v>
          </cell>
          <cell r="L93">
            <v>0.40730000000000005</v>
          </cell>
          <cell r="M93">
            <v>1.4035999999999993</v>
          </cell>
          <cell r="N93">
            <v>7.3682999999999996</v>
          </cell>
          <cell r="O93">
            <v>0.32810000000000017</v>
          </cell>
          <cell r="P93">
            <v>1.1803000000000001</v>
          </cell>
          <cell r="Q93">
            <v>6.1097999999999999</v>
          </cell>
          <cell r="R93">
            <v>0.21</v>
          </cell>
          <cell r="S93">
            <v>0.59030000000000005</v>
          </cell>
          <cell r="T93">
            <v>3.3562000000000012</v>
          </cell>
        </row>
        <row r="94">
          <cell r="C94">
            <v>0.50419999999999965</v>
          </cell>
          <cell r="D94">
            <v>1.6048000000000002</v>
          </cell>
          <cell r="E94">
            <v>6.5430000000000019</v>
          </cell>
          <cell r="F94">
            <v>1.0831999999999995</v>
          </cell>
          <cell r="G94">
            <v>3.1438000000000001</v>
          </cell>
          <cell r="H94">
            <v>16.981599999999997</v>
          </cell>
          <cell r="I94">
            <v>1.6956000000000007</v>
          </cell>
          <cell r="J94">
            <v>3.4953999999999983</v>
          </cell>
          <cell r="K94">
            <v>17.830199999999994</v>
          </cell>
          <cell r="L94">
            <v>0.40520000000000006</v>
          </cell>
          <cell r="M94">
            <v>1.3963999999999992</v>
          </cell>
          <cell r="N94">
            <v>7.3301999999999996</v>
          </cell>
          <cell r="O94">
            <v>0.32640000000000019</v>
          </cell>
          <cell r="P94">
            <v>1.1742000000000001</v>
          </cell>
          <cell r="Q94">
            <v>6.0781999999999998</v>
          </cell>
          <cell r="R94">
            <v>0.20899999999999999</v>
          </cell>
          <cell r="S94">
            <v>0.58720000000000006</v>
          </cell>
          <cell r="T94">
            <v>3.3388000000000013</v>
          </cell>
        </row>
        <row r="95">
          <cell r="C95">
            <v>0.5015999999999996</v>
          </cell>
          <cell r="D95">
            <v>1.5964000000000003</v>
          </cell>
          <cell r="E95">
            <v>6.5090000000000021</v>
          </cell>
          <cell r="F95">
            <v>1.0775999999999994</v>
          </cell>
          <cell r="G95">
            <v>3.1274000000000002</v>
          </cell>
          <cell r="H95">
            <v>16.893299999999996</v>
          </cell>
          <cell r="I95">
            <v>1.6868000000000007</v>
          </cell>
          <cell r="J95">
            <v>3.4771999999999981</v>
          </cell>
          <cell r="K95">
            <v>17.737599999999993</v>
          </cell>
          <cell r="L95">
            <v>0.40310000000000007</v>
          </cell>
          <cell r="M95">
            <v>1.3891999999999991</v>
          </cell>
          <cell r="N95">
            <v>7.2920999999999996</v>
          </cell>
          <cell r="O95">
            <v>0.32470000000000021</v>
          </cell>
          <cell r="P95">
            <v>1.1681000000000001</v>
          </cell>
          <cell r="Q95">
            <v>6.0465999999999998</v>
          </cell>
          <cell r="R95">
            <v>0.20799999999999999</v>
          </cell>
          <cell r="S95">
            <v>0.58410000000000006</v>
          </cell>
          <cell r="T95">
            <v>3.3214000000000015</v>
          </cell>
        </row>
        <row r="96">
          <cell r="C96">
            <v>0.499</v>
          </cell>
          <cell r="D96">
            <v>1.5880000000000001</v>
          </cell>
          <cell r="E96">
            <v>6.4749999999999996</v>
          </cell>
          <cell r="F96">
            <v>1.0720000000000001</v>
          </cell>
          <cell r="G96">
            <v>3.1110000000000002</v>
          </cell>
          <cell r="H96">
            <v>16.805</v>
          </cell>
          <cell r="I96">
            <v>1.6779999999999999</v>
          </cell>
          <cell r="J96">
            <v>3.4590000000000001</v>
          </cell>
          <cell r="K96">
            <v>17.645</v>
          </cell>
          <cell r="L96">
            <v>0.40100000000000002</v>
          </cell>
          <cell r="M96">
            <v>1.3819999999999999</v>
          </cell>
          <cell r="N96">
            <v>7.2539999999999996</v>
          </cell>
          <cell r="O96">
            <v>0.32300000000000001</v>
          </cell>
          <cell r="P96">
            <v>1.1619999999999999</v>
          </cell>
          <cell r="Q96">
            <v>6.0149999999999997</v>
          </cell>
          <cell r="R96">
            <v>0.20699999999999999</v>
          </cell>
          <cell r="S96">
            <v>0.58099999999999996</v>
          </cell>
          <cell r="T96">
            <v>3.3039999999999998</v>
          </cell>
        </row>
        <row r="97">
          <cell r="C97">
            <v>0.49640000000000001</v>
          </cell>
          <cell r="D97">
            <v>1.5799000000000001</v>
          </cell>
          <cell r="E97">
            <v>6.4418999999999995</v>
          </cell>
          <cell r="F97">
            <v>1.0665</v>
          </cell>
          <cell r="G97">
            <v>3.0951000000000004</v>
          </cell>
          <cell r="H97">
            <v>16.719000000000001</v>
          </cell>
          <cell r="I97">
            <v>1.6694</v>
          </cell>
          <cell r="J97">
            <v>3.4413</v>
          </cell>
          <cell r="K97">
            <v>17.5547</v>
          </cell>
          <cell r="L97">
            <v>0.39890000000000003</v>
          </cell>
          <cell r="M97">
            <v>1.3748999999999998</v>
          </cell>
          <cell r="N97">
            <v>7.2168999999999999</v>
          </cell>
          <cell r="O97">
            <v>0.32140000000000002</v>
          </cell>
          <cell r="P97">
            <v>1.1559999999999999</v>
          </cell>
          <cell r="Q97">
            <v>5.9841999999999995</v>
          </cell>
          <cell r="R97">
            <v>0.2059</v>
          </cell>
          <cell r="S97">
            <v>0.57809999999999995</v>
          </cell>
          <cell r="T97">
            <v>3.2870999999999997</v>
          </cell>
        </row>
        <row r="98">
          <cell r="C98">
            <v>0.49380000000000002</v>
          </cell>
          <cell r="D98">
            <v>1.5718000000000001</v>
          </cell>
          <cell r="E98">
            <v>6.4087999999999994</v>
          </cell>
          <cell r="F98">
            <v>1.0609999999999999</v>
          </cell>
          <cell r="G98">
            <v>3.0792000000000002</v>
          </cell>
          <cell r="H98">
            <v>16.633000000000003</v>
          </cell>
          <cell r="I98">
            <v>1.6608000000000001</v>
          </cell>
          <cell r="J98">
            <v>3.4236</v>
          </cell>
          <cell r="K98">
            <v>17.464400000000001</v>
          </cell>
          <cell r="L98">
            <v>0.39680000000000004</v>
          </cell>
          <cell r="M98">
            <v>1.3677999999999999</v>
          </cell>
          <cell r="N98">
            <v>7.1798000000000002</v>
          </cell>
          <cell r="O98">
            <v>0.31980000000000003</v>
          </cell>
          <cell r="P98">
            <v>1.1499999999999999</v>
          </cell>
          <cell r="Q98">
            <v>5.9533999999999994</v>
          </cell>
          <cell r="R98">
            <v>0.20480000000000001</v>
          </cell>
          <cell r="S98">
            <v>0.57519999999999993</v>
          </cell>
          <cell r="T98">
            <v>3.2701999999999996</v>
          </cell>
        </row>
        <row r="99">
          <cell r="C99">
            <v>0.49120000000000003</v>
          </cell>
          <cell r="D99">
            <v>1.5637000000000001</v>
          </cell>
          <cell r="E99">
            <v>6.3756999999999993</v>
          </cell>
          <cell r="F99">
            <v>1.0554999999999999</v>
          </cell>
          <cell r="G99">
            <v>3.0632999999999999</v>
          </cell>
          <cell r="H99">
            <v>16.547000000000004</v>
          </cell>
          <cell r="I99">
            <v>1.6522000000000001</v>
          </cell>
          <cell r="J99">
            <v>3.4058999999999999</v>
          </cell>
          <cell r="K99">
            <v>17.374100000000002</v>
          </cell>
          <cell r="L99">
            <v>0.39470000000000005</v>
          </cell>
          <cell r="M99">
            <v>1.3607</v>
          </cell>
          <cell r="N99">
            <v>7.1427000000000005</v>
          </cell>
          <cell r="O99">
            <v>0.31820000000000004</v>
          </cell>
          <cell r="P99">
            <v>1.1439999999999999</v>
          </cell>
          <cell r="Q99">
            <v>5.9225999999999992</v>
          </cell>
          <cell r="R99">
            <v>0.20370000000000002</v>
          </cell>
          <cell r="S99">
            <v>0.57229999999999992</v>
          </cell>
          <cell r="T99">
            <v>3.2532999999999994</v>
          </cell>
        </row>
        <row r="100">
          <cell r="C100">
            <v>0.48860000000000003</v>
          </cell>
          <cell r="D100">
            <v>1.5556000000000001</v>
          </cell>
          <cell r="E100">
            <v>6.3425999999999991</v>
          </cell>
          <cell r="F100">
            <v>1.0499999999999998</v>
          </cell>
          <cell r="G100">
            <v>3.0473999999999997</v>
          </cell>
          <cell r="H100">
            <v>16.461000000000006</v>
          </cell>
          <cell r="I100">
            <v>1.6436000000000002</v>
          </cell>
          <cell r="J100">
            <v>3.3881999999999999</v>
          </cell>
          <cell r="K100">
            <v>17.283800000000003</v>
          </cell>
          <cell r="L100">
            <v>0.39260000000000006</v>
          </cell>
          <cell r="M100">
            <v>1.3536000000000001</v>
          </cell>
          <cell r="N100">
            <v>7.1056000000000008</v>
          </cell>
          <cell r="O100">
            <v>0.31660000000000005</v>
          </cell>
          <cell r="P100">
            <v>1.1379999999999999</v>
          </cell>
          <cell r="Q100">
            <v>5.891799999999999</v>
          </cell>
          <cell r="R100">
            <v>0.20260000000000003</v>
          </cell>
          <cell r="S100">
            <v>0.56939999999999991</v>
          </cell>
          <cell r="T100">
            <v>3.2363999999999993</v>
          </cell>
        </row>
        <row r="101">
          <cell r="C101">
            <v>0.48600000000000004</v>
          </cell>
          <cell r="D101">
            <v>1.5475000000000001</v>
          </cell>
          <cell r="E101">
            <v>6.309499999999999</v>
          </cell>
          <cell r="F101">
            <v>1.0444999999999998</v>
          </cell>
          <cell r="G101">
            <v>3.0314999999999994</v>
          </cell>
          <cell r="H101">
            <v>16.375000000000007</v>
          </cell>
          <cell r="I101">
            <v>1.6350000000000002</v>
          </cell>
          <cell r="J101">
            <v>3.3704999999999998</v>
          </cell>
          <cell r="K101">
            <v>17.193500000000004</v>
          </cell>
          <cell r="L101">
            <v>0.39050000000000007</v>
          </cell>
          <cell r="M101">
            <v>1.3465000000000003</v>
          </cell>
          <cell r="N101">
            <v>7.0685000000000011</v>
          </cell>
          <cell r="O101">
            <v>0.31500000000000006</v>
          </cell>
          <cell r="P101">
            <v>1.1319999999999999</v>
          </cell>
          <cell r="Q101">
            <v>5.8609999999999989</v>
          </cell>
          <cell r="R101">
            <v>0.20150000000000004</v>
          </cell>
          <cell r="S101">
            <v>0.56649999999999989</v>
          </cell>
          <cell r="T101">
            <v>3.2194999999999991</v>
          </cell>
        </row>
        <row r="102">
          <cell r="C102">
            <v>0.48340000000000005</v>
          </cell>
          <cell r="D102">
            <v>1.5394000000000001</v>
          </cell>
          <cell r="E102">
            <v>6.2763999999999989</v>
          </cell>
          <cell r="F102">
            <v>1.0389999999999997</v>
          </cell>
          <cell r="G102">
            <v>3.0155999999999992</v>
          </cell>
          <cell r="H102">
            <v>16.289000000000009</v>
          </cell>
          <cell r="I102">
            <v>1.6264000000000003</v>
          </cell>
          <cell r="J102">
            <v>3.3527999999999998</v>
          </cell>
          <cell r="K102">
            <v>17.103200000000005</v>
          </cell>
          <cell r="L102">
            <v>0.38840000000000008</v>
          </cell>
          <cell r="M102">
            <v>1.3394000000000004</v>
          </cell>
          <cell r="N102">
            <v>7.0314000000000014</v>
          </cell>
          <cell r="O102">
            <v>0.31340000000000007</v>
          </cell>
          <cell r="P102">
            <v>1.1259999999999999</v>
          </cell>
          <cell r="Q102">
            <v>5.8301999999999987</v>
          </cell>
          <cell r="R102">
            <v>0.20040000000000005</v>
          </cell>
          <cell r="S102">
            <v>0.56359999999999988</v>
          </cell>
          <cell r="T102">
            <v>3.202599999999999</v>
          </cell>
        </row>
        <row r="103">
          <cell r="C103">
            <v>0.48080000000000006</v>
          </cell>
          <cell r="D103">
            <v>1.5313000000000001</v>
          </cell>
          <cell r="E103">
            <v>6.2432999999999987</v>
          </cell>
          <cell r="F103">
            <v>1.0334999999999996</v>
          </cell>
          <cell r="G103">
            <v>2.9996999999999989</v>
          </cell>
          <cell r="H103">
            <v>16.20300000000001</v>
          </cell>
          <cell r="I103">
            <v>1.6178000000000003</v>
          </cell>
          <cell r="J103">
            <v>3.3350999999999997</v>
          </cell>
          <cell r="K103">
            <v>17.012900000000005</v>
          </cell>
          <cell r="L103">
            <v>0.38630000000000009</v>
          </cell>
          <cell r="M103">
            <v>1.3323000000000005</v>
          </cell>
          <cell r="N103">
            <v>6.9943000000000017</v>
          </cell>
          <cell r="O103">
            <v>0.31180000000000008</v>
          </cell>
          <cell r="P103">
            <v>1.1199999999999999</v>
          </cell>
          <cell r="Q103">
            <v>5.7993999999999986</v>
          </cell>
          <cell r="R103">
            <v>0.19930000000000006</v>
          </cell>
          <cell r="S103">
            <v>0.56069999999999987</v>
          </cell>
          <cell r="T103">
            <v>3.1856999999999989</v>
          </cell>
        </row>
        <row r="104">
          <cell r="C104">
            <v>0.47820000000000007</v>
          </cell>
          <cell r="D104">
            <v>1.5232000000000001</v>
          </cell>
          <cell r="E104">
            <v>6.2101999999999986</v>
          </cell>
          <cell r="F104">
            <v>1.0279999999999996</v>
          </cell>
          <cell r="G104">
            <v>2.9837999999999987</v>
          </cell>
          <cell r="H104">
            <v>16.117000000000012</v>
          </cell>
          <cell r="I104">
            <v>1.6092000000000004</v>
          </cell>
          <cell r="J104">
            <v>3.3173999999999997</v>
          </cell>
          <cell r="K104">
            <v>16.922600000000006</v>
          </cell>
          <cell r="L104">
            <v>0.3842000000000001</v>
          </cell>
          <cell r="M104">
            <v>1.3252000000000006</v>
          </cell>
          <cell r="N104">
            <v>6.957200000000002</v>
          </cell>
          <cell r="O104">
            <v>0.31020000000000009</v>
          </cell>
          <cell r="P104">
            <v>1.1139999999999999</v>
          </cell>
          <cell r="Q104">
            <v>5.7685999999999984</v>
          </cell>
          <cell r="R104">
            <v>0.19820000000000007</v>
          </cell>
          <cell r="S104">
            <v>0.55779999999999985</v>
          </cell>
          <cell r="T104">
            <v>3.1687999999999987</v>
          </cell>
        </row>
        <row r="105">
          <cell r="C105">
            <v>0.47560000000000008</v>
          </cell>
          <cell r="D105">
            <v>1.5151000000000001</v>
          </cell>
          <cell r="E105">
            <v>6.1770999999999985</v>
          </cell>
          <cell r="F105">
            <v>1.0224999999999995</v>
          </cell>
          <cell r="G105">
            <v>2.9678999999999984</v>
          </cell>
          <cell r="H105">
            <v>16.031000000000013</v>
          </cell>
          <cell r="I105">
            <v>1.6006000000000005</v>
          </cell>
          <cell r="J105">
            <v>3.2996999999999996</v>
          </cell>
          <cell r="K105">
            <v>16.832300000000007</v>
          </cell>
          <cell r="L105">
            <v>0.38210000000000011</v>
          </cell>
          <cell r="M105">
            <v>1.3181000000000007</v>
          </cell>
          <cell r="N105">
            <v>6.9201000000000024</v>
          </cell>
          <cell r="O105">
            <v>0.3086000000000001</v>
          </cell>
          <cell r="P105">
            <v>1.1079999999999999</v>
          </cell>
          <cell r="Q105">
            <v>5.7377999999999982</v>
          </cell>
          <cell r="R105">
            <v>0.19710000000000008</v>
          </cell>
          <cell r="S105">
            <v>0.55489999999999984</v>
          </cell>
          <cell r="T105">
            <v>3.1518999999999986</v>
          </cell>
        </row>
        <row r="106">
          <cell r="C106">
            <v>0.47299999999999998</v>
          </cell>
          <cell r="D106">
            <v>1.5069999999999999</v>
          </cell>
          <cell r="E106">
            <v>6.1440000000000001</v>
          </cell>
          <cell r="F106">
            <v>1.0169999999999999</v>
          </cell>
          <cell r="G106">
            <v>2.952</v>
          </cell>
          <cell r="H106">
            <v>15.945</v>
          </cell>
          <cell r="I106">
            <v>1.5920000000000001</v>
          </cell>
          <cell r="J106">
            <v>3.282</v>
          </cell>
          <cell r="K106">
            <v>16.742000000000001</v>
          </cell>
          <cell r="L106">
            <v>0.38</v>
          </cell>
          <cell r="M106">
            <v>1.3109999999999999</v>
          </cell>
          <cell r="N106">
            <v>6.883</v>
          </cell>
          <cell r="O106">
            <v>0.307</v>
          </cell>
          <cell r="P106">
            <v>1.1020000000000001</v>
          </cell>
          <cell r="Q106">
            <v>5.7069999999999999</v>
          </cell>
          <cell r="R106">
            <v>0.19600000000000001</v>
          </cell>
          <cell r="S106">
            <v>0.55200000000000005</v>
          </cell>
          <cell r="T106">
            <v>3.1349999999999998</v>
          </cell>
        </row>
        <row r="107">
          <cell r="C107">
            <v>0.47070000000000001</v>
          </cell>
          <cell r="D107">
            <v>1.4994999999999998</v>
          </cell>
          <cell r="E107">
            <v>6.1135000000000002</v>
          </cell>
          <cell r="F107">
            <v>1.0118999999999998</v>
          </cell>
          <cell r="G107">
            <v>2.9373</v>
          </cell>
          <cell r="H107">
            <v>15.8658</v>
          </cell>
          <cell r="I107">
            <v>1.5841000000000001</v>
          </cell>
          <cell r="J107">
            <v>3.2656999999999998</v>
          </cell>
          <cell r="K107">
            <v>16.658799999999999</v>
          </cell>
          <cell r="L107">
            <v>0.37809999999999999</v>
          </cell>
          <cell r="M107">
            <v>1.3045</v>
          </cell>
          <cell r="N107">
            <v>6.8487999999999998</v>
          </cell>
          <cell r="O107">
            <v>0.3054</v>
          </cell>
          <cell r="P107">
            <v>1.0965</v>
          </cell>
          <cell r="Q107">
            <v>5.6785999999999994</v>
          </cell>
          <cell r="R107">
            <v>0.19500000000000001</v>
          </cell>
          <cell r="S107">
            <v>0.54920000000000002</v>
          </cell>
          <cell r="T107">
            <v>3.1193999999999997</v>
          </cell>
        </row>
        <row r="108">
          <cell r="C108">
            <v>0.46840000000000004</v>
          </cell>
          <cell r="D108">
            <v>1.4919999999999998</v>
          </cell>
          <cell r="E108">
            <v>6.0830000000000002</v>
          </cell>
          <cell r="F108">
            <v>1.0067999999999997</v>
          </cell>
          <cell r="G108">
            <v>2.9226000000000001</v>
          </cell>
          <cell r="H108">
            <v>15.7866</v>
          </cell>
          <cell r="I108">
            <v>1.5762</v>
          </cell>
          <cell r="J108">
            <v>3.2493999999999996</v>
          </cell>
          <cell r="K108">
            <v>16.575599999999998</v>
          </cell>
          <cell r="L108">
            <v>0.37619999999999998</v>
          </cell>
          <cell r="M108">
            <v>1.298</v>
          </cell>
          <cell r="N108">
            <v>6.8145999999999995</v>
          </cell>
          <cell r="O108">
            <v>0.30380000000000001</v>
          </cell>
          <cell r="P108">
            <v>1.091</v>
          </cell>
          <cell r="Q108">
            <v>5.6501999999999999</v>
          </cell>
          <cell r="R108">
            <v>0.19400000000000001</v>
          </cell>
          <cell r="S108">
            <v>0.5464</v>
          </cell>
          <cell r="T108">
            <v>3.1037999999999997</v>
          </cell>
        </row>
        <row r="109">
          <cell r="C109">
            <v>0.46610000000000007</v>
          </cell>
          <cell r="D109">
            <v>1.4844999999999997</v>
          </cell>
          <cell r="E109">
            <v>6.0525000000000002</v>
          </cell>
          <cell r="F109">
            <v>1.0016999999999996</v>
          </cell>
          <cell r="G109">
            <v>2.9079000000000002</v>
          </cell>
          <cell r="H109">
            <v>15.7074</v>
          </cell>
          <cell r="I109">
            <v>1.5683</v>
          </cell>
          <cell r="J109">
            <v>3.2330999999999994</v>
          </cell>
          <cell r="K109">
            <v>16.492399999999996</v>
          </cell>
          <cell r="L109">
            <v>0.37429999999999997</v>
          </cell>
          <cell r="M109">
            <v>1.2915000000000001</v>
          </cell>
          <cell r="N109">
            <v>6.7803999999999993</v>
          </cell>
          <cell r="O109">
            <v>0.30220000000000002</v>
          </cell>
          <cell r="P109">
            <v>1.0854999999999999</v>
          </cell>
          <cell r="Q109">
            <v>5.6218000000000004</v>
          </cell>
          <cell r="R109">
            <v>0.193</v>
          </cell>
          <cell r="S109">
            <v>0.54359999999999997</v>
          </cell>
          <cell r="T109">
            <v>3.0881999999999996</v>
          </cell>
        </row>
        <row r="110">
          <cell r="C110">
            <v>0.4638000000000001</v>
          </cell>
          <cell r="D110">
            <v>1.4769999999999996</v>
          </cell>
          <cell r="E110">
            <v>6.0220000000000002</v>
          </cell>
          <cell r="F110">
            <v>0.9965999999999996</v>
          </cell>
          <cell r="G110">
            <v>2.8932000000000002</v>
          </cell>
          <cell r="H110">
            <v>15.6282</v>
          </cell>
          <cell r="I110">
            <v>1.5604</v>
          </cell>
          <cell r="J110">
            <v>3.2167999999999992</v>
          </cell>
          <cell r="K110">
            <v>16.409199999999995</v>
          </cell>
          <cell r="L110">
            <v>0.37239999999999995</v>
          </cell>
          <cell r="M110">
            <v>1.2850000000000001</v>
          </cell>
          <cell r="N110">
            <v>6.7461999999999991</v>
          </cell>
          <cell r="O110">
            <v>0.30060000000000003</v>
          </cell>
          <cell r="P110">
            <v>1.0799999999999998</v>
          </cell>
          <cell r="Q110">
            <v>5.5934000000000008</v>
          </cell>
          <cell r="R110">
            <v>0.192</v>
          </cell>
          <cell r="S110">
            <v>0.54079999999999995</v>
          </cell>
          <cell r="T110">
            <v>3.0725999999999996</v>
          </cell>
        </row>
        <row r="111">
          <cell r="C111">
            <v>0.46150000000000013</v>
          </cell>
          <cell r="D111">
            <v>1.4694999999999996</v>
          </cell>
          <cell r="E111">
            <v>5.9915000000000003</v>
          </cell>
          <cell r="F111">
            <v>0.9914999999999996</v>
          </cell>
          <cell r="G111">
            <v>2.8785000000000003</v>
          </cell>
          <cell r="H111">
            <v>15.548999999999999</v>
          </cell>
          <cell r="I111">
            <v>1.5525</v>
          </cell>
          <cell r="J111">
            <v>3.200499999999999</v>
          </cell>
          <cell r="K111">
            <v>16.325999999999993</v>
          </cell>
          <cell r="L111">
            <v>0.37049999999999994</v>
          </cell>
          <cell r="M111">
            <v>1.2785000000000002</v>
          </cell>
          <cell r="N111">
            <v>6.7119999999999989</v>
          </cell>
          <cell r="O111">
            <v>0.29900000000000004</v>
          </cell>
          <cell r="P111">
            <v>1.0744999999999998</v>
          </cell>
          <cell r="Q111">
            <v>5.5650000000000013</v>
          </cell>
          <cell r="R111">
            <v>0.191</v>
          </cell>
          <cell r="S111">
            <v>0.53799999999999992</v>
          </cell>
          <cell r="T111">
            <v>3.0569999999999995</v>
          </cell>
        </row>
        <row r="112">
          <cell r="C112">
            <v>0.45920000000000016</v>
          </cell>
          <cell r="D112">
            <v>1.4619999999999995</v>
          </cell>
          <cell r="E112">
            <v>5.9610000000000003</v>
          </cell>
          <cell r="F112">
            <v>0.98639999999999961</v>
          </cell>
          <cell r="G112">
            <v>2.8638000000000003</v>
          </cell>
          <cell r="H112">
            <v>15.469799999999999</v>
          </cell>
          <cell r="I112">
            <v>1.5446</v>
          </cell>
          <cell r="J112">
            <v>3.1841999999999988</v>
          </cell>
          <cell r="K112">
            <v>16.242799999999992</v>
          </cell>
          <cell r="L112">
            <v>0.36859999999999993</v>
          </cell>
          <cell r="M112">
            <v>1.2720000000000002</v>
          </cell>
          <cell r="N112">
            <v>6.6777999999999986</v>
          </cell>
          <cell r="O112">
            <v>0.29740000000000005</v>
          </cell>
          <cell r="P112">
            <v>1.0689999999999997</v>
          </cell>
          <cell r="Q112">
            <v>5.5366000000000017</v>
          </cell>
          <cell r="R112">
            <v>0.19</v>
          </cell>
          <cell r="S112">
            <v>0.5351999999999999</v>
          </cell>
          <cell r="T112">
            <v>3.0413999999999994</v>
          </cell>
        </row>
        <row r="113">
          <cell r="C113">
            <v>0.45690000000000019</v>
          </cell>
          <cell r="D113">
            <v>1.4544999999999995</v>
          </cell>
          <cell r="E113">
            <v>5.9305000000000003</v>
          </cell>
          <cell r="F113">
            <v>0.98129999999999962</v>
          </cell>
          <cell r="G113">
            <v>2.8491000000000004</v>
          </cell>
          <cell r="H113">
            <v>15.390599999999999</v>
          </cell>
          <cell r="I113">
            <v>1.5367</v>
          </cell>
          <cell r="J113">
            <v>3.1678999999999986</v>
          </cell>
          <cell r="K113">
            <v>16.15959999999999</v>
          </cell>
          <cell r="L113">
            <v>0.36669999999999991</v>
          </cell>
          <cell r="M113">
            <v>1.2655000000000003</v>
          </cell>
          <cell r="N113">
            <v>6.6435999999999984</v>
          </cell>
          <cell r="O113">
            <v>0.29580000000000006</v>
          </cell>
          <cell r="P113">
            <v>1.0634999999999997</v>
          </cell>
          <cell r="Q113">
            <v>5.5082000000000022</v>
          </cell>
          <cell r="R113">
            <v>0.189</v>
          </cell>
          <cell r="S113">
            <v>0.53239999999999987</v>
          </cell>
          <cell r="T113">
            <v>3.0257999999999994</v>
          </cell>
        </row>
        <row r="114">
          <cell r="C114">
            <v>0.45460000000000023</v>
          </cell>
          <cell r="D114">
            <v>1.4469999999999994</v>
          </cell>
          <cell r="E114">
            <v>5.9</v>
          </cell>
          <cell r="F114">
            <v>0.97619999999999962</v>
          </cell>
          <cell r="G114">
            <v>2.8344000000000005</v>
          </cell>
          <cell r="H114">
            <v>15.311399999999999</v>
          </cell>
          <cell r="I114">
            <v>1.5287999999999999</v>
          </cell>
          <cell r="J114">
            <v>3.1515999999999984</v>
          </cell>
          <cell r="K114">
            <v>16.076399999999989</v>
          </cell>
          <cell r="L114">
            <v>0.3647999999999999</v>
          </cell>
          <cell r="M114">
            <v>1.2590000000000003</v>
          </cell>
          <cell r="N114">
            <v>6.6093999999999982</v>
          </cell>
          <cell r="O114">
            <v>0.29420000000000007</v>
          </cell>
          <cell r="P114">
            <v>1.0579999999999996</v>
          </cell>
          <cell r="Q114">
            <v>5.4798000000000027</v>
          </cell>
          <cell r="R114">
            <v>0.188</v>
          </cell>
          <cell r="S114">
            <v>0.52959999999999985</v>
          </cell>
          <cell r="T114">
            <v>3.0101999999999993</v>
          </cell>
        </row>
        <row r="115">
          <cell r="C115">
            <v>0.45230000000000026</v>
          </cell>
          <cell r="D115">
            <v>1.4394999999999993</v>
          </cell>
          <cell r="E115">
            <v>5.8695000000000004</v>
          </cell>
          <cell r="F115">
            <v>0.97109999999999963</v>
          </cell>
          <cell r="G115">
            <v>2.8197000000000005</v>
          </cell>
          <cell r="H115">
            <v>15.232199999999999</v>
          </cell>
          <cell r="I115">
            <v>1.5208999999999999</v>
          </cell>
          <cell r="J115">
            <v>3.1352999999999982</v>
          </cell>
          <cell r="K115">
            <v>15.993199999999989</v>
          </cell>
          <cell r="L115">
            <v>0.36289999999999989</v>
          </cell>
          <cell r="M115">
            <v>1.2525000000000004</v>
          </cell>
          <cell r="N115">
            <v>6.5751999999999979</v>
          </cell>
          <cell r="O115">
            <v>0.29260000000000008</v>
          </cell>
          <cell r="P115">
            <v>1.0524999999999995</v>
          </cell>
          <cell r="Q115">
            <v>5.4514000000000031</v>
          </cell>
          <cell r="R115">
            <v>0.187</v>
          </cell>
          <cell r="S115">
            <v>0.52679999999999982</v>
          </cell>
          <cell r="T115">
            <v>2.9945999999999993</v>
          </cell>
        </row>
        <row r="116">
          <cell r="C116">
            <v>0.45</v>
          </cell>
          <cell r="D116">
            <v>1.4319999999999999</v>
          </cell>
          <cell r="E116">
            <v>5.8390000000000004</v>
          </cell>
          <cell r="F116">
            <v>0.96599999999999997</v>
          </cell>
          <cell r="G116">
            <v>2.8050000000000002</v>
          </cell>
          <cell r="H116">
            <v>15.153</v>
          </cell>
          <cell r="I116">
            <v>1.5129999999999999</v>
          </cell>
          <cell r="J116">
            <v>3.1190000000000002</v>
          </cell>
          <cell r="K116">
            <v>15.91</v>
          </cell>
          <cell r="L116">
            <v>0.36099999999999999</v>
          </cell>
          <cell r="M116">
            <v>1.246</v>
          </cell>
          <cell r="N116">
            <v>6.5410000000000004</v>
          </cell>
          <cell r="O116">
            <v>0.29099999999999998</v>
          </cell>
          <cell r="P116">
            <v>1.0469999999999999</v>
          </cell>
          <cell r="Q116">
            <v>5.423</v>
          </cell>
          <cell r="R116">
            <v>0.186</v>
          </cell>
          <cell r="S116">
            <v>0.52400000000000002</v>
          </cell>
          <cell r="T116">
            <v>2.9790000000000001</v>
          </cell>
        </row>
      </sheetData>
      <sheetData sheetId="4">
        <row r="6">
          <cell r="V6">
            <v>594067557.88800013</v>
          </cell>
          <cell r="W6">
            <v>189166853.83680001</v>
          </cell>
          <cell r="X6">
            <v>0</v>
          </cell>
          <cell r="Y6">
            <v>832862955.18960011</v>
          </cell>
          <cell r="Z6">
            <v>241754921.38596001</v>
          </cell>
          <cell r="AA6">
            <v>0</v>
          </cell>
          <cell r="AB6">
            <v>1570219901.25</v>
          </cell>
          <cell r="AC6">
            <v>323706871.95000005</v>
          </cell>
          <cell r="AD6">
            <v>0</v>
          </cell>
          <cell r="AE6">
            <v>63309828.700800009</v>
          </cell>
          <cell r="AF6">
            <v>21832100.72208</v>
          </cell>
          <cell r="AG6">
            <v>0</v>
          </cell>
          <cell r="AH6">
            <v>62916020.575199999</v>
          </cell>
          <cell r="AI6">
            <v>22613585.669999998</v>
          </cell>
          <cell r="AJ6">
            <v>0</v>
          </cell>
          <cell r="AK6">
            <v>10375418.16</v>
          </cell>
          <cell r="AL6">
            <v>2920680.2120399992</v>
          </cell>
          <cell r="AM6">
            <v>0</v>
          </cell>
        </row>
        <row r="7">
          <cell r="V7">
            <v>606521839.85422873</v>
          </cell>
          <cell r="W7">
            <v>193110691.05495998</v>
          </cell>
          <cell r="X7">
            <v>0</v>
          </cell>
          <cell r="Y7">
            <v>848233568.93946683</v>
          </cell>
          <cell r="Z7">
            <v>246216506.64975002</v>
          </cell>
          <cell r="AA7">
            <v>0</v>
          </cell>
          <cell r="AB7">
            <v>1602834612.5171645</v>
          </cell>
          <cell r="AC7">
            <v>330431570.90700537</v>
          </cell>
          <cell r="AD7">
            <v>0</v>
          </cell>
          <cell r="AE7">
            <v>64547779.022108003</v>
          </cell>
          <cell r="AF7">
            <v>22260919.404717814</v>
          </cell>
          <cell r="AG7">
            <v>0</v>
          </cell>
          <cell r="AH7">
            <v>64207282.371240728</v>
          </cell>
          <cell r="AI7">
            <v>23079311.706957038</v>
          </cell>
          <cell r="AJ7">
            <v>0</v>
          </cell>
          <cell r="AK7">
            <v>10594226.447176561</v>
          </cell>
          <cell r="AL7">
            <v>2981787.4733373784</v>
          </cell>
          <cell r="AM7">
            <v>0</v>
          </cell>
        </row>
        <row r="8">
          <cell r="V8">
            <v>619405054.6663239</v>
          </cell>
          <cell r="W8">
            <v>197190661.04186818</v>
          </cell>
          <cell r="X8">
            <v>0</v>
          </cell>
          <cell r="Y8">
            <v>864058269.6329596</v>
          </cell>
          <cell r="Z8">
            <v>250809899.00924277</v>
          </cell>
          <cell r="AA8">
            <v>0</v>
          </cell>
          <cell r="AB8">
            <v>1636567482.6652479</v>
          </cell>
          <cell r="AC8">
            <v>337386803.97272605</v>
          </cell>
          <cell r="AD8">
            <v>0</v>
          </cell>
          <cell r="AE8">
            <v>65797565.541880392</v>
          </cell>
          <cell r="AF8">
            <v>22693852.575393252</v>
          </cell>
          <cell r="AG8">
            <v>0</v>
          </cell>
          <cell r="AH8">
            <v>65511607.495650068</v>
          </cell>
          <cell r="AI8">
            <v>23549763.595059197</v>
          </cell>
          <cell r="AJ8">
            <v>0</v>
          </cell>
          <cell r="AK8">
            <v>10816330.086017018</v>
          </cell>
          <cell r="AL8">
            <v>3043812.6543429489</v>
          </cell>
          <cell r="AM8">
            <v>0</v>
          </cell>
        </row>
        <row r="9">
          <cell r="V9">
            <v>632741814.29413867</v>
          </cell>
          <cell r="W9">
            <v>201414567.1037325</v>
          </cell>
          <cell r="X9">
            <v>0</v>
          </cell>
          <cell r="Y9">
            <v>880363589.50721884</v>
          </cell>
          <cell r="Z9">
            <v>255542799.92469069</v>
          </cell>
          <cell r="AA9">
            <v>0</v>
          </cell>
          <cell r="AB9">
            <v>1671483156.3705449</v>
          </cell>
          <cell r="AC9">
            <v>344585899.49728256</v>
          </cell>
          <cell r="AD9">
            <v>0</v>
          </cell>
          <cell r="AE9">
            <v>67059188.260117188</v>
          </cell>
          <cell r="AF9">
            <v>23130900.234106321</v>
          </cell>
          <cell r="AG9">
            <v>0</v>
          </cell>
          <cell r="AH9">
            <v>66828995.948428035</v>
          </cell>
          <cell r="AI9">
            <v>24024941.334306467</v>
          </cell>
          <cell r="AJ9">
            <v>0</v>
          </cell>
          <cell r="AK9">
            <v>11041841.040363638</v>
          </cell>
          <cell r="AL9">
            <v>3106787.1233123811</v>
          </cell>
          <cell r="AM9">
            <v>0</v>
          </cell>
        </row>
        <row r="10">
          <cell r="V10">
            <v>646558476.40789759</v>
          </cell>
          <cell r="W10">
            <v>205790766.15220022</v>
          </cell>
          <cell r="X10">
            <v>0</v>
          </cell>
          <cell r="Y10">
            <v>897177439.34845996</v>
          </cell>
          <cell r="Z10">
            <v>260423311.00437841</v>
          </cell>
          <cell r="AA10">
            <v>0</v>
          </cell>
          <cell r="AB10">
            <v>1707650169.8692057</v>
          </cell>
          <cell r="AC10">
            <v>352042988.19806248</v>
          </cell>
          <cell r="AD10">
            <v>0</v>
          </cell>
          <cell r="AE10">
            <v>68332647.176818386</v>
          </cell>
          <cell r="AF10">
            <v>23572062.380857013</v>
          </cell>
          <cell r="AG10">
            <v>0</v>
          </cell>
          <cell r="AH10">
            <v>68159447.729574591</v>
          </cell>
          <cell r="AI10">
            <v>24504844.924698856</v>
          </cell>
          <cell r="AJ10">
            <v>0</v>
          </cell>
          <cell r="AK10">
            <v>11270794.691403234</v>
          </cell>
          <cell r="AL10">
            <v>3170720.6904838397</v>
          </cell>
          <cell r="AM10">
            <v>0</v>
          </cell>
        </row>
        <row r="11">
          <cell r="V11">
            <v>660882753.83577859</v>
          </cell>
          <cell r="W11">
            <v>210328044.22859952</v>
          </cell>
          <cell r="X11">
            <v>0</v>
          </cell>
          <cell r="Y11">
            <v>914529144.41818273</v>
          </cell>
          <cell r="Z11">
            <v>265459944.4327606</v>
          </cell>
          <cell r="AA11">
            <v>0</v>
          </cell>
          <cell r="AB11">
            <v>1745140318.566751</v>
          </cell>
          <cell r="AC11">
            <v>359772872.79469198</v>
          </cell>
          <cell r="AD11">
            <v>0</v>
          </cell>
          <cell r="AE11">
            <v>69617942.291983992</v>
          </cell>
          <cell r="AF11">
            <v>24017339.015645329</v>
          </cell>
          <cell r="AG11">
            <v>0</v>
          </cell>
          <cell r="AH11">
            <v>69502962.839089781</v>
          </cell>
          <cell r="AI11">
            <v>24989474.366236359</v>
          </cell>
          <cell r="AJ11">
            <v>0</v>
          </cell>
          <cell r="AK11">
            <v>11503226.420322623</v>
          </cell>
          <cell r="AL11">
            <v>3235623.1660954859</v>
          </cell>
          <cell r="AM11">
            <v>0</v>
          </cell>
        </row>
        <row r="12">
          <cell r="V12">
            <v>675743976.37932169</v>
          </cell>
          <cell r="W12">
            <v>215035699.70951915</v>
          </cell>
          <cell r="X12">
            <v>0</v>
          </cell>
          <cell r="Y12">
            <v>932449480.3793813</v>
          </cell>
          <cell r="Z12">
            <v>270661633.39860159</v>
          </cell>
          <cell r="AA12">
            <v>0</v>
          </cell>
          <cell r="AB12">
            <v>1784030246.486922</v>
          </cell>
          <cell r="AC12">
            <v>367791355.69037807</v>
          </cell>
          <cell r="AD12">
            <v>0</v>
          </cell>
          <cell r="AE12">
            <v>70915073.605613992</v>
          </cell>
          <cell r="AF12">
            <v>24466730.138471276</v>
          </cell>
          <cell r="AG12">
            <v>0</v>
          </cell>
          <cell r="AH12">
            <v>70859541.27697356</v>
          </cell>
          <cell r="AI12">
            <v>25478829.658918977</v>
          </cell>
          <cell r="AJ12">
            <v>0</v>
          </cell>
          <cell r="AK12">
            <v>11739171.608308628</v>
          </cell>
          <cell r="AL12">
            <v>3301504.3603854831</v>
          </cell>
          <cell r="AM12">
            <v>0</v>
          </cell>
        </row>
        <row r="13">
          <cell r="V13">
            <v>691173137.51111007</v>
          </cell>
          <cell r="W13">
            <v>219923558.02098364</v>
          </cell>
          <cell r="X13">
            <v>0</v>
          </cell>
          <cell r="Y13">
            <v>950971419.54432797</v>
          </cell>
          <cell r="Z13">
            <v>276037948.70776439</v>
          </cell>
          <cell r="AA13">
            <v>0</v>
          </cell>
          <cell r="AB13">
            <v>1824400837.071758</v>
          </cell>
          <cell r="AC13">
            <v>376115113.38911444</v>
          </cell>
          <cell r="AD13">
            <v>0</v>
          </cell>
          <cell r="AE13">
            <v>72224041.1177084</v>
          </cell>
          <cell r="AF13">
            <v>24920235.749334846</v>
          </cell>
          <cell r="AG13">
            <v>0</v>
          </cell>
          <cell r="AH13">
            <v>72229183.043225974</v>
          </cell>
          <cell r="AI13">
            <v>25972910.802746713</v>
          </cell>
          <cell r="AJ13">
            <v>0</v>
          </cell>
          <cell r="AK13">
            <v>11978665.636548057</v>
          </cell>
          <cell r="AL13">
            <v>3368374.0835919934</v>
          </cell>
          <cell r="AM13">
            <v>0</v>
          </cell>
        </row>
        <row r="14">
          <cell r="V14">
            <v>707202941.07245481</v>
          </cell>
          <cell r="W14">
            <v>225001986.35262945</v>
          </cell>
          <cell r="X14">
            <v>0</v>
          </cell>
          <cell r="Y14">
            <v>970129485.2201767</v>
          </cell>
          <cell r="Z14">
            <v>281598911.36920983</v>
          </cell>
          <cell r="AA14">
            <v>0</v>
          </cell>
          <cell r="AB14">
            <v>1866337329.1344087</v>
          </cell>
          <cell r="AC14">
            <v>384761720.406856</v>
          </cell>
          <cell r="AD14">
            <v>0</v>
          </cell>
          <cell r="AE14">
            <v>73544844.828267217</v>
          </cell>
          <cell r="AF14">
            <v>25377855.848236043</v>
          </cell>
          <cell r="AG14">
            <v>0</v>
          </cell>
          <cell r="AH14">
            <v>73611888.137846977</v>
          </cell>
          <cell r="AI14">
            <v>26471717.797719564</v>
          </cell>
          <cell r="AJ14">
            <v>0</v>
          </cell>
          <cell r="AK14">
            <v>12221743.886227731</v>
          </cell>
          <cell r="AL14">
            <v>3436242.1459531807</v>
          </cell>
          <cell r="AM14">
            <v>0</v>
          </cell>
        </row>
        <row r="15">
          <cell r="V15">
            <v>723867847.9710772</v>
          </cell>
          <cell r="W15">
            <v>230281908.37188038</v>
          </cell>
          <cell r="X15">
            <v>0</v>
          </cell>
          <cell r="Y15">
            <v>989960149.98120117</v>
          </cell>
          <cell r="Z15">
            <v>287355108.20108867</v>
          </cell>
          <cell r="AA15">
            <v>0</v>
          </cell>
          <cell r="AB15">
            <v>1909929432.81195</v>
          </cell>
          <cell r="AC15">
            <v>393749673.18269116</v>
          </cell>
          <cell r="AD15">
            <v>0</v>
          </cell>
          <cell r="AE15">
            <v>74877484.737290427</v>
          </cell>
          <cell r="AF15">
            <v>25839590.435174864</v>
          </cell>
          <cell r="AG15">
            <v>0</v>
          </cell>
          <cell r="AH15">
            <v>75007656.560836613</v>
          </cell>
          <cell r="AI15">
            <v>26975250.64383753</v>
          </cell>
          <cell r="AJ15">
            <v>0</v>
          </cell>
          <cell r="AK15">
            <v>12468525.902872803</v>
          </cell>
          <cell r="AL15">
            <v>3505142.0179186082</v>
          </cell>
          <cell r="AM15">
            <v>0</v>
          </cell>
        </row>
        <row r="16">
          <cell r="V16">
            <v>741204359.01047289</v>
          </cell>
          <cell r="W16">
            <v>235774894.050906</v>
          </cell>
          <cell r="X16">
            <v>0</v>
          </cell>
          <cell r="Y16">
            <v>1010502255.4967597</v>
          </cell>
          <cell r="Z16">
            <v>293317813.69371629</v>
          </cell>
          <cell r="AA16">
            <v>0</v>
          </cell>
          <cell r="AB16">
            <v>1955272232.5124328</v>
          </cell>
          <cell r="AC16">
            <v>403098576.23660862</v>
          </cell>
          <cell r="AD16">
            <v>0</v>
          </cell>
          <cell r="AE16">
            <v>76221960.844778091</v>
          </cell>
          <cell r="AF16">
            <v>26305439.510151315</v>
          </cell>
          <cell r="AG16">
            <v>0</v>
          </cell>
          <cell r="AH16">
            <v>76416488.312194824</v>
          </cell>
          <cell r="AI16">
            <v>27483509.341100615</v>
          </cell>
          <cell r="AJ16">
            <v>0</v>
          </cell>
          <cell r="AK16">
            <v>12718964.588150168</v>
          </cell>
          <cell r="AL16">
            <v>3575060.3166692364</v>
          </cell>
          <cell r="AM16">
            <v>0</v>
          </cell>
        </row>
        <row r="17">
          <cell r="V17">
            <v>757287609.83236778</v>
          </cell>
          <cell r="W17">
            <v>240918169.78108445</v>
          </cell>
          <cell r="X17">
            <v>0</v>
          </cell>
          <cell r="Y17">
            <v>1029311099.4333739</v>
          </cell>
          <cell r="Z17">
            <v>298770973.37239873</v>
          </cell>
          <cell r="AA17">
            <v>0</v>
          </cell>
          <cell r="AB17">
            <v>1997514372.2177465</v>
          </cell>
          <cell r="AC17">
            <v>411816771.43843496</v>
          </cell>
          <cell r="AD17">
            <v>0</v>
          </cell>
          <cell r="AE17">
            <v>77399603.705426723</v>
          </cell>
          <cell r="AF17">
            <v>26709295.378403138</v>
          </cell>
          <cell r="AG17">
            <v>0</v>
          </cell>
          <cell r="AH17">
            <v>77660670.187830523</v>
          </cell>
          <cell r="AI17">
            <v>27925408.607872352</v>
          </cell>
          <cell r="AJ17">
            <v>0</v>
          </cell>
          <cell r="AK17">
            <v>12938462.578721685</v>
          </cell>
          <cell r="AL17">
            <v>3637351.3313883962</v>
          </cell>
          <cell r="AM17">
            <v>0</v>
          </cell>
        </row>
        <row r="18">
          <cell r="V18">
            <v>774063611.79679954</v>
          </cell>
          <cell r="W18">
            <v>246282615.13990846</v>
          </cell>
          <cell r="X18">
            <v>0</v>
          </cell>
          <cell r="Y18">
            <v>1048857796.1837224</v>
          </cell>
          <cell r="Z18">
            <v>304438159.2998336</v>
          </cell>
          <cell r="AA18">
            <v>0</v>
          </cell>
          <cell r="AB18">
            <v>2041568768.190105</v>
          </cell>
          <cell r="AC18">
            <v>420908861.76818091</v>
          </cell>
          <cell r="AD18">
            <v>0</v>
          </cell>
          <cell r="AE18">
            <v>78586264.622048244</v>
          </cell>
          <cell r="AF18">
            <v>27116223.021970719</v>
          </cell>
          <cell r="AG18">
            <v>0</v>
          </cell>
          <cell r="AH18">
            <v>78914841.667512819</v>
          </cell>
          <cell r="AI18">
            <v>28370804.236060403</v>
          </cell>
          <cell r="AJ18">
            <v>0</v>
          </cell>
          <cell r="AK18">
            <v>13161083.456817035</v>
          </cell>
          <cell r="AL18">
            <v>3700531.9914993546</v>
          </cell>
          <cell r="AM18">
            <v>0</v>
          </cell>
        </row>
        <row r="19">
          <cell r="V19">
            <v>791571212.08962417</v>
          </cell>
          <cell r="W19">
            <v>251880647.87836355</v>
          </cell>
          <cell r="X19">
            <v>0</v>
          </cell>
          <cell r="Y19">
            <v>1069183624.3269439</v>
          </cell>
          <cell r="Z19">
            <v>310331342.14633644</v>
          </cell>
          <cell r="AA19">
            <v>0</v>
          </cell>
          <cell r="AB19">
            <v>2087536653.7432108</v>
          </cell>
          <cell r="AC19">
            <v>430395738.52072096</v>
          </cell>
          <cell r="AD19">
            <v>0</v>
          </cell>
          <cell r="AE19">
            <v>79781943.594642639</v>
          </cell>
          <cell r="AF19">
            <v>27526222.440854069</v>
          </cell>
          <cell r="AG19">
            <v>0</v>
          </cell>
          <cell r="AH19">
            <v>80179002.751241684</v>
          </cell>
          <cell r="AI19">
            <v>28819696.22566475</v>
          </cell>
          <cell r="AJ19">
            <v>0</v>
          </cell>
          <cell r="AK19">
            <v>13386854.79219217</v>
          </cell>
          <cell r="AL19">
            <v>3764610.2233069534</v>
          </cell>
          <cell r="AM19">
            <v>0</v>
          </cell>
        </row>
        <row r="20">
          <cell r="V20">
            <v>809851006.50466108</v>
          </cell>
          <cell r="W20">
            <v>257725245.97865874</v>
          </cell>
          <cell r="X20">
            <v>0</v>
          </cell>
          <cell r="Y20">
            <v>1090331825.0306072</v>
          </cell>
          <cell r="Z20">
            <v>316463061.51985413</v>
          </cell>
          <cell r="AA20">
            <v>0</v>
          </cell>
          <cell r="AB20">
            <v>2135524531.6456399</v>
          </cell>
          <cell r="AC20">
            <v>440299380.73750573</v>
          </cell>
          <cell r="AD20">
            <v>0</v>
          </cell>
          <cell r="AE20">
            <v>80986640.623209894</v>
          </cell>
          <cell r="AF20">
            <v>27939293.635053173</v>
          </cell>
          <cell r="AG20">
            <v>0</v>
          </cell>
          <cell r="AH20">
            <v>81453153.439017147</v>
          </cell>
          <cell r="AI20">
            <v>29272084.57668541</v>
          </cell>
          <cell r="AJ20">
            <v>0</v>
          </cell>
          <cell r="AK20">
            <v>13615804.154603062</v>
          </cell>
          <cell r="AL20">
            <v>3829593.9531160295</v>
          </cell>
          <cell r="AM20">
            <v>0</v>
          </cell>
        </row>
        <row r="21">
          <cell r="V21">
            <v>828946352.69530654</v>
          </cell>
          <cell r="W21">
            <v>263830270.3087852</v>
          </cell>
          <cell r="X21">
            <v>0</v>
          </cell>
          <cell r="Y21">
            <v>1112348780.9390845</v>
          </cell>
          <cell r="Z21">
            <v>322846768.09157842</v>
          </cell>
          <cell r="AA21">
            <v>0</v>
          </cell>
          <cell r="AB21">
            <v>2185645921.0558882</v>
          </cell>
          <cell r="AC21">
            <v>450643215.46824181</v>
          </cell>
          <cell r="AD21">
            <v>0</v>
          </cell>
          <cell r="AE21">
            <v>82200355.707750067</v>
          </cell>
          <cell r="AF21">
            <v>28355436.604568042</v>
          </cell>
          <cell r="AG21">
            <v>0</v>
          </cell>
          <cell r="AH21">
            <v>82737293.730839193</v>
          </cell>
          <cell r="AI21">
            <v>29727969.289122369</v>
          </cell>
          <cell r="AJ21">
            <v>0</v>
          </cell>
          <cell r="AK21">
            <v>13848047.183859432</v>
          </cell>
          <cell r="AL21">
            <v>3895515.8817204596</v>
          </cell>
          <cell r="AM21">
            <v>0</v>
          </cell>
        </row>
        <row r="22">
          <cell r="V22">
            <v>848902453.13776863</v>
          </cell>
          <cell r="W22">
            <v>270210173.0527547</v>
          </cell>
          <cell r="X22">
            <v>0</v>
          </cell>
          <cell r="Y22">
            <v>1135282950.786566</v>
          </cell>
          <cell r="Z22">
            <v>329496514.31896961</v>
          </cell>
          <cell r="AA22">
            <v>0</v>
          </cell>
          <cell r="AB22">
            <v>2238019065.7182889</v>
          </cell>
          <cell r="AC22">
            <v>461451645.33851254</v>
          </cell>
          <cell r="AD22">
            <v>0</v>
          </cell>
          <cell r="AE22">
            <v>83423088.8482631</v>
          </cell>
          <cell r="AF22">
            <v>28774651.349398673</v>
          </cell>
          <cell r="AG22">
            <v>0</v>
          </cell>
          <cell r="AH22">
            <v>84031423.626707822</v>
          </cell>
          <cell r="AI22">
            <v>30187350.362975635</v>
          </cell>
          <cell r="AJ22">
            <v>0</v>
          </cell>
          <cell r="AK22">
            <v>14083524.60498596</v>
          </cell>
          <cell r="AL22">
            <v>3962359.513216259</v>
          </cell>
          <cell r="AM22">
            <v>0</v>
          </cell>
        </row>
        <row r="23">
          <cell r="V23">
            <v>869767382.12766027</v>
          </cell>
          <cell r="W23">
            <v>276880324.80584407</v>
          </cell>
          <cell r="X23">
            <v>0</v>
          </cell>
          <cell r="Y23">
            <v>1159185294.7888207</v>
          </cell>
          <cell r="Z23">
            <v>336427077.87295216</v>
          </cell>
          <cell r="AA23">
            <v>0</v>
          </cell>
          <cell r="AB23">
            <v>2292770329.8300385</v>
          </cell>
          <cell r="AC23">
            <v>472750748.80432403</v>
          </cell>
          <cell r="AD23">
            <v>0</v>
          </cell>
          <cell r="AE23">
            <v>84654840.044749007</v>
          </cell>
          <cell r="AF23">
            <v>29196937.869545061</v>
          </cell>
          <cell r="AG23">
            <v>0</v>
          </cell>
          <cell r="AH23">
            <v>85335543.126623034</v>
          </cell>
          <cell r="AI23">
            <v>30650227.798245206</v>
          </cell>
          <cell r="AJ23">
            <v>0</v>
          </cell>
          <cell r="AK23">
            <v>14322353.283114865</v>
          </cell>
          <cell r="AL23">
            <v>4030157.9006775212</v>
          </cell>
          <cell r="AM23">
            <v>0</v>
          </cell>
        </row>
        <row r="24">
          <cell r="V24">
            <v>891591904.62823319</v>
          </cell>
          <cell r="W24">
            <v>283856957.22455263</v>
          </cell>
          <cell r="X24">
            <v>0</v>
          </cell>
          <cell r="Y24">
            <v>1184109716.2494369</v>
          </cell>
          <cell r="Z24">
            <v>343654089.75777352</v>
          </cell>
          <cell r="AA24">
            <v>0</v>
          </cell>
          <cell r="AB24">
            <v>2350031900.4722357</v>
          </cell>
          <cell r="AC24">
            <v>484567806.52744269</v>
          </cell>
          <cell r="AD24">
            <v>0</v>
          </cell>
          <cell r="AE24">
            <v>85895609.297207803</v>
          </cell>
          <cell r="AF24">
            <v>29622296.165007215</v>
          </cell>
          <cell r="AG24">
            <v>0</v>
          </cell>
          <cell r="AH24">
            <v>86649652.23058483</v>
          </cell>
          <cell r="AI24">
            <v>31116601.594931085</v>
          </cell>
          <cell r="AJ24">
            <v>0</v>
          </cell>
          <cell r="AK24">
            <v>14564562.625985829</v>
          </cell>
          <cell r="AL24">
            <v>4098919.4988294067</v>
          </cell>
          <cell r="AM24">
            <v>0</v>
          </cell>
        </row>
        <row r="25">
          <cell r="V25">
            <v>914429284.80987585</v>
          </cell>
          <cell r="W25">
            <v>291157102.34604752</v>
          </cell>
          <cell r="X25">
            <v>0</v>
          </cell>
          <cell r="Y25">
            <v>1210113129.1201737</v>
          </cell>
          <cell r="Z25">
            <v>351194053.86376435</v>
          </cell>
          <cell r="AA25">
            <v>0</v>
          </cell>
          <cell r="AB25">
            <v>2409942741.7857981</v>
          </cell>
          <cell r="AC25">
            <v>496931498.19819927</v>
          </cell>
          <cell r="AD25">
            <v>0</v>
          </cell>
          <cell r="AE25">
            <v>87145396.605639473</v>
          </cell>
          <cell r="AF25">
            <v>30050726.235785127</v>
          </cell>
          <cell r="AG25">
            <v>0</v>
          </cell>
          <cell r="AH25">
            <v>87973750.938593224</v>
          </cell>
          <cell r="AI25">
            <v>31586471.753033273</v>
          </cell>
          <cell r="AJ25">
            <v>0</v>
          </cell>
          <cell r="AK25">
            <v>14810182.041338556</v>
          </cell>
          <cell r="AL25">
            <v>4168652.7623970751</v>
          </cell>
          <cell r="AM25">
            <v>0</v>
          </cell>
        </row>
        <row r="26">
          <cell r="V26">
            <v>938335844.21959102</v>
          </cell>
          <cell r="W26">
            <v>298798770.56801236</v>
          </cell>
          <cell r="X26">
            <v>0</v>
          </cell>
          <cell r="Y26">
            <v>1237255918.5240991</v>
          </cell>
          <cell r="Z26">
            <v>359064480.56196958</v>
          </cell>
          <cell r="AA26">
            <v>0</v>
          </cell>
          <cell r="AB26">
            <v>2472651273.0228868</v>
          </cell>
          <cell r="AC26">
            <v>509872454.8508414</v>
          </cell>
          <cell r="AD26">
            <v>0</v>
          </cell>
          <cell r="AE26">
            <v>88404201.970044062</v>
          </cell>
          <cell r="AF26">
            <v>30482228.081878826</v>
          </cell>
          <cell r="AG26">
            <v>0</v>
          </cell>
          <cell r="AH26">
            <v>89307839.250648215</v>
          </cell>
          <cell r="AI26">
            <v>32059838.272551738</v>
          </cell>
          <cell r="AJ26">
            <v>0</v>
          </cell>
          <cell r="AK26">
            <v>15059240.936912736</v>
          </cell>
          <cell r="AL26">
            <v>4239366.1461056862</v>
          </cell>
          <cell r="AM26">
            <v>0</v>
          </cell>
        </row>
        <row r="27">
          <cell r="V27">
            <v>960541991.37674713</v>
          </cell>
          <cell r="W27">
            <v>305835771.26683748</v>
          </cell>
          <cell r="X27">
            <v>0</v>
          </cell>
          <cell r="Y27">
            <v>1261635498.1258175</v>
          </cell>
          <cell r="Z27">
            <v>366144804.72772795</v>
          </cell>
          <cell r="AA27">
            <v>0</v>
          </cell>
          <cell r="AB27">
            <v>2530621980.2403321</v>
          </cell>
          <cell r="AC27">
            <v>521806352.68655169</v>
          </cell>
          <cell r="AD27">
            <v>0</v>
          </cell>
          <cell r="AE27">
            <v>89382885.153779984</v>
          </cell>
          <cell r="AF27">
            <v>30820421.624407765</v>
          </cell>
          <cell r="AG27">
            <v>0</v>
          </cell>
          <cell r="AH27">
            <v>90362294.428197876</v>
          </cell>
          <cell r="AI27">
            <v>32437746.717814624</v>
          </cell>
          <cell r="AJ27">
            <v>0</v>
          </cell>
          <cell r="AK27">
            <v>15267034.838543572</v>
          </cell>
          <cell r="AL27">
            <v>4297647.9401090629</v>
          </cell>
          <cell r="AM27">
            <v>0</v>
          </cell>
        </row>
        <row r="28">
          <cell r="V28">
            <v>983824523.39070487</v>
          </cell>
          <cell r="W28">
            <v>313214138.04737556</v>
          </cell>
          <cell r="X28">
            <v>0</v>
          </cell>
          <cell r="Y28">
            <v>1287153818.5257771</v>
          </cell>
          <cell r="Z28">
            <v>373555771.71445984</v>
          </cell>
          <cell r="AA28">
            <v>0</v>
          </cell>
          <cell r="AB28">
            <v>2591399201.0628767</v>
          </cell>
          <cell r="AC28">
            <v>534318162.27190942</v>
          </cell>
          <cell r="AD28">
            <v>0</v>
          </cell>
          <cell r="AE28">
            <v>90366359.179751471</v>
          </cell>
          <cell r="AF28">
            <v>31160277.871006701</v>
          </cell>
          <cell r="AG28">
            <v>0</v>
          </cell>
          <cell r="AH28">
            <v>91422128.623311073</v>
          </cell>
          <cell r="AI28">
            <v>32817576.240778767</v>
          </cell>
          <cell r="AJ28">
            <v>0</v>
          </cell>
          <cell r="AK28">
            <v>15477526.287629884</v>
          </cell>
          <cell r="AL28">
            <v>4356684.8390951511</v>
          </cell>
          <cell r="AM28">
            <v>0</v>
          </cell>
        </row>
        <row r="29">
          <cell r="V29">
            <v>1008240717.0844685</v>
          </cell>
          <cell r="W29">
            <v>320952005.43503869</v>
          </cell>
          <cell r="X29">
            <v>0</v>
          </cell>
          <cell r="Y29">
            <v>1313872338.1505115</v>
          </cell>
          <cell r="Z29">
            <v>381315230.031968</v>
          </cell>
          <cell r="AA29">
            <v>0</v>
          </cell>
          <cell r="AB29">
            <v>2655133372.2779679</v>
          </cell>
          <cell r="AC29">
            <v>547438844.03013241</v>
          </cell>
          <cell r="AD29">
            <v>0</v>
          </cell>
          <cell r="AE29">
            <v>91354624.047958583</v>
          </cell>
          <cell r="AF29">
            <v>31501796.82167564</v>
          </cell>
          <cell r="AG29">
            <v>0</v>
          </cell>
          <cell r="AH29">
            <v>92487341.835987806</v>
          </cell>
          <cell r="AI29">
            <v>33199326.841444187</v>
          </cell>
          <cell r="AJ29">
            <v>0</v>
          </cell>
          <cell r="AK29">
            <v>15690732.859891098</v>
          </cell>
          <cell r="AL29">
            <v>4416481.7252082322</v>
          </cell>
          <cell r="AM29">
            <v>0</v>
          </cell>
        </row>
        <row r="30">
          <cell r="V30">
            <v>1033851383.9432225</v>
          </cell>
          <cell r="W30">
            <v>329068626.52334636</v>
          </cell>
          <cell r="X30">
            <v>0</v>
          </cell>
          <cell r="Y30">
            <v>1341854454.8060184</v>
          </cell>
          <cell r="Z30">
            <v>389441591.85003108</v>
          </cell>
          <cell r="AA30">
            <v>0</v>
          </cell>
          <cell r="AB30">
            <v>2721981911.4254975</v>
          </cell>
          <cell r="AC30">
            <v>561200793.84096587</v>
          </cell>
          <cell r="AD30">
            <v>0</v>
          </cell>
          <cell r="AE30">
            <v>92347679.75840126</v>
          </cell>
          <cell r="AF30">
            <v>31844978.476414572</v>
          </cell>
          <cell r="AG30">
            <v>0</v>
          </cell>
          <cell r="AH30">
            <v>93557934.066228122</v>
          </cell>
          <cell r="AI30">
            <v>33582998.51981087</v>
          </cell>
          <cell r="AJ30">
            <v>0</v>
          </cell>
          <cell r="AK30">
            <v>15906579.619198855</v>
          </cell>
          <cell r="AL30">
            <v>4477017.4424897423</v>
          </cell>
          <cell r="AM30">
            <v>0</v>
          </cell>
        </row>
        <row r="31">
          <cell r="V31">
            <v>1060720148.9435064</v>
          </cell>
          <cell r="W31">
            <v>337584142.96580869</v>
          </cell>
          <cell r="X31">
            <v>0</v>
          </cell>
          <cell r="Y31">
            <v>1371167929.2662263</v>
          </cell>
          <cell r="Z31">
            <v>397954536.42087299</v>
          </cell>
          <cell r="AA31">
            <v>0</v>
          </cell>
          <cell r="AB31">
            <v>2792111894.1941309</v>
          </cell>
          <cell r="AC31">
            <v>575638394.83195388</v>
          </cell>
          <cell r="AD31">
            <v>0</v>
          </cell>
          <cell r="AE31">
            <v>93345526.311079547</v>
          </cell>
          <cell r="AF31">
            <v>32189822.835223511</v>
          </cell>
          <cell r="AG31">
            <v>0</v>
          </cell>
          <cell r="AH31">
            <v>94633905.314031944</v>
          </cell>
          <cell r="AI31">
            <v>33968591.275878817</v>
          </cell>
          <cell r="AJ31">
            <v>0</v>
          </cell>
          <cell r="AK31">
            <v>16125175.963876467</v>
          </cell>
          <cell r="AL31">
            <v>4538322.7197301779</v>
          </cell>
          <cell r="AM31">
            <v>0</v>
          </cell>
        </row>
        <row r="32">
          <cell r="V32">
            <v>1088914525.833452</v>
          </cell>
          <cell r="W32">
            <v>346519926.80296767</v>
          </cell>
          <cell r="X32">
            <v>0</v>
          </cell>
          <cell r="Y32">
            <v>1401883745.8716667</v>
          </cell>
          <cell r="Z32">
            <v>406874679.45629555</v>
          </cell>
          <cell r="AA32">
            <v>0</v>
          </cell>
          <cell r="AB32">
            <v>2865697606.5722423</v>
          </cell>
          <cell r="AC32">
            <v>590787512.43996656</v>
          </cell>
          <cell r="AD32">
            <v>0</v>
          </cell>
          <cell r="AE32">
            <v>94348163.705993429</v>
          </cell>
          <cell r="AF32">
            <v>32536329.898102444</v>
          </cell>
          <cell r="AG32">
            <v>0</v>
          </cell>
          <cell r="AH32">
            <v>95715255.579399332</v>
          </cell>
          <cell r="AI32">
            <v>34356105.109648027</v>
          </cell>
          <cell r="AJ32">
            <v>0</v>
          </cell>
          <cell r="AK32">
            <v>16346632.670735033</v>
          </cell>
          <cell r="AL32">
            <v>4600428.6686333148</v>
          </cell>
          <cell r="AM32">
            <v>0</v>
          </cell>
        </row>
        <row r="33">
          <cell r="V33">
            <v>1118505194.9927633</v>
          </cell>
          <cell r="W33">
            <v>355898350.15470958</v>
          </cell>
          <cell r="X33">
            <v>0</v>
          </cell>
          <cell r="Y33">
            <v>1434076962.8042965</v>
          </cell>
          <cell r="Z33">
            <v>416223819.95663583</v>
          </cell>
          <cell r="AA33">
            <v>0</v>
          </cell>
          <cell r="AB33">
            <v>2942924108.3333726</v>
          </cell>
          <cell r="AC33">
            <v>606686228.83142698</v>
          </cell>
          <cell r="AD33">
            <v>0</v>
          </cell>
          <cell r="AE33">
            <v>95355591.943142891</v>
          </cell>
          <cell r="AF33">
            <v>32884499.665051371</v>
          </cell>
          <cell r="AG33">
            <v>0</v>
          </cell>
          <cell r="AH33">
            <v>96801984.862330258</v>
          </cell>
          <cell r="AI33">
            <v>34745540.021118514</v>
          </cell>
          <cell r="AJ33">
            <v>0</v>
          </cell>
          <cell r="AK33">
            <v>16570874.803646201</v>
          </cell>
          <cell r="AL33">
            <v>4663314.1332405861</v>
          </cell>
          <cell r="AM33">
            <v>0</v>
          </cell>
        </row>
        <row r="34">
          <cell r="V34">
            <v>1149566569.1795509</v>
          </cell>
          <cell r="W34">
            <v>365742964.82131708</v>
          </cell>
          <cell r="X34">
            <v>0</v>
          </cell>
          <cell r="Y34">
            <v>1467825961.2615094</v>
          </cell>
          <cell r="Z34">
            <v>426024722.3516866</v>
          </cell>
          <cell r="AA34">
            <v>0</v>
          </cell>
          <cell r="AB34">
            <v>3023985652.1473584</v>
          </cell>
          <cell r="AC34">
            <v>623374516.68839693</v>
          </cell>
          <cell r="AD34">
            <v>0</v>
          </cell>
          <cell r="AE34">
            <v>96367811.022527948</v>
          </cell>
          <cell r="AF34">
            <v>33234332.136070311</v>
          </cell>
          <cell r="AG34">
            <v>0</v>
          </cell>
          <cell r="AH34">
            <v>97894093.16282472</v>
          </cell>
          <cell r="AI34">
            <v>35136896.010290258</v>
          </cell>
          <cell r="AJ34">
            <v>0</v>
          </cell>
          <cell r="AK34">
            <v>16797919.938329395</v>
          </cell>
          <cell r="AL34">
            <v>4726983.9956962774</v>
          </cell>
          <cell r="AM34">
            <v>0</v>
          </cell>
        </row>
        <row r="35">
          <cell r="V35">
            <v>1182177370.907537</v>
          </cell>
          <cell r="W35">
            <v>376078685.47936118</v>
          </cell>
          <cell r="X35">
            <v>0</v>
          </cell>
          <cell r="Y35">
            <v>1503213707.7060273</v>
          </cell>
          <cell r="Z35">
            <v>436301482.90988469</v>
          </cell>
          <cell r="AA35">
            <v>0</v>
          </cell>
          <cell r="AB35">
            <v>3109086684.4430895</v>
          </cell>
          <cell r="AC35">
            <v>640894445.26393211</v>
          </cell>
          <cell r="AD35">
            <v>0</v>
          </cell>
          <cell r="AE35">
            <v>97384820.9441486</v>
          </cell>
          <cell r="AF35">
            <v>33585827.311159246</v>
          </cell>
          <cell r="AG35">
            <v>0</v>
          </cell>
          <cell r="AH35">
            <v>98991580.480882749</v>
          </cell>
          <cell r="AI35">
            <v>35530173.077163279</v>
          </cell>
          <cell r="AJ35">
            <v>0</v>
          </cell>
          <cell r="AK35">
            <v>17027879.885461573</v>
          </cell>
          <cell r="AL35">
            <v>4791469.6548891198</v>
          </cell>
          <cell r="AM35">
            <v>0</v>
          </cell>
        </row>
        <row r="36">
          <cell r="V36">
            <v>1216420169.4341214</v>
          </cell>
          <cell r="W36">
            <v>386931641.83507478</v>
          </cell>
          <cell r="X36">
            <v>0</v>
          </cell>
          <cell r="Y36">
            <v>1540327819.6776335</v>
          </cell>
          <cell r="Z36">
            <v>447079548.90955335</v>
          </cell>
          <cell r="AA36">
            <v>0</v>
          </cell>
          <cell r="AB36">
            <v>3198442865.4002156</v>
          </cell>
          <cell r="AC36">
            <v>659290390.34183812</v>
          </cell>
          <cell r="AD36">
            <v>0</v>
          </cell>
          <cell r="AE36">
            <v>98406621.708004862</v>
          </cell>
          <cell r="AF36">
            <v>33938985.190318175</v>
          </cell>
          <cell r="AG36">
            <v>0</v>
          </cell>
          <cell r="AH36">
            <v>100094446.81650428</v>
          </cell>
          <cell r="AI36">
            <v>35925371.221737586</v>
          </cell>
          <cell r="AJ36">
            <v>0</v>
          </cell>
          <cell r="AK36">
            <v>17260773.254627988</v>
          </cell>
          <cell r="AL36">
            <v>4856776.2801483609</v>
          </cell>
          <cell r="AM36">
            <v>0</v>
          </cell>
        </row>
        <row r="37">
          <cell r="V37">
            <v>1248829072.1430178</v>
          </cell>
          <cell r="W37">
            <v>397305302.63375103</v>
          </cell>
          <cell r="X37">
            <v>0</v>
          </cell>
          <cell r="Y37">
            <v>1575086831.635561</v>
          </cell>
          <cell r="Z37">
            <v>457182700.52289659</v>
          </cell>
          <cell r="AA37">
            <v>0</v>
          </cell>
          <cell r="AB37">
            <v>3283454297.965167</v>
          </cell>
          <cell r="AC37">
            <v>676827330.77175343</v>
          </cell>
          <cell r="AD37">
            <v>0</v>
          </cell>
          <cell r="AE37">
            <v>99184992.269834369</v>
          </cell>
          <cell r="AF37">
            <v>34204859.899353094</v>
          </cell>
          <cell r="AG37">
            <v>0</v>
          </cell>
          <cell r="AH37">
            <v>100916072.80463621</v>
          </cell>
          <cell r="AI37">
            <v>36228687.742723003</v>
          </cell>
          <cell r="AJ37">
            <v>0</v>
          </cell>
          <cell r="AK37">
            <v>17447213.116653193</v>
          </cell>
          <cell r="AL37">
            <v>4910204.7594076153</v>
          </cell>
          <cell r="AM37">
            <v>0</v>
          </cell>
        </row>
        <row r="38">
          <cell r="V38">
            <v>1282861172.2210464</v>
          </cell>
          <cell r="W38">
            <v>408198702.09067023</v>
          </cell>
          <cell r="X38">
            <v>0</v>
          </cell>
          <cell r="Y38">
            <v>1611575453.2891088</v>
          </cell>
          <cell r="Z38">
            <v>467788508.63846576</v>
          </cell>
          <cell r="AA38">
            <v>0</v>
          </cell>
          <cell r="AB38">
            <v>3372724564.0889544</v>
          </cell>
          <cell r="AC38">
            <v>695242854.49317265</v>
          </cell>
          <cell r="AD38">
            <v>0</v>
          </cell>
          <cell r="AE38">
            <v>99964771.902909592</v>
          </cell>
          <cell r="AF38">
            <v>34471185.511186659</v>
          </cell>
          <cell r="AG38">
            <v>0</v>
          </cell>
          <cell r="AH38">
            <v>101738851.4393889</v>
          </cell>
          <cell r="AI38">
            <v>36532542.165464781</v>
          </cell>
          <cell r="AJ38">
            <v>0</v>
          </cell>
          <cell r="AK38">
            <v>17635637.235281039</v>
          </cell>
          <cell r="AL38">
            <v>4964210.9016369097</v>
          </cell>
          <cell r="AM38">
            <v>0</v>
          </cell>
        </row>
        <row r="39">
          <cell r="V39">
            <v>1318599245.4967735</v>
          </cell>
          <cell r="W39">
            <v>419638426.54932427</v>
          </cell>
          <cell r="X39">
            <v>0</v>
          </cell>
          <cell r="Y39">
            <v>1649881739.2060933</v>
          </cell>
          <cell r="Z39">
            <v>478922578.90240347</v>
          </cell>
          <cell r="AA39">
            <v>0</v>
          </cell>
          <cell r="AB39">
            <v>3466469227.9134731</v>
          </cell>
          <cell r="AC39">
            <v>714581449.12868249</v>
          </cell>
          <cell r="AD39">
            <v>0</v>
          </cell>
          <cell r="AE39">
            <v>100745960.6072306</v>
          </cell>
          <cell r="AF39">
            <v>34737962.025818869</v>
          </cell>
          <cell r="AG39">
            <v>0</v>
          </cell>
          <cell r="AH39">
            <v>102562782.72076234</v>
          </cell>
          <cell r="AI39">
            <v>36836934.489962906</v>
          </cell>
          <cell r="AJ39">
            <v>0</v>
          </cell>
          <cell r="AK39">
            <v>17826144.555302363</v>
          </cell>
          <cell r="AL39">
            <v>5018822.8471329864</v>
          </cell>
          <cell r="AM39">
            <v>0</v>
          </cell>
        </row>
        <row r="40">
          <cell r="V40">
            <v>1356130025.6476843</v>
          </cell>
          <cell r="W40">
            <v>431652338.38061374</v>
          </cell>
          <cell r="X40">
            <v>0</v>
          </cell>
          <cell r="Y40">
            <v>1690098555.5229893</v>
          </cell>
          <cell r="Z40">
            <v>490611916.71592885</v>
          </cell>
          <cell r="AA40">
            <v>0</v>
          </cell>
          <cell r="AB40">
            <v>3564917821.287128</v>
          </cell>
          <cell r="AC40">
            <v>734890485.04941118</v>
          </cell>
          <cell r="AD40">
            <v>0</v>
          </cell>
          <cell r="AE40">
            <v>101528558.38279736</v>
          </cell>
          <cell r="AF40">
            <v>35005189.443249717</v>
          </cell>
          <cell r="AG40">
            <v>0</v>
          </cell>
          <cell r="AH40">
            <v>103387866.64875656</v>
          </cell>
          <cell r="AI40">
            <v>37141864.716217384</v>
          </cell>
          <cell r="AJ40">
            <v>0</v>
          </cell>
          <cell r="AK40">
            <v>18018644.55601842</v>
          </cell>
          <cell r="AL40">
            <v>5074015.4040313382</v>
          </cell>
          <cell r="AM40">
            <v>0</v>
          </cell>
        </row>
        <row r="41">
          <cell r="V41">
            <v>1395544483.7254674</v>
          </cell>
          <cell r="W41">
            <v>444269665.91994256</v>
          </cell>
          <cell r="X41">
            <v>0</v>
          </cell>
          <cell r="Y41">
            <v>1732323191.4331725</v>
          </cell>
          <cell r="Z41">
            <v>502884814.65594959</v>
          </cell>
          <cell r="AA41">
            <v>0</v>
          </cell>
          <cell r="AB41">
            <v>3668308621.9576159</v>
          </cell>
          <cell r="AC41">
            <v>756219139.17569053</v>
          </cell>
          <cell r="AD41">
            <v>0</v>
          </cell>
          <cell r="AE41">
            <v>102312565.22960989</v>
          </cell>
          <cell r="AF41">
            <v>35272867.763479218</v>
          </cell>
          <cell r="AG41">
            <v>0</v>
          </cell>
          <cell r="AH41">
            <v>104214103.22337152</v>
          </cell>
          <cell r="AI41">
            <v>37447332.844228223</v>
          </cell>
          <cell r="AJ41">
            <v>0</v>
          </cell>
          <cell r="AK41">
            <v>18213236.335385371</v>
          </cell>
          <cell r="AL41">
            <v>5129816.7662365651</v>
          </cell>
          <cell r="AM41">
            <v>0</v>
          </cell>
        </row>
        <row r="42">
          <cell r="V42">
            <v>1436938637.6559441</v>
          </cell>
          <cell r="W42">
            <v>457521262.22965288</v>
          </cell>
          <cell r="X42">
            <v>0</v>
          </cell>
          <cell r="Y42">
            <v>1776657788.1395092</v>
          </cell>
          <cell r="Z42">
            <v>515770977.18669903</v>
          </cell>
          <cell r="AA42">
            <v>0</v>
          </cell>
          <cell r="AB42">
            <v>3776893979.9332051</v>
          </cell>
          <cell r="AC42">
            <v>778619493.18777537</v>
          </cell>
          <cell r="AD42">
            <v>0</v>
          </cell>
          <cell r="AE42">
            <v>103097981.14766818</v>
          </cell>
          <cell r="AF42">
            <v>35540996.986507356</v>
          </cell>
          <cell r="AG42">
            <v>0</v>
          </cell>
          <cell r="AH42">
            <v>105041492.44460726</v>
          </cell>
          <cell r="AI42">
            <v>37753338.873995416</v>
          </cell>
          <cell r="AJ42">
            <v>0</v>
          </cell>
          <cell r="AK42">
            <v>18409924.258614566</v>
          </cell>
          <cell r="AL42">
            <v>5186228.4615726452</v>
          </cell>
          <cell r="AM42">
            <v>0</v>
          </cell>
        </row>
        <row r="43">
          <cell r="V43">
            <v>1480413042.9699988</v>
          </cell>
          <cell r="W43">
            <v>471439444.14180368</v>
          </cell>
          <cell r="X43">
            <v>0</v>
          </cell>
          <cell r="Y43">
            <v>1823210180.3542814</v>
          </cell>
          <cell r="Z43">
            <v>529301765.16143882</v>
          </cell>
          <cell r="AA43">
            <v>0</v>
          </cell>
          <cell r="AB43">
            <v>3890938615.0508633</v>
          </cell>
          <cell r="AC43">
            <v>802146182.82863092</v>
          </cell>
          <cell r="AD43">
            <v>0</v>
          </cell>
          <cell r="AE43">
            <v>103884806.13697223</v>
          </cell>
          <cell r="AF43">
            <v>35809577.11233414</v>
          </cell>
          <cell r="AG43">
            <v>0</v>
          </cell>
          <cell r="AH43">
            <v>105870034.31246375</v>
          </cell>
          <cell r="AI43">
            <v>38059882.805518955</v>
          </cell>
          <cell r="AJ43">
            <v>0</v>
          </cell>
          <cell r="AK43">
            <v>18608712.690917369</v>
          </cell>
          <cell r="AL43">
            <v>5243252.0178635539</v>
          </cell>
          <cell r="AM43">
            <v>0</v>
          </cell>
        </row>
        <row r="44">
          <cell r="V44">
            <v>1526073339.95945</v>
          </cell>
          <cell r="W44">
            <v>486058167.61237633</v>
          </cell>
          <cell r="X44">
            <v>0</v>
          </cell>
          <cell r="Y44">
            <v>1872093099.8182993</v>
          </cell>
          <cell r="Z44">
            <v>543509964.82646751</v>
          </cell>
          <cell r="AA44">
            <v>0</v>
          </cell>
          <cell r="AB44">
            <v>4010721437.2388968</v>
          </cell>
          <cell r="AC44">
            <v>826856773.40762281</v>
          </cell>
          <cell r="AD44">
            <v>0</v>
          </cell>
          <cell r="AE44">
            <v>104673040.19752204</v>
          </cell>
          <cell r="AF44">
            <v>36078608.140959576</v>
          </cell>
          <cell r="AG44">
            <v>0</v>
          </cell>
          <cell r="AH44">
            <v>106699728.82694097</v>
          </cell>
          <cell r="AI44">
            <v>38366964.638798855</v>
          </cell>
          <cell r="AJ44">
            <v>0</v>
          </cell>
          <cell r="AK44">
            <v>18809605.997505143</v>
          </cell>
          <cell r="AL44">
            <v>5300888.9629332684</v>
          </cell>
          <cell r="AM44">
            <v>0</v>
          </cell>
        </row>
        <row r="45">
          <cell r="V45">
            <v>1574030803.4761863</v>
          </cell>
          <cell r="W45">
            <v>501413204.07992071</v>
          </cell>
          <cell r="X45">
            <v>0</v>
          </cell>
          <cell r="Y45">
            <v>1923425018.3268964</v>
          </cell>
          <cell r="Z45">
            <v>558430032.78064418</v>
          </cell>
          <cell r="AA45">
            <v>0</v>
          </cell>
          <cell r="AB45">
            <v>4136533840.7659073</v>
          </cell>
          <cell r="AC45">
            <v>852811408.40453112</v>
          </cell>
          <cell r="AD45">
            <v>0</v>
          </cell>
          <cell r="AE45">
            <v>105462683.32931763</v>
          </cell>
          <cell r="AF45">
            <v>36348090.07238365</v>
          </cell>
          <cell r="AG45">
            <v>0</v>
          </cell>
          <cell r="AH45">
            <v>107530575.988039</v>
          </cell>
          <cell r="AI45">
            <v>38674584.373835117</v>
          </cell>
          <cell r="AJ45">
            <v>0</v>
          </cell>
          <cell r="AK45">
            <v>19012703.812412627</v>
          </cell>
          <cell r="AL45">
            <v>5359167.678313897</v>
          </cell>
          <cell r="AM45">
            <v>0</v>
          </cell>
        </row>
        <row r="46">
          <cell r="V46">
            <v>1624402099.7517822</v>
          </cell>
          <cell r="W46">
            <v>517542064.33952141</v>
          </cell>
          <cell r="X46">
            <v>0</v>
          </cell>
          <cell r="Y46">
            <v>1977330995.3341348</v>
          </cell>
          <cell r="Z46">
            <v>574098342.30837274</v>
          </cell>
          <cell r="AA46">
            <v>0</v>
          </cell>
          <cell r="AB46">
            <v>4268683297.4678044</v>
          </cell>
          <cell r="AC46">
            <v>880073550.51939869</v>
          </cell>
          <cell r="AD46">
            <v>0</v>
          </cell>
          <cell r="AE46">
            <v>106253735.53235897</v>
          </cell>
          <cell r="AF46">
            <v>36618022.906606361</v>
          </cell>
          <cell r="AG46">
            <v>0</v>
          </cell>
          <cell r="AH46">
            <v>108362575.7957577</v>
          </cell>
          <cell r="AI46">
            <v>38982742.010627709</v>
          </cell>
          <cell r="AJ46">
            <v>0</v>
          </cell>
          <cell r="AK46">
            <v>19218010.730599131</v>
          </cell>
          <cell r="AL46">
            <v>5418089.7722412003</v>
          </cell>
          <cell r="AM46">
            <v>0</v>
          </cell>
        </row>
        <row r="47">
          <cell r="V47">
            <v>1674247794.7040973</v>
          </cell>
          <cell r="W47">
            <v>533426371.70477563</v>
          </cell>
          <cell r="X47">
            <v>0</v>
          </cell>
          <cell r="Y47">
            <v>2030173408.5041335</v>
          </cell>
          <cell r="Z47">
            <v>589406702.82631218</v>
          </cell>
          <cell r="AA47">
            <v>0</v>
          </cell>
          <cell r="AB47">
            <v>4399016176.4657583</v>
          </cell>
          <cell r="AC47">
            <v>906949338.08171749</v>
          </cell>
          <cell r="AD47">
            <v>0</v>
          </cell>
          <cell r="AE47">
            <v>106825255.22396982</v>
          </cell>
          <cell r="AF47">
            <v>36817705.337171309</v>
          </cell>
          <cell r="AG47">
            <v>0</v>
          </cell>
          <cell r="AH47">
            <v>108999886.5647909</v>
          </cell>
          <cell r="AI47">
            <v>39213100.875054128</v>
          </cell>
          <cell r="AJ47">
            <v>0</v>
          </cell>
          <cell r="AK47">
            <v>19394350.718858633</v>
          </cell>
          <cell r="AL47">
            <v>5466743.6330930702</v>
          </cell>
          <cell r="AM47">
            <v>0</v>
          </cell>
        </row>
        <row r="48">
          <cell r="V48">
            <v>1726561626.4461429</v>
          </cell>
          <cell r="W48">
            <v>550097247.89334345</v>
          </cell>
          <cell r="X48">
            <v>0</v>
          </cell>
          <cell r="Y48">
            <v>2085645484.026016</v>
          </cell>
          <cell r="Z48">
            <v>605476641.90956569</v>
          </cell>
          <cell r="AA48">
            <v>0</v>
          </cell>
          <cell r="AB48">
            <v>4535804241.6272488</v>
          </cell>
          <cell r="AC48">
            <v>935156316.64172447</v>
          </cell>
          <cell r="AD48">
            <v>0</v>
          </cell>
          <cell r="AE48">
            <v>107395365.8443349</v>
          </cell>
          <cell r="AF48">
            <v>37016936.864937626</v>
          </cell>
          <cell r="AG48">
            <v>0</v>
          </cell>
          <cell r="AH48">
            <v>109635660.47166306</v>
          </cell>
          <cell r="AI48">
            <v>39442921.837724194</v>
          </cell>
          <cell r="AJ48">
            <v>0</v>
          </cell>
          <cell r="AK48">
            <v>19572286.23016173</v>
          </cell>
          <cell r="AL48">
            <v>5515826.1194092138</v>
          </cell>
          <cell r="AM48">
            <v>0</v>
          </cell>
        </row>
        <row r="49">
          <cell r="V49">
            <v>1781464133.8571684</v>
          </cell>
          <cell r="W49">
            <v>567593112.82490242</v>
          </cell>
          <cell r="X49">
            <v>0</v>
          </cell>
          <cell r="Y49">
            <v>2143876225.4793997</v>
          </cell>
          <cell r="Z49">
            <v>622345470.6310668</v>
          </cell>
          <cell r="AA49">
            <v>0</v>
          </cell>
          <cell r="AB49">
            <v>4679362785.9037361</v>
          </cell>
          <cell r="AC49">
            <v>964759514.57689512</v>
          </cell>
          <cell r="AD49">
            <v>0</v>
          </cell>
          <cell r="AE49">
            <v>107964067.39345422</v>
          </cell>
          <cell r="AF49">
            <v>37215717.48990529</v>
          </cell>
          <cell r="AG49">
            <v>0</v>
          </cell>
          <cell r="AH49">
            <v>110269897.51637417</v>
          </cell>
          <cell r="AI49">
            <v>39672204.898637906</v>
          </cell>
          <cell r="AJ49">
            <v>0</v>
          </cell>
          <cell r="AK49">
            <v>19751812.669549081</v>
          </cell>
          <cell r="AL49">
            <v>5565335.6229538657</v>
          </cell>
          <cell r="AM49">
            <v>0</v>
          </cell>
        </row>
        <row r="50">
          <cell r="V50">
            <v>1839081946.7802646</v>
          </cell>
          <cell r="W50">
            <v>585954328.07355213</v>
          </cell>
          <cell r="X50">
            <v>0</v>
          </cell>
          <cell r="Y50">
            <v>2205000686.2904525</v>
          </cell>
          <cell r="Z50">
            <v>640052246.99318457</v>
          </cell>
          <cell r="AA50">
            <v>0</v>
          </cell>
          <cell r="AB50">
            <v>4830022519.8219347</v>
          </cell>
          <cell r="AC50">
            <v>995827140.53375256</v>
          </cell>
          <cell r="AD50">
            <v>0</v>
          </cell>
          <cell r="AE50">
            <v>108531359.87132779</v>
          </cell>
          <cell r="AF50">
            <v>37414047.212074317</v>
          </cell>
          <cell r="AG50">
            <v>0</v>
          </cell>
          <cell r="AH50">
            <v>110902597.6989243</v>
          </cell>
          <cell r="AI50">
            <v>39900950.057795264</v>
          </cell>
          <cell r="AJ50">
            <v>0</v>
          </cell>
          <cell r="AK50">
            <v>19933020.481136784</v>
          </cell>
          <cell r="AL50">
            <v>5615297.3087876048</v>
          </cell>
          <cell r="AM50">
            <v>0</v>
          </cell>
        </row>
        <row r="51">
          <cell r="V51">
            <v>1899547752.9815516</v>
          </cell>
          <cell r="W51">
            <v>605223186.4048903</v>
          </cell>
          <cell r="X51">
            <v>0</v>
          </cell>
          <cell r="Y51">
            <v>2269160348.7057137</v>
          </cell>
          <cell r="Z51">
            <v>658637885.37549031</v>
          </cell>
          <cell r="AA51">
            <v>0</v>
          </cell>
          <cell r="AB51">
            <v>4988132129.8701849</v>
          </cell>
          <cell r="AC51">
            <v>1028431111.0022525</v>
          </cell>
          <cell r="AD51">
            <v>0</v>
          </cell>
          <cell r="AE51">
            <v>109097243.27795556</v>
          </cell>
          <cell r="AF51">
            <v>37611926.031444699</v>
          </cell>
          <cell r="AG51">
            <v>0</v>
          </cell>
          <cell r="AH51">
            <v>111533761.01931342</v>
          </cell>
          <cell r="AI51">
            <v>40129157.315196261</v>
          </cell>
          <cell r="AJ51">
            <v>0</v>
          </cell>
          <cell r="AK51">
            <v>20115809.877724782</v>
          </cell>
          <cell r="AL51">
            <v>5665682.7417704659</v>
          </cell>
          <cell r="AM51">
            <v>0</v>
          </cell>
        </row>
        <row r="52">
          <cell r="V52">
            <v>1963001055.9742787</v>
          </cell>
          <cell r="W52">
            <v>625444153.29554832</v>
          </cell>
          <cell r="X52">
            <v>0</v>
          </cell>
          <cell r="Y52">
            <v>2336504318.7041903</v>
          </cell>
          <cell r="Z52">
            <v>678145502.75850284</v>
          </cell>
          <cell r="AA52">
            <v>0</v>
          </cell>
          <cell r="AB52">
            <v>5154054664.0898485</v>
          </cell>
          <cell r="AC52">
            <v>1062646305.221781</v>
          </cell>
          <cell r="AD52">
            <v>0</v>
          </cell>
          <cell r="AE52">
            <v>109661717.61333761</v>
          </cell>
          <cell r="AF52">
            <v>37809353.948016435</v>
          </cell>
          <cell r="AG52">
            <v>0</v>
          </cell>
          <cell r="AH52">
            <v>112163387.47754154</v>
          </cell>
          <cell r="AI52">
            <v>40356826.670840919</v>
          </cell>
          <cell r="AJ52">
            <v>0</v>
          </cell>
          <cell r="AK52">
            <v>20300271.150263846</v>
          </cell>
          <cell r="AL52">
            <v>5716517.033355169</v>
          </cell>
          <cell r="AM52">
            <v>0</v>
          </cell>
        </row>
        <row r="53">
          <cell r="V53">
            <v>2029587611.2984893</v>
          </cell>
          <cell r="W53">
            <v>646663687.39381659</v>
          </cell>
          <cell r="X53">
            <v>0</v>
          </cell>
          <cell r="Y53">
            <v>2407188470.3812871</v>
          </cell>
          <cell r="Z53">
            <v>698620169.71372342</v>
          </cell>
          <cell r="AA53">
            <v>0</v>
          </cell>
          <cell r="AB53">
            <v>5328172725.7131968</v>
          </cell>
          <cell r="AC53">
            <v>1098551636.0872779</v>
          </cell>
          <cell r="AD53">
            <v>0</v>
          </cell>
          <cell r="AE53">
            <v>110224782.87747389</v>
          </cell>
          <cell r="AF53">
            <v>38006330.961789533</v>
          </cell>
          <cell r="AG53">
            <v>0</v>
          </cell>
          <cell r="AH53">
            <v>112791477.07360862</v>
          </cell>
          <cell r="AI53">
            <v>40583958.124729201</v>
          </cell>
          <cell r="AJ53">
            <v>0</v>
          </cell>
          <cell r="AK53">
            <v>20486399.474046692</v>
          </cell>
          <cell r="AL53">
            <v>5767798.4948941628</v>
          </cell>
          <cell r="AM53">
            <v>0</v>
          </cell>
        </row>
        <row r="54">
          <cell r="V54">
            <v>2099460970.7164867</v>
          </cell>
          <cell r="W54">
            <v>668930732.59868264</v>
          </cell>
          <cell r="X54">
            <v>0</v>
          </cell>
          <cell r="Y54">
            <v>2481376228.3135619</v>
          </cell>
          <cell r="Z54">
            <v>720109136.82777786</v>
          </cell>
          <cell r="AA54">
            <v>0</v>
          </cell>
          <cell r="AB54">
            <v>5510887490.5124445</v>
          </cell>
          <cell r="AC54">
            <v>1136229847.6707284</v>
          </cell>
          <cell r="AD54">
            <v>0</v>
          </cell>
          <cell r="AE54">
            <v>110786439.07036439</v>
          </cell>
          <cell r="AF54">
            <v>38202857.072763979</v>
          </cell>
          <cell r="AG54">
            <v>0</v>
          </cell>
          <cell r="AH54">
            <v>113418029.80751468</v>
          </cell>
          <cell r="AI54">
            <v>40810551.676861152</v>
          </cell>
          <cell r="AJ54">
            <v>0</v>
          </cell>
          <cell r="AK54">
            <v>20674284.757110812</v>
          </cell>
          <cell r="AL54">
            <v>5819552.1038205186</v>
          </cell>
          <cell r="AM54">
            <v>0</v>
          </cell>
        </row>
        <row r="55">
          <cell r="V55">
            <v>2172781651.4346137</v>
          </cell>
          <cell r="W55">
            <v>692296453.43815947</v>
          </cell>
          <cell r="X55">
            <v>0</v>
          </cell>
          <cell r="Y55">
            <v>2559239345.3452668</v>
          </cell>
          <cell r="Z55">
            <v>742662059.71494567</v>
          </cell>
          <cell r="AA55">
            <v>0</v>
          </cell>
          <cell r="AB55">
            <v>5702619483.3123817</v>
          </cell>
          <cell r="AC55">
            <v>1175767675.4413126</v>
          </cell>
          <cell r="AD55">
            <v>0</v>
          </cell>
          <cell r="AE55">
            <v>111346686.19200914</v>
          </cell>
          <cell r="AF55">
            <v>38398932.28093978</v>
          </cell>
          <cell r="AG55">
            <v>0</v>
          </cell>
          <cell r="AH55">
            <v>114043045.67925978</v>
          </cell>
          <cell r="AI55">
            <v>41036607.327236734</v>
          </cell>
          <cell r="AJ55">
            <v>0</v>
          </cell>
          <cell r="AK55">
            <v>20863827.288838807</v>
          </cell>
          <cell r="AL55">
            <v>5871749.4517982006</v>
          </cell>
          <cell r="AM55">
            <v>0</v>
          </cell>
        </row>
        <row r="56">
          <cell r="V56">
            <v>2249718410.5975718</v>
          </cell>
          <cell r="W56">
            <v>716814641.22899127</v>
          </cell>
          <cell r="X56">
            <v>0</v>
          </cell>
          <cell r="Y56">
            <v>2640957860.6214523</v>
          </cell>
          <cell r="Z56">
            <v>766330986.07736373</v>
          </cell>
          <cell r="AA56">
            <v>0</v>
          </cell>
          <cell r="AB56">
            <v>5903809349.2621937</v>
          </cell>
          <cell r="AC56">
            <v>1217256005.4111884</v>
          </cell>
          <cell r="AD56">
            <v>0</v>
          </cell>
          <cell r="AE56">
            <v>111905524.24240811</v>
          </cell>
          <cell r="AF56">
            <v>38594556.586316958</v>
          </cell>
          <cell r="AG56">
            <v>0</v>
          </cell>
          <cell r="AH56">
            <v>114666524.68884383</v>
          </cell>
          <cell r="AI56">
            <v>41262125.075855978</v>
          </cell>
          <cell r="AJ56">
            <v>0</v>
          </cell>
          <cell r="AK56">
            <v>21055116.824102871</v>
          </cell>
          <cell r="AL56">
            <v>5924415.4626524262</v>
          </cell>
          <cell r="AM56">
            <v>0</v>
          </cell>
        </row>
        <row r="57">
          <cell r="V57">
            <v>2326142441.3584805</v>
          </cell>
          <cell r="W57">
            <v>741132544.62599409</v>
          </cell>
          <cell r="X57">
            <v>0</v>
          </cell>
          <cell r="Y57">
            <v>2721185273.3776345</v>
          </cell>
          <cell r="Z57">
            <v>789658927.86827755</v>
          </cell>
          <cell r="AA57">
            <v>0</v>
          </cell>
          <cell r="AB57">
            <v>6103325211.9086246</v>
          </cell>
          <cell r="AC57">
            <v>1258349307.1387849</v>
          </cell>
          <cell r="AD57">
            <v>0</v>
          </cell>
          <cell r="AE57">
            <v>112251424.15594086</v>
          </cell>
          <cell r="AF57">
            <v>38714519.654452637</v>
          </cell>
          <cell r="AG57">
            <v>0</v>
          </cell>
          <cell r="AH57">
            <v>115079177.60705167</v>
          </cell>
          <cell r="AI57">
            <v>41406379.077164419</v>
          </cell>
          <cell r="AJ57">
            <v>0</v>
          </cell>
          <cell r="AK57">
            <v>21205101.006364167</v>
          </cell>
          <cell r="AL57">
            <v>5966356.0687821219</v>
          </cell>
          <cell r="AM57">
            <v>0</v>
          </cell>
        </row>
        <row r="58">
          <cell r="V58">
            <v>2406222870.1368361</v>
          </cell>
          <cell r="W58">
            <v>766613023.76279891</v>
          </cell>
          <cell r="X58">
            <v>0</v>
          </cell>
          <cell r="Y58">
            <v>2805278746.5143142</v>
          </cell>
          <cell r="Z58">
            <v>814111967.67957771</v>
          </cell>
          <cell r="AA58">
            <v>0</v>
          </cell>
          <cell r="AB58">
            <v>6312383060.5311022</v>
          </cell>
          <cell r="AC58">
            <v>1301406772.3772452</v>
          </cell>
          <cell r="AD58">
            <v>0</v>
          </cell>
          <cell r="AE58">
            <v>112593378.66998547</v>
          </cell>
          <cell r="AF58">
            <v>38833130.01419238</v>
          </cell>
          <cell r="AG58">
            <v>0</v>
          </cell>
          <cell r="AH58">
            <v>115487604.15431671</v>
          </cell>
          <cell r="AI58">
            <v>41549057.794757813</v>
          </cell>
          <cell r="AJ58">
            <v>0</v>
          </cell>
          <cell r="AK58">
            <v>21355962.442943618</v>
          </cell>
          <cell r="AL58">
            <v>6008538.2931897556</v>
          </cell>
          <cell r="AM58">
            <v>0</v>
          </cell>
        </row>
        <row r="59">
          <cell r="V59">
            <v>2490129801.5698233</v>
          </cell>
          <cell r="W59">
            <v>793310095.01695597</v>
          </cell>
          <cell r="X59">
            <v>0</v>
          </cell>
          <cell r="Y59">
            <v>2893417961.1861649</v>
          </cell>
          <cell r="Z59">
            <v>839742489.66394627</v>
          </cell>
          <cell r="AA59">
            <v>0</v>
          </cell>
          <cell r="AB59">
            <v>6531426282.7921438</v>
          </cell>
          <cell r="AC59">
            <v>1346519578.1737375</v>
          </cell>
          <cell r="AD59">
            <v>0</v>
          </cell>
          <cell r="AE59">
            <v>112931387.78454189</v>
          </cell>
          <cell r="AF59">
            <v>38950387.665536195</v>
          </cell>
          <cell r="AG59">
            <v>0</v>
          </cell>
          <cell r="AH59">
            <v>115891804.33063895</v>
          </cell>
          <cell r="AI59">
            <v>41690161.228636175</v>
          </cell>
          <cell r="AJ59">
            <v>0</v>
          </cell>
          <cell r="AK59">
            <v>21507777.218709402</v>
          </cell>
          <cell r="AL59">
            <v>6050983.4641448651</v>
          </cell>
          <cell r="AM59">
            <v>0</v>
          </cell>
        </row>
        <row r="60">
          <cell r="V60">
            <v>2578041616.0051718</v>
          </cell>
          <cell r="W60">
            <v>821280399.39608085</v>
          </cell>
          <cell r="X60">
            <v>0</v>
          </cell>
          <cell r="Y60">
            <v>2985790853.6914139</v>
          </cell>
          <cell r="Z60">
            <v>866605289.77364922</v>
          </cell>
          <cell r="AA60">
            <v>0</v>
          </cell>
          <cell r="AB60">
            <v>6760920571.0462494</v>
          </cell>
          <cell r="AC60">
            <v>1393783484.2751987</v>
          </cell>
          <cell r="AD60">
            <v>0</v>
          </cell>
          <cell r="AE60">
            <v>113265451.49961022</v>
          </cell>
          <cell r="AF60">
            <v>39066292.608484074</v>
          </cell>
          <cell r="AG60">
            <v>0</v>
          </cell>
          <cell r="AH60">
            <v>116291778.13601844</v>
          </cell>
          <cell r="AI60">
            <v>41829689.378799498</v>
          </cell>
          <cell r="AJ60">
            <v>0</v>
          </cell>
          <cell r="AK60">
            <v>21660526.838950224</v>
          </cell>
          <cell r="AL60">
            <v>6093686.297444229</v>
          </cell>
          <cell r="AM60">
            <v>0</v>
          </cell>
        </row>
        <row r="61">
          <cell r="V61">
            <v>2670144815.971508</v>
          </cell>
          <cell r="W61">
            <v>850583152.86649823</v>
          </cell>
          <cell r="X61">
            <v>0</v>
          </cell>
          <cell r="Y61">
            <v>3082593853.9201336</v>
          </cell>
          <cell r="Z61">
            <v>894757645.9597156</v>
          </cell>
          <cell r="AA61">
            <v>0</v>
          </cell>
          <cell r="AB61">
            <v>7001351777.5403919</v>
          </cell>
          <cell r="AC61">
            <v>1443298389.95275</v>
          </cell>
          <cell r="AD61">
            <v>0</v>
          </cell>
          <cell r="AE61">
            <v>113595569.81519042</v>
          </cell>
          <cell r="AF61">
            <v>39180844.843036033</v>
          </cell>
          <cell r="AG61">
            <v>0</v>
          </cell>
          <cell r="AH61">
            <v>116687525.57045512</v>
          </cell>
          <cell r="AI61">
            <v>41967642.245247774</v>
          </cell>
          <cell r="AJ61">
            <v>0</v>
          </cell>
          <cell r="AK61">
            <v>21814099.569571804</v>
          </cell>
          <cell r="AL61">
            <v>6136615.2793251276</v>
          </cell>
          <cell r="AM61">
            <v>0</v>
          </cell>
        </row>
        <row r="62">
          <cell r="V62">
            <v>2766634646.8610501</v>
          </cell>
          <cell r="W62">
            <v>881280343.2985183</v>
          </cell>
          <cell r="X62">
            <v>0</v>
          </cell>
          <cell r="Y62">
            <v>3184032516.8925009</v>
          </cell>
          <cell r="Z62">
            <v>924259502.52108228</v>
          </cell>
          <cell r="AA62">
            <v>0</v>
          </cell>
          <cell r="AB62">
            <v>7253228104.4591484</v>
          </cell>
          <cell r="AC62">
            <v>1495168784.4794691</v>
          </cell>
          <cell r="AD62">
            <v>0</v>
          </cell>
          <cell r="AE62">
            <v>113921742.73128247</v>
          </cell>
          <cell r="AF62">
            <v>39294044.369192056</v>
          </cell>
          <cell r="AG62">
            <v>0</v>
          </cell>
          <cell r="AH62">
            <v>117079046.63394901</v>
          </cell>
          <cell r="AI62">
            <v>42104019.827981018</v>
          </cell>
          <cell r="AJ62">
            <v>0</v>
          </cell>
          <cell r="AK62">
            <v>21968663.662668142</v>
          </cell>
          <cell r="AL62">
            <v>6179817.6612859741</v>
          </cell>
          <cell r="AM62">
            <v>0</v>
          </cell>
        </row>
        <row r="63">
          <cell r="V63">
            <v>2867715446.8097982</v>
          </cell>
          <cell r="W63">
            <v>913436841.08707941</v>
          </cell>
          <cell r="X63">
            <v>0</v>
          </cell>
          <cell r="Y63">
            <v>3290321740.6687446</v>
          </cell>
          <cell r="Z63">
            <v>955173534.46655822</v>
          </cell>
          <cell r="AA63">
            <v>0</v>
          </cell>
          <cell r="AB63">
            <v>7517082248.3748026</v>
          </cell>
          <cell r="AC63">
            <v>1549504188.0961039</v>
          </cell>
          <cell r="AD63">
            <v>0</v>
          </cell>
          <cell r="AE63">
            <v>114243970.2478864</v>
          </cell>
          <cell r="AF63">
            <v>39405891.186952136</v>
          </cell>
          <cell r="AG63">
            <v>0</v>
          </cell>
          <cell r="AH63">
            <v>117466341.32650012</v>
          </cell>
          <cell r="AI63">
            <v>42238822.126999222</v>
          </cell>
          <cell r="AJ63">
            <v>0</v>
          </cell>
          <cell r="AK63">
            <v>22124107.116105661</v>
          </cell>
          <cell r="AL63">
            <v>6223261.8529813951</v>
          </cell>
          <cell r="AM63">
            <v>0</v>
          </cell>
        </row>
        <row r="64">
          <cell r="V64">
            <v>2973600731.0176911</v>
          </cell>
          <cell r="W64">
            <v>947120425.14385641</v>
          </cell>
          <cell r="X64">
            <v>0</v>
          </cell>
          <cell r="Y64">
            <v>3401686772.8552933</v>
          </cell>
          <cell r="Z64">
            <v>987565440.8634541</v>
          </cell>
          <cell r="AA64">
            <v>0</v>
          </cell>
          <cell r="AB64">
            <v>7793470931.6320286</v>
          </cell>
          <cell r="AC64">
            <v>1606419054.2482181</v>
          </cell>
          <cell r="AD64">
            <v>0</v>
          </cell>
          <cell r="AE64">
            <v>114562252.36500217</v>
          </cell>
          <cell r="AF64">
            <v>39516385.296316296</v>
          </cell>
          <cell r="AG64">
            <v>0</v>
          </cell>
          <cell r="AH64">
            <v>117849409.64810844</v>
          </cell>
          <cell r="AI64">
            <v>42372049.142302394</v>
          </cell>
          <cell r="AJ64">
            <v>0</v>
          </cell>
          <cell r="AK64">
            <v>22280503.870438185</v>
          </cell>
          <cell r="AL64">
            <v>6266968.5700196875</v>
          </cell>
          <cell r="AM64">
            <v>0</v>
          </cell>
        </row>
        <row r="65">
          <cell r="V65">
            <v>3084514039.0472279</v>
          </cell>
          <cell r="W65">
            <v>982402051.87150848</v>
          </cell>
          <cell r="X65">
            <v>0</v>
          </cell>
          <cell r="Y65">
            <v>3518363005.221313</v>
          </cell>
          <cell r="Z65">
            <v>1021503886.4654408</v>
          </cell>
          <cell r="AA65">
            <v>0</v>
          </cell>
          <cell r="AB65">
            <v>8082976140.3134127</v>
          </cell>
          <cell r="AC65">
            <v>1666033023.5774457</v>
          </cell>
          <cell r="AD65">
            <v>0</v>
          </cell>
          <cell r="AE65">
            <v>114876589.08262983</v>
          </cell>
          <cell r="AF65">
            <v>39625526.69728452</v>
          </cell>
          <cell r="AG65">
            <v>0</v>
          </cell>
          <cell r="AH65">
            <v>118228251.598774</v>
          </cell>
          <cell r="AI65">
            <v>42503700.873890527</v>
          </cell>
          <cell r="AJ65">
            <v>0</v>
          </cell>
          <cell r="AK65">
            <v>22437742.459610712</v>
          </cell>
          <cell r="AL65">
            <v>6310906.3752207952</v>
          </cell>
          <cell r="AM65">
            <v>0</v>
          </cell>
        </row>
        <row r="66">
          <cell r="V66">
            <v>3200689253.9977269</v>
          </cell>
          <cell r="W66">
            <v>1019355955.8500533</v>
          </cell>
          <cell r="X66">
            <v>0</v>
          </cell>
          <cell r="Y66">
            <v>3640596559.3277168</v>
          </cell>
          <cell r="Z66">
            <v>1057060673.0138034</v>
          </cell>
          <cell r="AA66">
            <v>0</v>
          </cell>
          <cell r="AB66">
            <v>8386208033.3230324</v>
          </cell>
          <cell r="AC66">
            <v>1728471522.2685819</v>
          </cell>
          <cell r="AD66">
            <v>0</v>
          </cell>
          <cell r="AE66">
            <v>115186980.4007694</v>
          </cell>
          <cell r="AF66">
            <v>39733315.389856793</v>
          </cell>
          <cell r="AG66">
            <v>0</v>
          </cell>
          <cell r="AH66">
            <v>118602867.1784967</v>
          </cell>
          <cell r="AI66">
            <v>42633777.321763612</v>
          </cell>
          <cell r="AJ66">
            <v>0</v>
          </cell>
          <cell r="AK66">
            <v>22595896.288098495</v>
          </cell>
          <cell r="AL66">
            <v>6355095.8310277015</v>
          </cell>
          <cell r="AM66">
            <v>0</v>
          </cell>
        </row>
        <row r="67">
          <cell r="V67">
            <v>3316616150.2734103</v>
          </cell>
          <cell r="W67">
            <v>1056218223.2512218</v>
          </cell>
          <cell r="X67">
            <v>0</v>
          </cell>
          <cell r="Y67">
            <v>3762567378.4492674</v>
          </cell>
          <cell r="Z67">
            <v>1092426887.8634403</v>
          </cell>
          <cell r="AA67">
            <v>0</v>
          </cell>
          <cell r="AB67">
            <v>8688566739.7165642</v>
          </cell>
          <cell r="AC67">
            <v>1790862925.792002</v>
          </cell>
          <cell r="AD67">
            <v>0</v>
          </cell>
          <cell r="AE67">
            <v>115294127.91334759</v>
          </cell>
          <cell r="AF67">
            <v>39772488.161983438</v>
          </cell>
          <cell r="AG67">
            <v>0</v>
          </cell>
          <cell r="AH67">
            <v>118782339.15317033</v>
          </cell>
          <cell r="AI67">
            <v>42692275.500082664</v>
          </cell>
          <cell r="AJ67">
            <v>0</v>
          </cell>
          <cell r="AK67">
            <v>22707492.686781608</v>
          </cell>
          <cell r="AL67">
            <v>6388146.3932076562</v>
          </cell>
          <cell r="AM67">
            <v>0</v>
          </cell>
        </row>
        <row r="68">
          <cell r="V68">
            <v>3437828923.5670362</v>
          </cell>
          <cell r="W68">
            <v>1094759119.9071741</v>
          </cell>
          <cell r="X68">
            <v>0</v>
          </cell>
          <cell r="Y68">
            <v>3890151311.379631</v>
          </cell>
          <cell r="Z68">
            <v>1129419132.7585459</v>
          </cell>
          <cell r="AA68">
            <v>0</v>
          </cell>
          <cell r="AB68">
            <v>9004697133.5814533</v>
          </cell>
          <cell r="AC68">
            <v>1856098796.5955045</v>
          </cell>
          <cell r="AD68">
            <v>0</v>
          </cell>
          <cell r="AE68">
            <v>115395075.51244442</v>
          </cell>
          <cell r="AF68">
            <v>39809547.327241451</v>
          </cell>
          <cell r="AG68">
            <v>0</v>
          </cell>
          <cell r="AH68">
            <v>118955279.46365963</v>
          </cell>
          <cell r="AI68">
            <v>42748353.120498128</v>
          </cell>
          <cell r="AJ68">
            <v>0</v>
          </cell>
          <cell r="AK68">
            <v>22819015.566115495</v>
          </cell>
          <cell r="AL68">
            <v>6421209.5149431061</v>
          </cell>
          <cell r="AM68">
            <v>0</v>
          </cell>
        </row>
        <row r="69">
          <cell r="V69">
            <v>3564559556.6024909</v>
          </cell>
          <cell r="W69">
            <v>1135052166.3947577</v>
          </cell>
          <cell r="X69">
            <v>0</v>
          </cell>
          <cell r="Y69">
            <v>4023594686.6528392</v>
          </cell>
          <cell r="Z69">
            <v>1168108648.2284985</v>
          </cell>
          <cell r="AA69">
            <v>0</v>
          </cell>
          <cell r="AB69">
            <v>9335202902.0388508</v>
          </cell>
          <cell r="AC69">
            <v>1924304009.9984891</v>
          </cell>
          <cell r="AD69">
            <v>0</v>
          </cell>
          <cell r="AE69">
            <v>115489823.19805987</v>
          </cell>
          <cell r="AF69">
            <v>39844492.885630816</v>
          </cell>
          <cell r="AG69">
            <v>0</v>
          </cell>
          <cell r="AH69">
            <v>119121688.10996462</v>
          </cell>
          <cell r="AI69">
            <v>42802010.183009997</v>
          </cell>
          <cell r="AJ69">
            <v>0</v>
          </cell>
          <cell r="AK69">
            <v>22930522.363091733</v>
          </cell>
          <cell r="AL69">
            <v>6454301.8529616082</v>
          </cell>
          <cell r="AM69">
            <v>0</v>
          </cell>
        </row>
        <row r="70">
          <cell r="V70">
            <v>3697050174.5761147</v>
          </cell>
          <cell r="W70">
            <v>1177174089.3775272</v>
          </cell>
          <cell r="X70">
            <v>0</v>
          </cell>
          <cell r="Y70">
            <v>4163154793.0311065</v>
          </cell>
          <cell r="Z70">
            <v>1208569838.3438931</v>
          </cell>
          <cell r="AA70">
            <v>0</v>
          </cell>
          <cell r="AB70">
            <v>9680713233.9677277</v>
          </cell>
          <cell r="AC70">
            <v>1995608727.4584568</v>
          </cell>
          <cell r="AD70">
            <v>0</v>
          </cell>
          <cell r="AE70">
            <v>115578370.97019401</v>
          </cell>
          <cell r="AF70">
            <v>39877324.837151535</v>
          </cell>
          <cell r="AG70">
            <v>0</v>
          </cell>
          <cell r="AH70">
            <v>119281565.09208532</v>
          </cell>
          <cell r="AI70">
            <v>42853246.687618263</v>
          </cell>
          <cell r="AJ70">
            <v>0</v>
          </cell>
          <cell r="AK70">
            <v>23041978.615515381</v>
          </cell>
          <cell r="AL70">
            <v>6487414.2173445094</v>
          </cell>
          <cell r="AM70">
            <v>0</v>
          </cell>
        </row>
        <row r="71">
          <cell r="V71">
            <v>3835553405.962388</v>
          </cell>
          <cell r="W71">
            <v>1221204935.0018184</v>
          </cell>
          <cell r="X71">
            <v>0</v>
          </cell>
          <cell r="Y71">
            <v>4309099464.6047945</v>
          </cell>
          <cell r="Z71">
            <v>1250880149.1079106</v>
          </cell>
          <cell r="AA71">
            <v>0</v>
          </cell>
          <cell r="AB71">
            <v>10041884307.520046</v>
          </cell>
          <cell r="AC71">
            <v>2070148705.036072</v>
          </cell>
          <cell r="AD71">
            <v>0</v>
          </cell>
          <cell r="AE71">
            <v>115660718.8288468</v>
          </cell>
          <cell r="AF71">
            <v>39908043.181803614</v>
          </cell>
          <cell r="AG71">
            <v>0</v>
          </cell>
          <cell r="AH71">
            <v>119434910.41002171</v>
          </cell>
          <cell r="AI71">
            <v>42902062.634322934</v>
          </cell>
          <cell r="AJ71">
            <v>0</v>
          </cell>
          <cell r="AK71">
            <v>23153349.861191478</v>
          </cell>
          <cell r="AL71">
            <v>6520537.4181731567</v>
          </cell>
          <cell r="AM71">
            <v>0</v>
          </cell>
        </row>
        <row r="72">
          <cell r="V72">
            <v>3980332721.9091659</v>
          </cell>
          <cell r="W72">
            <v>1267228175.3938961</v>
          </cell>
          <cell r="X72">
            <v>0</v>
          </cell>
          <cell r="Y72">
            <v>4461708588.1035652</v>
          </cell>
          <cell r="Z72">
            <v>1295120504.8166983</v>
          </cell>
          <cell r="AA72">
            <v>0</v>
          </cell>
          <cell r="AB72">
            <v>10419400705.312862</v>
          </cell>
          <cell r="AC72">
            <v>2148065587.08114</v>
          </cell>
          <cell r="AD72">
            <v>0</v>
          </cell>
          <cell r="AE72">
            <v>115736866.77401821</v>
          </cell>
          <cell r="AF72">
            <v>39936647.919587046</v>
          </cell>
          <cell r="AG72">
            <v>0</v>
          </cell>
          <cell r="AH72">
            <v>119581724.0637738</v>
          </cell>
          <cell r="AI72">
            <v>42948458.023124009</v>
          </cell>
          <cell r="AJ72">
            <v>0</v>
          </cell>
          <cell r="AK72">
            <v>23264690.780136019</v>
          </cell>
          <cell r="AL72">
            <v>6553687.3769816179</v>
          </cell>
          <cell r="AM72">
            <v>0</v>
          </cell>
        </row>
        <row r="73">
          <cell r="V73">
            <v>4131662754.2224708</v>
          </cell>
          <cell r="W73">
            <v>1315330808.2581847</v>
          </cell>
          <cell r="X73">
            <v>0</v>
          </cell>
          <cell r="Y73">
            <v>4621273641.8963442</v>
          </cell>
          <cell r="Z73">
            <v>1341375172.9386685</v>
          </cell>
          <cell r="AA73">
            <v>0</v>
          </cell>
          <cell r="AB73">
            <v>10813975934.665556</v>
          </cell>
          <cell r="AC73">
            <v>2229507015.538341</v>
          </cell>
          <cell r="AD73">
            <v>0</v>
          </cell>
          <cell r="AE73">
            <v>115806814.80570829</v>
          </cell>
          <cell r="AF73">
            <v>39963139.050501838</v>
          </cell>
          <cell r="AG73">
            <v>0</v>
          </cell>
          <cell r="AH73">
            <v>119722006.05334157</v>
          </cell>
          <cell r="AI73">
            <v>42992432.854021482</v>
          </cell>
          <cell r="AJ73">
            <v>0</v>
          </cell>
          <cell r="AK73">
            <v>23375965.531666253</v>
          </cell>
          <cell r="AL73">
            <v>6586854.5362544917</v>
          </cell>
          <cell r="AM73">
            <v>0</v>
          </cell>
        </row>
        <row r="74">
          <cell r="V74">
            <v>4289829837.5001588</v>
          </cell>
          <cell r="W74">
            <v>1365603527.7467325</v>
          </cell>
          <cell r="X74">
            <v>0</v>
          </cell>
          <cell r="Y74">
            <v>4788099138.762475</v>
          </cell>
          <cell r="Z74">
            <v>1389732181.5579803</v>
          </cell>
          <cell r="AA74">
            <v>0</v>
          </cell>
          <cell r="AB74">
            <v>11226353718.235468</v>
          </cell>
          <cell r="AC74">
            <v>2314626898.1803646</v>
          </cell>
          <cell r="AD74">
            <v>0</v>
          </cell>
          <cell r="AE74">
            <v>115870562.923917</v>
          </cell>
          <cell r="AF74">
            <v>39987516.574547984</v>
          </cell>
          <cell r="AG74">
            <v>0</v>
          </cell>
          <cell r="AH74">
            <v>119855756.37872504</v>
          </cell>
          <cell r="AI74">
            <v>43033987.127015375</v>
          </cell>
          <cell r="AJ74">
            <v>0</v>
          </cell>
          <cell r="AK74">
            <v>23487138.27509943</v>
          </cell>
          <cell r="AL74">
            <v>6620029.3384763803</v>
          </cell>
          <cell r="AM74">
            <v>0</v>
          </cell>
        </row>
        <row r="75">
          <cell r="V75">
            <v>4455132767.0881824</v>
          </cell>
          <cell r="W75">
            <v>1418140963.9170024</v>
          </cell>
          <cell r="X75">
            <v>0</v>
          </cell>
          <cell r="Y75">
            <v>4962502118.7916708</v>
          </cell>
          <cell r="Z75">
            <v>1440283170.7417686</v>
          </cell>
          <cell r="AA75">
            <v>0</v>
          </cell>
          <cell r="AB75">
            <v>11657310841.522015</v>
          </cell>
          <cell r="AC75">
            <v>2403585997.9801259</v>
          </cell>
          <cell r="AD75">
            <v>0</v>
          </cell>
          <cell r="AE75">
            <v>115928111.12864435</v>
          </cell>
          <cell r="AF75">
            <v>40009780.491725482</v>
          </cell>
          <cell r="AG75">
            <v>0</v>
          </cell>
          <cell r="AH75">
            <v>119982975.03992422</v>
          </cell>
          <cell r="AI75">
            <v>43073120.842105657</v>
          </cell>
          <cell r="AJ75">
            <v>0</v>
          </cell>
          <cell r="AK75">
            <v>23598173.169752806</v>
          </cell>
          <cell r="AL75">
            <v>6653202.2261318807</v>
          </cell>
          <cell r="AM75">
            <v>0</v>
          </cell>
        </row>
        <row r="76">
          <cell r="V76">
            <v>4627883034.9920082</v>
          </cell>
          <cell r="W76">
            <v>1473041755.8842311</v>
          </cell>
          <cell r="X76">
            <v>0</v>
          </cell>
          <cell r="Y76">
            <v>5144813527.6151648</v>
          </cell>
          <cell r="Z76">
            <v>1493123791.0667281</v>
          </cell>
          <cell r="AA76">
            <v>0</v>
          </cell>
          <cell r="AB76">
            <v>12107655826.94298</v>
          </cell>
          <cell r="AC76">
            <v>2496551662.1611409</v>
          </cell>
          <cell r="AD76">
            <v>0</v>
          </cell>
          <cell r="AE76">
            <v>115979459.41989027</v>
          </cell>
          <cell r="AF76">
            <v>40029930.802034356</v>
          </cell>
          <cell r="AG76">
            <v>0</v>
          </cell>
          <cell r="AH76">
            <v>120103662.036939</v>
          </cell>
          <cell r="AI76">
            <v>43109833.999292336</v>
          </cell>
          <cell r="AJ76">
            <v>0</v>
          </cell>
          <cell r="AK76">
            <v>23709121.679170843</v>
          </cell>
          <cell r="AL76">
            <v>6686388.2630293211</v>
          </cell>
          <cell r="AM76">
            <v>0</v>
          </cell>
        </row>
        <row r="77">
          <cell r="V77">
            <v>4808405286.3684731</v>
          </cell>
          <cell r="W77">
            <v>1530583769.0178907</v>
          </cell>
          <cell r="X77">
            <v>0</v>
          </cell>
          <cell r="Y77">
            <v>5335378038.4278965</v>
          </cell>
          <cell r="Z77">
            <v>1548489272.5832126</v>
          </cell>
          <cell r="AA77">
            <v>0</v>
          </cell>
          <cell r="AB77">
            <v>12579595419.008236</v>
          </cell>
          <cell r="AC77">
            <v>2593834931.9843512</v>
          </cell>
          <cell r="AD77">
            <v>0</v>
          </cell>
          <cell r="AE77">
            <v>116050929.16965984</v>
          </cell>
          <cell r="AF77">
            <v>40047967.505474575</v>
          </cell>
          <cell r="AG77">
            <v>0</v>
          </cell>
          <cell r="AH77">
            <v>120184076.75305055</v>
          </cell>
          <cell r="AI77">
            <v>43147500.660247333</v>
          </cell>
          <cell r="AJ77">
            <v>0</v>
          </cell>
          <cell r="AK77">
            <v>23830449.206133679</v>
          </cell>
          <cell r="AL77">
            <v>6720627.7862516269</v>
          </cell>
          <cell r="AM77">
            <v>0</v>
          </cell>
        </row>
        <row r="78">
          <cell r="V78">
            <v>4997038469.8747778</v>
          </cell>
          <cell r="W78">
            <v>1590714770.8712244</v>
          </cell>
          <cell r="X78">
            <v>0</v>
          </cell>
          <cell r="Y78">
            <v>5534555729.8378944</v>
          </cell>
          <cell r="Z78">
            <v>1606359558.9854779</v>
          </cell>
          <cell r="AA78">
            <v>0</v>
          </cell>
          <cell r="AB78">
            <v>13072766487.483128</v>
          </cell>
          <cell r="AC78">
            <v>2695493494.7912707</v>
          </cell>
          <cell r="AD78">
            <v>0</v>
          </cell>
          <cell r="AE78">
            <v>116116480.82019719</v>
          </cell>
          <cell r="AF78">
            <v>40063890.602046147</v>
          </cell>
          <cell r="AG78">
            <v>0</v>
          </cell>
          <cell r="AH78">
            <v>120257575.58943751</v>
          </cell>
          <cell r="AI78">
            <v>43182785.184852757</v>
          </cell>
          <cell r="AJ78">
            <v>0</v>
          </cell>
          <cell r="AK78">
            <v>23951825.745996002</v>
          </cell>
          <cell r="AL78">
            <v>6754881.5921391733</v>
          </cell>
          <cell r="AM78">
            <v>0</v>
          </cell>
        </row>
        <row r="79">
          <cell r="V79">
            <v>5194135500.3878479</v>
          </cell>
          <cell r="W79">
            <v>1653547640.9122188</v>
          </cell>
          <cell r="X79">
            <v>0</v>
          </cell>
          <cell r="Y79">
            <v>5742721096.5919876</v>
          </cell>
          <cell r="Z79">
            <v>1666843717.9129181</v>
          </cell>
          <cell r="AA79">
            <v>0</v>
          </cell>
          <cell r="AB79">
            <v>13588095179.153961</v>
          </cell>
          <cell r="AC79">
            <v>2801718126.8247895</v>
          </cell>
          <cell r="AD79">
            <v>0</v>
          </cell>
          <cell r="AE79">
            <v>116176114.37150234</v>
          </cell>
          <cell r="AF79">
            <v>40077700.09174908</v>
          </cell>
          <cell r="AG79">
            <v>0</v>
          </cell>
          <cell r="AH79">
            <v>120324158.54609995</v>
          </cell>
          <cell r="AI79">
            <v>43215687.573108621</v>
          </cell>
          <cell r="AJ79">
            <v>0</v>
          </cell>
          <cell r="AK79">
            <v>24073217.181184813</v>
          </cell>
          <cell r="AL79">
            <v>6789140.0657395702</v>
          </cell>
          <cell r="AM79">
            <v>0</v>
          </cell>
        </row>
        <row r="80">
          <cell r="V80">
            <v>5400064583.5444641</v>
          </cell>
          <cell r="W80">
            <v>1719200162.1299179</v>
          </cell>
          <cell r="X80">
            <v>0</v>
          </cell>
          <cell r="Y80">
            <v>5960265398.5776386</v>
          </cell>
          <cell r="Z80">
            <v>1730055708.0563507</v>
          </cell>
          <cell r="AA80">
            <v>0</v>
          </cell>
          <cell r="AB80">
            <v>14126546955.580244</v>
          </cell>
          <cell r="AC80">
            <v>2912707698.1049671</v>
          </cell>
          <cell r="AD80">
            <v>0</v>
          </cell>
          <cell r="AE80">
            <v>116229829.82357527</v>
          </cell>
          <cell r="AF80">
            <v>40089395.974583358</v>
          </cell>
          <cell r="AG80">
            <v>0</v>
          </cell>
          <cell r="AH80">
            <v>120383825.62303783</v>
          </cell>
          <cell r="AI80">
            <v>43246207.825014904</v>
          </cell>
          <cell r="AJ80">
            <v>0</v>
          </cell>
          <cell r="AK80">
            <v>24194675.013535891</v>
          </cell>
          <cell r="AL80">
            <v>6823417.7386116851</v>
          </cell>
          <cell r="AM80">
            <v>0</v>
          </cell>
        </row>
        <row r="81">
          <cell r="V81">
            <v>5615209534.2547188</v>
          </cell>
          <cell r="W81">
            <v>1787795124.6944692</v>
          </cell>
          <cell r="X81">
            <v>0</v>
          </cell>
          <cell r="Y81">
            <v>6187595978.5429049</v>
          </cell>
          <cell r="Z81">
            <v>1796114182.7084136</v>
          </cell>
          <cell r="AA81">
            <v>0</v>
          </cell>
          <cell r="AB81">
            <v>14689128145.246519</v>
          </cell>
          <cell r="AC81">
            <v>3028669491.6814175</v>
          </cell>
          <cell r="AD81">
            <v>0</v>
          </cell>
          <cell r="AE81">
            <v>116277627.17641604</v>
          </cell>
          <cell r="AF81">
            <v>40098978.250549003</v>
          </cell>
          <cell r="AG81">
            <v>0</v>
          </cell>
          <cell r="AH81">
            <v>120436576.82025112</v>
          </cell>
          <cell r="AI81">
            <v>43274345.940571614</v>
          </cell>
          <cell r="AJ81">
            <v>0</v>
          </cell>
          <cell r="AK81">
            <v>24316163.861862428</v>
          </cell>
          <cell r="AL81">
            <v>6857704.6396937845</v>
          </cell>
          <cell r="AM81">
            <v>0</v>
          </cell>
        </row>
        <row r="82">
          <cell r="V82">
            <v>5839970538.7553177</v>
          </cell>
          <cell r="W82">
            <v>1859460570.9437432</v>
          </cell>
          <cell r="X82">
            <v>0</v>
          </cell>
          <cell r="Y82">
            <v>6425137775.8297882</v>
          </cell>
          <cell r="Z82">
            <v>1865142930.791173</v>
          </cell>
          <cell r="AA82">
            <v>0</v>
          </cell>
          <cell r="AB82">
            <v>15276888188.373857</v>
          </cell>
          <cell r="AC82">
            <v>3149819665.6539512</v>
          </cell>
          <cell r="AD82">
            <v>0</v>
          </cell>
          <cell r="AE82">
            <v>116319506.43002459</v>
          </cell>
          <cell r="AF82">
            <v>40106446.91964601</v>
          </cell>
          <cell r="AG82">
            <v>0</v>
          </cell>
          <cell r="AH82">
            <v>120482412.13773988</v>
          </cell>
          <cell r="AI82">
            <v>43300101.919778757</v>
          </cell>
          <cell r="AJ82">
            <v>0</v>
          </cell>
          <cell r="AK82">
            <v>24437648.344977606</v>
          </cell>
          <cell r="AL82">
            <v>6891990.7979241246</v>
          </cell>
          <cell r="AM82">
            <v>0</v>
          </cell>
        </row>
        <row r="83">
          <cell r="V83">
            <v>6074764638.9879332</v>
          </cell>
          <cell r="W83">
            <v>1934329952.1069262</v>
          </cell>
          <cell r="X83">
            <v>0</v>
          </cell>
          <cell r="Y83">
            <v>6673334045.4071226</v>
          </cell>
          <cell r="Z83">
            <v>1937271087.3392022</v>
          </cell>
          <cell r="AA83">
            <v>0</v>
          </cell>
          <cell r="AB83">
            <v>15890920980.749668</v>
          </cell>
          <cell r="AC83">
            <v>3276383529.3717422</v>
          </cell>
          <cell r="AD83">
            <v>0</v>
          </cell>
          <cell r="AE83">
            <v>116355467.58440095</v>
          </cell>
          <cell r="AF83">
            <v>40111801.981874354</v>
          </cell>
          <cell r="AG83">
            <v>0</v>
          </cell>
          <cell r="AH83">
            <v>120521331.57550405</v>
          </cell>
          <cell r="AI83">
            <v>43323475.762636334</v>
          </cell>
          <cell r="AJ83">
            <v>0</v>
          </cell>
          <cell r="AK83">
            <v>24559177.43748958</v>
          </cell>
          <cell r="AL83">
            <v>6926290.0326428832</v>
          </cell>
          <cell r="AM83">
            <v>0</v>
          </cell>
        </row>
        <row r="84">
          <cell r="V84">
            <v>6320026414.958065</v>
          </cell>
          <cell r="W84">
            <v>2012542348.2021449</v>
          </cell>
          <cell r="X84">
            <v>0</v>
          </cell>
          <cell r="Y84">
            <v>6932646308.0189877</v>
          </cell>
          <cell r="Z84">
            <v>2012633120.8713596</v>
          </cell>
          <cell r="AA84">
            <v>0</v>
          </cell>
          <cell r="AB84">
            <v>16532366902.356005</v>
          </cell>
          <cell r="AC84">
            <v>3408595960.7761106</v>
          </cell>
          <cell r="AD84">
            <v>0</v>
          </cell>
          <cell r="AE84">
            <v>116385510.63954507</v>
          </cell>
          <cell r="AF84">
            <v>40115043.437234066</v>
          </cell>
          <cell r="AG84">
            <v>0</v>
          </cell>
          <cell r="AH84">
            <v>120553335.13354367</v>
          </cell>
          <cell r="AI84">
            <v>43344467.469144337</v>
          </cell>
          <cell r="AJ84">
            <v>0</v>
          </cell>
          <cell r="AK84">
            <v>24680630.560007352</v>
          </cell>
          <cell r="AL84">
            <v>6960568.3449801737</v>
          </cell>
          <cell r="AM84">
            <v>0</v>
          </cell>
        </row>
        <row r="85">
          <cell r="V85">
            <v>6576209321.6985273</v>
          </cell>
          <cell r="W85">
            <v>2094242896.5537961</v>
          </cell>
          <cell r="X85">
            <v>0</v>
          </cell>
          <cell r="Y85">
            <v>7203555359.615819</v>
          </cell>
          <cell r="Z85">
            <v>2091369128.3513312</v>
          </cell>
          <cell r="AA85">
            <v>0</v>
          </cell>
          <cell r="AB85">
            <v>17202413952.877361</v>
          </cell>
          <cell r="AC85">
            <v>3546701639.5464749</v>
          </cell>
          <cell r="AD85">
            <v>0</v>
          </cell>
          <cell r="AE85">
            <v>116409635.595457</v>
          </cell>
          <cell r="AF85">
            <v>40116171.285725132</v>
          </cell>
          <cell r="AG85">
            <v>0</v>
          </cell>
          <cell r="AH85">
            <v>120578422.81185876</v>
          </cell>
          <cell r="AI85">
            <v>43363077.039302774</v>
          </cell>
          <cell r="AJ85">
            <v>0</v>
          </cell>
          <cell r="AK85">
            <v>24802055.844729871</v>
          </cell>
          <cell r="AL85">
            <v>6994839.3168699387</v>
          </cell>
          <cell r="AM85">
            <v>0</v>
          </cell>
        </row>
        <row r="86">
          <cell r="V86">
            <v>6843785343.001729</v>
          </cell>
          <cell r="W86">
            <v>2179582684.4759789</v>
          </cell>
          <cell r="X86">
            <v>0</v>
          </cell>
          <cell r="Y86">
            <v>7486563301.3442287</v>
          </cell>
          <cell r="Z86">
            <v>2173625426.5870876</v>
          </cell>
          <cell r="AA86">
            <v>0</v>
          </cell>
          <cell r="AB86">
            <v>17902301877.96122</v>
          </cell>
          <cell r="AC86">
            <v>3690955896.8095584</v>
          </cell>
          <cell r="AD86">
            <v>0</v>
          </cell>
          <cell r="AE86">
            <v>116427842.45213671</v>
          </cell>
          <cell r="AF86">
            <v>40115185.527347572</v>
          </cell>
          <cell r="AG86">
            <v>0</v>
          </cell>
          <cell r="AH86">
            <v>120596594.61044936</v>
          </cell>
          <cell r="AI86">
            <v>43379304.473111629</v>
          </cell>
          <cell r="AJ86">
            <v>0</v>
          </cell>
          <cell r="AK86">
            <v>24923499.739037644</v>
          </cell>
          <cell r="AL86">
            <v>7029116.055433658</v>
          </cell>
          <cell r="AM86">
            <v>0</v>
          </cell>
        </row>
        <row r="87">
          <cell r="V87">
            <v>7124610524.5859413</v>
          </cell>
          <cell r="W87">
            <v>2268855679.3072681</v>
          </cell>
          <cell r="X87">
            <v>0</v>
          </cell>
          <cell r="Y87">
            <v>7783579579.6499662</v>
          </cell>
          <cell r="Z87">
            <v>2259762332.345633</v>
          </cell>
          <cell r="AA87">
            <v>0</v>
          </cell>
          <cell r="AB87">
            <v>18635443308.495213</v>
          </cell>
          <cell r="AC87">
            <v>3842048942.5231285</v>
          </cell>
          <cell r="AD87">
            <v>0</v>
          </cell>
          <cell r="AE87">
            <v>116440131.20958425</v>
          </cell>
          <cell r="AF87">
            <v>40120405.295076564</v>
          </cell>
          <cell r="AG87">
            <v>0</v>
          </cell>
          <cell r="AH87">
            <v>120643512.22373557</v>
          </cell>
          <cell r="AI87">
            <v>43396715.940012939</v>
          </cell>
          <cell r="AJ87">
            <v>0</v>
          </cell>
          <cell r="AK87">
            <v>25056441.868108273</v>
          </cell>
          <cell r="AL87">
            <v>7063364.5618014475</v>
          </cell>
          <cell r="AM87">
            <v>0</v>
          </cell>
        </row>
        <row r="88">
          <cell r="V88">
            <v>7417960735.6550179</v>
          </cell>
          <cell r="W88">
            <v>2362102464.343245</v>
          </cell>
          <cell r="X88">
            <v>0</v>
          </cell>
          <cell r="Y88">
            <v>8093886750.2227154</v>
          </cell>
          <cell r="Z88">
            <v>2349749249.7826009</v>
          </cell>
          <cell r="AA88">
            <v>0</v>
          </cell>
          <cell r="AB88">
            <v>19401260284.383236</v>
          </cell>
          <cell r="AC88">
            <v>3999873188.1198692</v>
          </cell>
          <cell r="AD88">
            <v>0</v>
          </cell>
          <cell r="AE88">
            <v>116446501.86779959</v>
          </cell>
          <cell r="AF88">
            <v>40123596.000211641</v>
          </cell>
          <cell r="AG88">
            <v>0</v>
          </cell>
          <cell r="AH88">
            <v>120683898.17283751</v>
          </cell>
          <cell r="AI88">
            <v>43411783.692118712</v>
          </cell>
          <cell r="AJ88">
            <v>0</v>
          </cell>
          <cell r="AK88">
            <v>25189559.371459875</v>
          </cell>
          <cell r="AL88">
            <v>7097597.7056885548</v>
          </cell>
          <cell r="AM88">
            <v>0</v>
          </cell>
        </row>
        <row r="89">
          <cell r="V89">
            <v>7724379808.9685612</v>
          </cell>
          <cell r="W89">
            <v>2459495102.3606782</v>
          </cell>
          <cell r="X89">
            <v>0</v>
          </cell>
          <cell r="Y89">
            <v>8418062108.2111893</v>
          </cell>
          <cell r="Z89">
            <v>2443753127.1299191</v>
          </cell>
          <cell r="AA89">
            <v>0</v>
          </cell>
          <cell r="AB89">
            <v>20201169641.22295</v>
          </cell>
          <cell r="AC89">
            <v>4164720326.585535</v>
          </cell>
          <cell r="AD89">
            <v>0</v>
          </cell>
          <cell r="AE89">
            <v>116446954.42678273</v>
          </cell>
          <cell r="AF89">
            <v>40124757.642752826</v>
          </cell>
          <cell r="AG89">
            <v>0</v>
          </cell>
          <cell r="AH89">
            <v>120717752.4577551</v>
          </cell>
          <cell r="AI89">
            <v>43424507.729428947</v>
          </cell>
          <cell r="AJ89">
            <v>0</v>
          </cell>
          <cell r="AK89">
            <v>25322899.730338831</v>
          </cell>
          <cell r="AL89">
            <v>7131827.8819977622</v>
          </cell>
          <cell r="AM89">
            <v>0</v>
          </cell>
        </row>
        <row r="90">
          <cell r="V90">
            <v>8044434910.2681599</v>
          </cell>
          <cell r="W90">
            <v>2561213011.4619813</v>
          </cell>
          <cell r="X90">
            <v>0</v>
          </cell>
          <cell r="Y90">
            <v>8756707044.3776016</v>
          </cell>
          <cell r="Z90">
            <v>2541947864.3474569</v>
          </cell>
          <cell r="AA90">
            <v>0</v>
          </cell>
          <cell r="AB90">
            <v>21036649091.979195</v>
          </cell>
          <cell r="AC90">
            <v>4336894574.1853552</v>
          </cell>
          <cell r="AD90">
            <v>0</v>
          </cell>
          <cell r="AE90">
            <v>116441488.88653365</v>
          </cell>
          <cell r="AF90">
            <v>40123890.222700112</v>
          </cell>
          <cell r="AG90">
            <v>0</v>
          </cell>
          <cell r="AH90">
            <v>120745075.07848842</v>
          </cell>
          <cell r="AI90">
            <v>43434888.05194363</v>
          </cell>
          <cell r="AJ90">
            <v>0</v>
          </cell>
          <cell r="AK90">
            <v>25456345.773282304</v>
          </cell>
          <cell r="AL90">
            <v>7166021.091859187</v>
          </cell>
          <cell r="AM90">
            <v>0</v>
          </cell>
        </row>
        <row r="91">
          <cell r="V91">
            <v>8378717132.1309452</v>
          </cell>
          <cell r="W91">
            <v>2667443149.4870014</v>
          </cell>
          <cell r="X91">
            <v>0</v>
          </cell>
          <cell r="Y91">
            <v>9110448810.2509117</v>
          </cell>
          <cell r="Z91">
            <v>2644514822.8301063</v>
          </cell>
          <cell r="AA91">
            <v>0</v>
          </cell>
          <cell r="AB91">
            <v>21909238393.063141</v>
          </cell>
          <cell r="AC91">
            <v>4516712909.1390305</v>
          </cell>
          <cell r="AD91">
            <v>0</v>
          </cell>
          <cell r="AE91">
            <v>116430105.2470524</v>
          </cell>
          <cell r="AF91">
            <v>40120993.740053505</v>
          </cell>
          <cell r="AG91">
            <v>0</v>
          </cell>
          <cell r="AH91">
            <v>120765866.03503743</v>
          </cell>
          <cell r="AI91">
            <v>43442924.659662768</v>
          </cell>
          <cell r="AJ91">
            <v>0</v>
          </cell>
          <cell r="AK91">
            <v>25589944.215710115</v>
          </cell>
          <cell r="AL91">
            <v>7200189.4927693792</v>
          </cell>
          <cell r="AM91">
            <v>0</v>
          </cell>
        </row>
        <row r="92">
          <cell r="V92">
            <v>8727842488.5421391</v>
          </cell>
          <cell r="W92">
            <v>2778380325.759706</v>
          </cell>
          <cell r="X92">
            <v>0</v>
          </cell>
          <cell r="Y92">
            <v>9479940458.101429</v>
          </cell>
          <cell r="Z92">
            <v>2751642805.1174169</v>
          </cell>
          <cell r="AA92">
            <v>0</v>
          </cell>
          <cell r="AB92">
            <v>22820543387.962849</v>
          </cell>
          <cell r="AC92">
            <v>4704505903.4325895</v>
          </cell>
          <cell r="AD92">
            <v>0</v>
          </cell>
          <cell r="AE92">
            <v>116412803.5083389</v>
          </cell>
          <cell r="AF92">
            <v>40116068.194813006</v>
          </cell>
          <cell r="AG92">
            <v>0</v>
          </cell>
          <cell r="AH92">
            <v>120780125.32740211</v>
          </cell>
          <cell r="AI92">
            <v>43448617.552586354</v>
          </cell>
          <cell r="AJ92">
            <v>0</v>
          </cell>
          <cell r="AK92">
            <v>25723659.446687486</v>
          </cell>
          <cell r="AL92">
            <v>7234322.0453385562</v>
          </cell>
          <cell r="AM92">
            <v>0</v>
          </cell>
        </row>
        <row r="93">
          <cell r="V93">
            <v>9092453294.1507664</v>
          </cell>
          <cell r="W93">
            <v>2894227634.988956</v>
          </cell>
          <cell r="X93">
            <v>0</v>
          </cell>
          <cell r="Y93">
            <v>9865863518.1746979</v>
          </cell>
          <cell r="Z93">
            <v>2863528828.9985027</v>
          </cell>
          <cell r="AA93">
            <v>0</v>
          </cell>
          <cell r="AB93">
            <v>23772236865.861858</v>
          </cell>
          <cell r="AC93">
            <v>4900617897.9049616</v>
          </cell>
          <cell r="AD93">
            <v>0</v>
          </cell>
          <cell r="AE93">
            <v>116389583.67039324</v>
          </cell>
          <cell r="AF93">
            <v>40109113.586978607</v>
          </cell>
          <cell r="AG93">
            <v>0</v>
          </cell>
          <cell r="AH93">
            <v>120787852.9555825</v>
          </cell>
          <cell r="AI93">
            <v>43451966.730714396</v>
          </cell>
          <cell r="AJ93">
            <v>0</v>
          </cell>
          <cell r="AK93">
            <v>25857536.26706785</v>
          </cell>
          <cell r="AL93">
            <v>7268430.3135476913</v>
          </cell>
          <cell r="AM93">
            <v>0</v>
          </cell>
        </row>
        <row r="94">
          <cell r="V94">
            <v>9473219023.6832485</v>
          </cell>
          <cell r="W94">
            <v>3015196725.3484507</v>
          </cell>
          <cell r="X94">
            <v>0</v>
          </cell>
          <cell r="Y94">
            <v>10268927458.971714</v>
          </cell>
          <cell r="Z94">
            <v>2980377967.6435833</v>
          </cell>
          <cell r="AA94">
            <v>0</v>
          </cell>
          <cell r="AB94">
            <v>24766062267.06308</v>
          </cell>
          <cell r="AC94">
            <v>5105407764.1125393</v>
          </cell>
          <cell r="AD94">
            <v>0</v>
          </cell>
          <cell r="AE94">
            <v>116360445.73321536</v>
          </cell>
          <cell r="AF94">
            <v>40100129.916550294</v>
          </cell>
          <cell r="AG94">
            <v>0</v>
          </cell>
          <cell r="AH94">
            <v>120789048.91957858</v>
          </cell>
          <cell r="AI94">
            <v>43452972.194046907</v>
          </cell>
          <cell r="AJ94">
            <v>0</v>
          </cell>
          <cell r="AK94">
            <v>25991537.917176589</v>
          </cell>
          <cell r="AL94">
            <v>7302502.901897653</v>
          </cell>
          <cell r="AM94">
            <v>0</v>
          </cell>
        </row>
        <row r="95">
          <cell r="V95">
            <v>9870837109.5045872</v>
          </cell>
          <cell r="W95">
            <v>3141508046.5735922</v>
          </cell>
          <cell r="X95">
            <v>0</v>
          </cell>
          <cell r="Y95">
            <v>10689872209.586792</v>
          </cell>
          <cell r="Z95">
            <v>3102404078.3464875</v>
          </cell>
          <cell r="AA95">
            <v>0</v>
          </cell>
          <cell r="AB95">
            <v>25803836444.194366</v>
          </cell>
          <cell r="AC95">
            <v>5319249471.4105139</v>
          </cell>
          <cell r="AD95">
            <v>0</v>
          </cell>
          <cell r="AE95">
            <v>116325389.69680528</v>
          </cell>
          <cell r="AF95">
            <v>40089117.183528095</v>
          </cell>
          <cell r="AG95">
            <v>0</v>
          </cell>
          <cell r="AH95">
            <v>120783713.21939036</v>
          </cell>
          <cell r="AI95">
            <v>43451633.942583859</v>
          </cell>
          <cell r="AJ95">
            <v>0</v>
          </cell>
          <cell r="AK95">
            <v>26125627.6373391</v>
          </cell>
          <cell r="AL95">
            <v>7336528.4148893114</v>
          </cell>
          <cell r="AM95">
            <v>0</v>
          </cell>
        </row>
        <row r="96">
          <cell r="V96">
            <v>10286034336.821793</v>
          </cell>
          <cell r="W96">
            <v>3273391287.9505024</v>
          </cell>
          <cell r="X96">
            <v>0</v>
          </cell>
          <cell r="Y96">
            <v>11129468519.605526</v>
          </cell>
          <cell r="Z96">
            <v>3229829903.4041777</v>
          </cell>
          <cell r="AA96">
            <v>0</v>
          </cell>
          <cell r="AB96">
            <v>26887452238.93766</v>
          </cell>
          <cell r="AC96">
            <v>5542532615.8811312</v>
          </cell>
          <cell r="AD96">
            <v>0</v>
          </cell>
          <cell r="AE96">
            <v>116284415.56116296</v>
          </cell>
          <cell r="AF96">
            <v>40076075.38791202</v>
          </cell>
          <cell r="AG96">
            <v>0</v>
          </cell>
          <cell r="AH96">
            <v>120771845.85501774</v>
          </cell>
          <cell r="AI96">
            <v>43447951.976325259</v>
          </cell>
          <cell r="AJ96">
            <v>0</v>
          </cell>
          <cell r="AK96">
            <v>26259768.667880747</v>
          </cell>
          <cell r="AL96">
            <v>7370495.4570235349</v>
          </cell>
          <cell r="AM96">
            <v>0</v>
          </cell>
        </row>
        <row r="97">
          <cell r="V97">
            <v>10719568375.103527</v>
          </cell>
          <cell r="W97">
            <v>3411733697.7892957</v>
          </cell>
          <cell r="X97">
            <v>0</v>
          </cell>
          <cell r="Y97">
            <v>11589606656.218891</v>
          </cell>
          <cell r="Z97">
            <v>3363430994.9988837</v>
          </cell>
          <cell r="AA97">
            <v>0</v>
          </cell>
          <cell r="AB97">
            <v>28022239495.266048</v>
          </cell>
          <cell r="AC97">
            <v>5776502502.3996077</v>
          </cell>
          <cell r="AD97">
            <v>0</v>
          </cell>
          <cell r="AE97">
            <v>116237523.32628849</v>
          </cell>
          <cell r="AF97">
            <v>40063918.48115167</v>
          </cell>
          <cell r="AG97">
            <v>0</v>
          </cell>
          <cell r="AH97">
            <v>120791029.59858243</v>
          </cell>
          <cell r="AI97">
            <v>43445684.572483271</v>
          </cell>
          <cell r="AJ97">
            <v>0</v>
          </cell>
          <cell r="AK97">
            <v>26381190.506383769</v>
          </cell>
          <cell r="AL97">
            <v>7406977.285935143</v>
          </cell>
          <cell r="AM97">
            <v>0</v>
          </cell>
        </row>
        <row r="98">
          <cell r="V98">
            <v>11172228349.994621</v>
          </cell>
          <cell r="W98">
            <v>3556198566.3267617</v>
          </cell>
          <cell r="X98">
            <v>0</v>
          </cell>
          <cell r="Y98">
            <v>12070138373.832926</v>
          </cell>
          <cell r="Z98">
            <v>3502956652.2814655</v>
          </cell>
          <cell r="AA98">
            <v>0</v>
          </cell>
          <cell r="AB98">
            <v>29207217357.715717</v>
          </cell>
          <cell r="AC98">
            <v>6020823057.9163961</v>
          </cell>
          <cell r="AD98">
            <v>0</v>
          </cell>
          <cell r="AE98">
            <v>116184712.99218182</v>
          </cell>
          <cell r="AF98">
            <v>40049760.693222344</v>
          </cell>
          <cell r="AG98">
            <v>0</v>
          </cell>
          <cell r="AH98">
            <v>120804065.89350305</v>
          </cell>
          <cell r="AI98">
            <v>43441111.875399768</v>
          </cell>
          <cell r="AJ98">
            <v>0</v>
          </cell>
          <cell r="AK98">
            <v>26502411.851494838</v>
          </cell>
          <cell r="AL98">
            <v>7443450.8286034297</v>
          </cell>
          <cell r="AM98">
            <v>0</v>
          </cell>
        </row>
        <row r="99">
          <cell r="V99">
            <v>11644836651.749893</v>
          </cell>
          <cell r="W99">
            <v>3707050299.7437515</v>
          </cell>
          <cell r="X99">
            <v>0</v>
          </cell>
          <cell r="Y99">
            <v>12571943447.778833</v>
          </cell>
          <cell r="Z99">
            <v>3648662658.7949691</v>
          </cell>
          <cell r="AA99">
            <v>0</v>
          </cell>
          <cell r="AB99">
            <v>30444550662.87291</v>
          </cell>
          <cell r="AC99">
            <v>6275940872.9378309</v>
          </cell>
          <cell r="AD99">
            <v>0</v>
          </cell>
          <cell r="AE99">
            <v>116125984.55884296</v>
          </cell>
          <cell r="AF99">
            <v>40033602.024124026</v>
          </cell>
          <cell r="AG99">
            <v>0</v>
          </cell>
          <cell r="AH99">
            <v>120810954.73977964</v>
          </cell>
          <cell r="AI99">
            <v>43434233.88507475</v>
          </cell>
          <cell r="AJ99">
            <v>0</v>
          </cell>
          <cell r="AK99">
            <v>26623469.003392614</v>
          </cell>
          <cell r="AL99">
            <v>7479927.0057150656</v>
          </cell>
          <cell r="AM99">
            <v>0</v>
          </cell>
        </row>
        <row r="100">
          <cell r="V100">
            <v>12138249994.831017</v>
          </cell>
          <cell r="W100">
            <v>3864564406.8684254</v>
          </cell>
          <cell r="X100">
            <v>0</v>
          </cell>
          <cell r="Y100">
            <v>13095938737.502485</v>
          </cell>
          <cell r="Z100">
            <v>3800815591.3014359</v>
          </cell>
          <cell r="AA100">
            <v>0</v>
          </cell>
          <cell r="AB100">
            <v>31736495182.979591</v>
          </cell>
          <cell r="AC100">
            <v>6542321305.6078978</v>
          </cell>
          <cell r="AD100">
            <v>0</v>
          </cell>
          <cell r="AE100">
            <v>116061338.02627183</v>
          </cell>
          <cell r="AF100">
            <v>40015442.47385674</v>
          </cell>
          <cell r="AG100">
            <v>0</v>
          </cell>
          <cell r="AH100">
            <v>120811696.13741218</v>
          </cell>
          <cell r="AI100">
            <v>43425050.601508208</v>
          </cell>
          <cell r="AJ100">
            <v>0</v>
          </cell>
          <cell r="AK100">
            <v>26744241.42097744</v>
          </cell>
          <cell r="AL100">
            <v>7516372.6876133019</v>
          </cell>
          <cell r="AM100">
            <v>0</v>
          </cell>
        </row>
        <row r="101">
          <cell r="V101">
            <v>12653361037.346945</v>
          </cell>
          <cell r="W101">
            <v>4029028025.7807398</v>
          </cell>
          <cell r="X101">
            <v>0</v>
          </cell>
          <cell r="Y101">
            <v>13643078841.184477</v>
          </cell>
          <cell r="Z101">
            <v>3959693011.6850867</v>
          </cell>
          <cell r="AA101">
            <v>0</v>
          </cell>
          <cell r="AB101">
            <v>33085402814.767185</v>
          </cell>
          <cell r="AC101">
            <v>6820449552.7322798</v>
          </cell>
          <cell r="AD101">
            <v>0</v>
          </cell>
          <cell r="AE101">
            <v>115990773.39446855</v>
          </cell>
          <cell r="AF101">
            <v>39995282.042420454</v>
          </cell>
          <cell r="AG101">
            <v>0</v>
          </cell>
          <cell r="AH101">
            <v>120806290.08640063</v>
          </cell>
          <cell r="AI101">
            <v>43413562.02470015</v>
          </cell>
          <cell r="AJ101">
            <v>0</v>
          </cell>
          <cell r="AK101">
            <v>26864764.562018789</v>
          </cell>
          <cell r="AL101">
            <v>7552798.5728951041</v>
          </cell>
          <cell r="AM101">
            <v>0</v>
          </cell>
        </row>
        <row r="102">
          <cell r="V102">
            <v>13191099684.44791</v>
          </cell>
          <cell r="W102">
            <v>4200740350.4838877</v>
          </cell>
          <cell r="X102">
            <v>0</v>
          </cell>
          <cell r="Y102">
            <v>14214359319.561062</v>
          </cell>
          <cell r="Z102">
            <v>4125584404.6264033</v>
          </cell>
          <cell r="AA102">
            <v>0</v>
          </cell>
          <cell r="AB102">
            <v>34493722923.810524</v>
          </cell>
          <cell r="AC102">
            <v>7110830928.3664474</v>
          </cell>
          <cell r="AD102">
            <v>0</v>
          </cell>
          <cell r="AE102">
            <v>115914290.66343307</v>
          </cell>
          <cell r="AF102">
            <v>39973120.729815207</v>
          </cell>
          <cell r="AG102">
            <v>0</v>
          </cell>
          <cell r="AH102">
            <v>120794736.58674505</v>
          </cell>
          <cell r="AI102">
            <v>43399768.154650562</v>
          </cell>
          <cell r="AJ102">
            <v>0</v>
          </cell>
          <cell r="AK102">
            <v>26985072.199467704</v>
          </cell>
          <cell r="AL102">
            <v>7589214.9159780396</v>
          </cell>
          <cell r="AM102">
            <v>0</v>
          </cell>
        </row>
        <row r="103">
          <cell r="V103">
            <v>13752434295.504593</v>
          </cell>
          <cell r="W103">
            <v>4380013027.601119</v>
          </cell>
          <cell r="X103">
            <v>0</v>
          </cell>
          <cell r="Y103">
            <v>14810816805.133482</v>
          </cell>
          <cell r="Z103">
            <v>4298791211.45224</v>
          </cell>
          <cell r="AA103">
            <v>0</v>
          </cell>
          <cell r="AB103">
            <v>35964008454.433136</v>
          </cell>
          <cell r="AC103">
            <v>7413992124.8844032</v>
          </cell>
          <cell r="AD103">
            <v>0</v>
          </cell>
          <cell r="AE103">
            <v>115831889.83316539</v>
          </cell>
          <cell r="AF103">
            <v>39948958.536040962</v>
          </cell>
          <cell r="AG103">
            <v>0</v>
          </cell>
          <cell r="AH103">
            <v>120777035.63844542</v>
          </cell>
          <cell r="AI103">
            <v>43383668.991359457</v>
          </cell>
          <cell r="AJ103">
            <v>0</v>
          </cell>
          <cell r="AK103">
            <v>27105120.106840674</v>
          </cell>
          <cell r="AL103">
            <v>7625610.0571528142</v>
          </cell>
          <cell r="AM103">
            <v>0</v>
          </cell>
        </row>
        <row r="104">
          <cell r="V104">
            <v>14338373848.413572</v>
          </cell>
          <cell r="W104">
            <v>4567170858.6163845</v>
          </cell>
          <cell r="X104">
            <v>0</v>
          </cell>
          <cell r="Y104">
            <v>15433531336.258842</v>
          </cell>
          <cell r="Z104">
            <v>4479627509.8374634</v>
          </cell>
          <cell r="AA104">
            <v>0</v>
          </cell>
          <cell r="AB104">
            <v>37498917484.828773</v>
          </cell>
          <cell r="AC104">
            <v>7730481535.1833782</v>
          </cell>
          <cell r="AD104">
            <v>0</v>
          </cell>
          <cell r="AE104">
            <v>115743570.90366547</v>
          </cell>
          <cell r="AF104">
            <v>39922795.46109774</v>
          </cell>
          <cell r="AG104">
            <v>0</v>
          </cell>
          <cell r="AH104">
            <v>120753187.24150172</v>
          </cell>
          <cell r="AI104">
            <v>43365264.534826845</v>
          </cell>
          <cell r="AJ104">
            <v>0</v>
          </cell>
          <cell r="AK104">
            <v>27224864.057654172</v>
          </cell>
          <cell r="AL104">
            <v>7661972.3367101345</v>
          </cell>
          <cell r="AM104">
            <v>0</v>
          </cell>
        </row>
        <row r="105">
          <cell r="V105">
            <v>14949968925.71142</v>
          </cell>
          <cell r="W105">
            <v>4762552127.7008772</v>
          </cell>
          <cell r="X105">
            <v>0</v>
          </cell>
          <cell r="Y105">
            <v>16083628229.764032</v>
          </cell>
          <cell r="Z105">
            <v>4668420559.7180119</v>
          </cell>
          <cell r="AA105">
            <v>0</v>
          </cell>
          <cell r="AB105">
            <v>39101220171.65242</v>
          </cell>
          <cell r="AC105">
            <v>8060870686.0178318</v>
          </cell>
          <cell r="AD105">
            <v>0</v>
          </cell>
          <cell r="AE105">
            <v>115649333.87493339</v>
          </cell>
          <cell r="AF105">
            <v>39894631.504985534</v>
          </cell>
          <cell r="AG105">
            <v>0</v>
          </cell>
          <cell r="AH105">
            <v>120723191.39591399</v>
          </cell>
          <cell r="AI105">
            <v>43344554.785052702</v>
          </cell>
          <cell r="AJ105">
            <v>0</v>
          </cell>
          <cell r="AK105">
            <v>27344259.825424675</v>
          </cell>
          <cell r="AL105">
            <v>7698290.0949407127</v>
          </cell>
          <cell r="AM105">
            <v>0</v>
          </cell>
        </row>
        <row r="106">
          <cell r="V106">
            <v>15588313854.738329</v>
          </cell>
          <cell r="W106">
            <v>4966509297.9050016</v>
          </cell>
          <cell r="X106">
            <v>0</v>
          </cell>
          <cell r="Y106">
            <v>16762279504.323128</v>
          </cell>
          <cell r="Z106">
            <v>4865511218.953969</v>
          </cell>
          <cell r="AA106">
            <v>0</v>
          </cell>
          <cell r="AB106">
            <v>40773802530.387604</v>
          </cell>
          <cell r="AC106">
            <v>8405755019.1414623</v>
          </cell>
          <cell r="AD106">
            <v>0</v>
          </cell>
          <cell r="AE106">
            <v>115549178.74696906</v>
          </cell>
          <cell r="AF106">
            <v>39864466.667704321</v>
          </cell>
          <cell r="AG106">
            <v>0</v>
          </cell>
          <cell r="AH106">
            <v>120687048.10168217</v>
          </cell>
          <cell r="AI106">
            <v>43321539.74203705</v>
          </cell>
          <cell r="AJ106">
            <v>0</v>
          </cell>
          <cell r="AK106">
            <v>27463338.234671004</v>
          </cell>
          <cell r="AL106">
            <v>7734572.8089481611</v>
          </cell>
          <cell r="AM106">
            <v>0</v>
          </cell>
        </row>
        <row r="107">
          <cell r="V107">
            <v>16264914716.995071</v>
          </cell>
          <cell r="W107">
            <v>5181482816.684535</v>
          </cell>
          <cell r="X107">
            <v>0</v>
          </cell>
          <cell r="Y107">
            <v>17477614984.093353</v>
          </cell>
          <cell r="Z107">
            <v>5073327254.9439068</v>
          </cell>
          <cell r="AA107">
            <v>0</v>
          </cell>
          <cell r="AB107">
            <v>42538466609.31501</v>
          </cell>
          <cell r="AC107">
            <v>8769513945.2080059</v>
          </cell>
          <cell r="AD107">
            <v>0</v>
          </cell>
          <cell r="AE107">
            <v>115504202.69125694</v>
          </cell>
          <cell r="AF107">
            <v>39850630.100699469</v>
          </cell>
          <cell r="AG107">
            <v>0</v>
          </cell>
          <cell r="AH107">
            <v>120644757.35880631</v>
          </cell>
          <cell r="AI107">
            <v>43315971.330691263</v>
          </cell>
          <cell r="AJ107">
            <v>0</v>
          </cell>
          <cell r="AK107">
            <v>27596205.695652563</v>
          </cell>
          <cell r="AL107">
            <v>7772223.675924303</v>
          </cell>
          <cell r="AM107">
            <v>0</v>
          </cell>
        </row>
        <row r="108">
          <cell r="V108">
            <v>16971598998.487011</v>
          </cell>
          <cell r="W108">
            <v>5405983284.7443666</v>
          </cell>
          <cell r="X108">
            <v>0</v>
          </cell>
          <cell r="Y108">
            <v>18224660566.428894</v>
          </cell>
          <cell r="Z108">
            <v>5290364816.3930378</v>
          </cell>
          <cell r="AA108">
            <v>0</v>
          </cell>
          <cell r="AB108">
            <v>44381371012.140663</v>
          </cell>
          <cell r="AC108">
            <v>9149398995.4859676</v>
          </cell>
          <cell r="AD108">
            <v>0</v>
          </cell>
          <cell r="AE108">
            <v>115453872.16481094</v>
          </cell>
          <cell r="AF108">
            <v>39834961.741075121</v>
          </cell>
          <cell r="AG108">
            <v>0</v>
          </cell>
          <cell r="AH108">
            <v>120596319.16728643</v>
          </cell>
          <cell r="AI108">
            <v>43308289.733874083</v>
          </cell>
          <cell r="AJ108">
            <v>0</v>
          </cell>
          <cell r="AK108">
            <v>27729021.84625499</v>
          </cell>
          <cell r="AL108">
            <v>7809864.7096874882</v>
          </cell>
          <cell r="AM108">
            <v>0</v>
          </cell>
        </row>
        <row r="109">
          <cell r="V109">
            <v>17709677636.268768</v>
          </cell>
          <cell r="W109">
            <v>5640424040.1289387</v>
          </cell>
          <cell r="X109">
            <v>0</v>
          </cell>
          <cell r="Y109">
            <v>19004790573.638424</v>
          </cell>
          <cell r="Z109">
            <v>5517024109.9214535</v>
          </cell>
          <cell r="AA109">
            <v>0</v>
          </cell>
          <cell r="AB109">
            <v>46305912788.620102</v>
          </cell>
          <cell r="AC109">
            <v>9546110223.6107616</v>
          </cell>
          <cell r="AD109">
            <v>0</v>
          </cell>
          <cell r="AE109">
            <v>115398187.16763104</v>
          </cell>
          <cell r="AF109">
            <v>39817461.588831291</v>
          </cell>
          <cell r="AG109">
            <v>0</v>
          </cell>
          <cell r="AH109">
            <v>120541733.52712247</v>
          </cell>
          <cell r="AI109">
            <v>43298494.951585516</v>
          </cell>
          <cell r="AJ109">
            <v>0</v>
          </cell>
          <cell r="AK109">
            <v>27861744.183104482</v>
          </cell>
          <cell r="AL109">
            <v>7847484.0092930542</v>
          </cell>
          <cell r="AM109">
            <v>0</v>
          </cell>
        </row>
        <row r="110">
          <cell r="V110">
            <v>18480517569.899876</v>
          </cell>
          <cell r="W110">
            <v>5885235974.7180042</v>
          </cell>
          <cell r="X110">
            <v>0</v>
          </cell>
          <cell r="Y110">
            <v>19819436938.473934</v>
          </cell>
          <cell r="Z110">
            <v>5753722150.3504715</v>
          </cell>
          <cell r="AA110">
            <v>0</v>
          </cell>
          <cell r="AB110">
            <v>48315632817.689209</v>
          </cell>
          <cell r="AC110">
            <v>9960377316.5818119</v>
          </cell>
          <cell r="AD110">
            <v>0</v>
          </cell>
          <cell r="AE110">
            <v>115337147.69971724</v>
          </cell>
          <cell r="AF110">
            <v>39798129.643967956</v>
          </cell>
          <cell r="AG110">
            <v>0</v>
          </cell>
          <cell r="AH110">
            <v>120481000.43831447</v>
          </cell>
          <cell r="AI110">
            <v>43286586.983825542</v>
          </cell>
          <cell r="AJ110">
            <v>0</v>
          </cell>
          <cell r="AK110">
            <v>27994330.202827282</v>
          </cell>
          <cell r="AL110">
            <v>7885069.6737963492</v>
          </cell>
          <cell r="AM110">
            <v>0</v>
          </cell>
        </row>
        <row r="111">
          <cell r="V111">
            <v>19285544320.830948</v>
          </cell>
          <cell r="W111">
            <v>6140868337.9113884</v>
          </cell>
          <cell r="X111">
            <v>0</v>
          </cell>
          <cell r="Y111">
            <v>20670092373.108582</v>
          </cell>
          <cell r="Z111">
            <v>6000893685.9297104</v>
          </cell>
          <cell r="AA111">
            <v>0</v>
          </cell>
          <cell r="AB111">
            <v>50414222565.919167</v>
          </cell>
          <cell r="AC111">
            <v>10392960986.938757</v>
          </cell>
          <cell r="AD111">
            <v>0</v>
          </cell>
          <cell r="AE111">
            <v>115270753.76106955</v>
          </cell>
          <cell r="AF111">
            <v>39776965.906485148</v>
          </cell>
          <cell r="AG111">
            <v>0</v>
          </cell>
          <cell r="AH111">
            <v>120414119.90086241</v>
          </cell>
          <cell r="AI111">
            <v>43272565.830594182</v>
          </cell>
          <cell r="AJ111">
            <v>0</v>
          </cell>
          <cell r="AK111">
            <v>28126810.538485561</v>
          </cell>
          <cell r="AL111">
            <v>7922630.4029870322</v>
          </cell>
          <cell r="AM111">
            <v>0</v>
          </cell>
        </row>
        <row r="112">
          <cell r="V112">
            <v>20126243616.690067</v>
          </cell>
          <cell r="W112">
            <v>6407789235.1047163</v>
          </cell>
          <cell r="X112">
            <v>0</v>
          </cell>
          <cell r="Y112">
            <v>21558312422.176521</v>
          </cell>
          <cell r="Z112">
            <v>6258991799.9421291</v>
          </cell>
          <cell r="AA112">
            <v>0</v>
          </cell>
          <cell r="AB112">
            <v>52605529103.491013</v>
          </cell>
          <cell r="AC112">
            <v>10844654005.65428</v>
          </cell>
          <cell r="AD112">
            <v>0</v>
          </cell>
          <cell r="AE112">
            <v>115199005.35168795</v>
          </cell>
          <cell r="AF112">
            <v>39753970.376382843</v>
          </cell>
          <cell r="AG112">
            <v>0</v>
          </cell>
          <cell r="AH112">
            <v>120341091.9147663</v>
          </cell>
          <cell r="AI112">
            <v>43256431.491891429</v>
          </cell>
          <cell r="AJ112">
            <v>0</v>
          </cell>
          <cell r="AK112">
            <v>28259141.537965722</v>
          </cell>
          <cell r="AL112">
            <v>7960153.9742732896</v>
          </cell>
          <cell r="AM112">
            <v>0</v>
          </cell>
        </row>
        <row r="113">
          <cell r="V113">
            <v>21004164504.256107</v>
          </cell>
          <cell r="W113">
            <v>6686486599.1333952</v>
          </cell>
          <cell r="X113">
            <v>0</v>
          </cell>
          <cell r="Y113">
            <v>22485718305.839603</v>
          </cell>
          <cell r="Z113">
            <v>6528488741.9920158</v>
          </cell>
          <cell r="AA113">
            <v>0</v>
          </cell>
          <cell r="AB113">
            <v>54893562452.765327</v>
          </cell>
          <cell r="AC113">
            <v>11316282715.827108</v>
          </cell>
          <cell r="AD113">
            <v>0</v>
          </cell>
          <cell r="AE113">
            <v>115121902.47157247</v>
          </cell>
          <cell r="AF113">
            <v>39729143.053661034</v>
          </cell>
          <cell r="AG113">
            <v>0</v>
          </cell>
          <cell r="AH113">
            <v>120261916.48002614</v>
          </cell>
          <cell r="AI113">
            <v>43238183.967717275</v>
          </cell>
          <cell r="AJ113">
            <v>0</v>
          </cell>
          <cell r="AK113">
            <v>28391279.549154155</v>
          </cell>
          <cell r="AL113">
            <v>7997628.165063316</v>
          </cell>
          <cell r="AM113">
            <v>0</v>
          </cell>
        </row>
        <row r="114">
          <cell r="V114">
            <v>21920921691.39156</v>
          </cell>
          <cell r="W114">
            <v>6977468914.9677877</v>
          </cell>
          <cell r="X114">
            <v>0</v>
          </cell>
          <cell r="Y114">
            <v>23453999277.373344</v>
          </cell>
          <cell r="Z114">
            <v>6809876618.7038565</v>
          </cell>
          <cell r="AA114">
            <v>0</v>
          </cell>
          <cell r="AB114">
            <v>57282501834.44841</v>
          </cell>
          <cell r="AC114">
            <v>11808708319.037649</v>
          </cell>
          <cell r="AD114">
            <v>0</v>
          </cell>
          <cell r="AE114">
            <v>115039445.1207231</v>
          </cell>
          <cell r="AF114">
            <v>39702483.938319743</v>
          </cell>
          <cell r="AG114">
            <v>0</v>
          </cell>
          <cell r="AH114">
            <v>120176593.59664193</v>
          </cell>
          <cell r="AI114">
            <v>43217823.25807175</v>
          </cell>
          <cell r="AJ114">
            <v>0</v>
          </cell>
          <cell r="AK114">
            <v>28523252.907633372</v>
          </cell>
          <cell r="AL114">
            <v>8035061.0318524633</v>
          </cell>
          <cell r="AM114">
            <v>0</v>
          </cell>
        </row>
        <row r="115">
          <cell r="V115">
            <v>22878198534.020222</v>
          </cell>
          <cell r="W115">
            <v>7281266148.5125084</v>
          </cell>
          <cell r="X115">
            <v>0</v>
          </cell>
          <cell r="Y115">
            <v>24464915741.593739</v>
          </cell>
          <cell r="Z115">
            <v>7103668305.691679</v>
          </cell>
          <cell r="AA115">
            <v>0</v>
          </cell>
          <cell r="AB115">
            <v>59776702163.963432</v>
          </cell>
          <cell r="AC115">
            <v>12322828213.207605</v>
          </cell>
          <cell r="AD115">
            <v>0</v>
          </cell>
          <cell r="AE115">
            <v>114951633.29913981</v>
          </cell>
          <cell r="AF115">
            <v>39673993.030358955</v>
          </cell>
          <cell r="AG115">
            <v>0</v>
          </cell>
          <cell r="AH115">
            <v>120085123.26461366</v>
          </cell>
          <cell r="AI115">
            <v>43195349.36295481</v>
          </cell>
          <cell r="AJ115">
            <v>0</v>
          </cell>
          <cell r="AK115">
            <v>28655016.812549952</v>
          </cell>
          <cell r="AL115">
            <v>8072440.0304017682</v>
          </cell>
          <cell r="AM115">
            <v>0</v>
          </cell>
        </row>
        <row r="116">
          <cell r="V116">
            <v>23877749252.064365</v>
          </cell>
          <cell r="W116">
            <v>7598430428.6569262</v>
          </cell>
          <cell r="X116">
            <v>0</v>
          </cell>
          <cell r="Y116">
            <v>25520301871.588848</v>
          </cell>
          <cell r="Z116">
            <v>7410398214.265707</v>
          </cell>
          <cell r="AA116">
            <v>0</v>
          </cell>
          <cell r="AB116">
            <v>62380701434.652901</v>
          </cell>
          <cell r="AC116">
            <v>12859577513.197783</v>
          </cell>
          <cell r="AD116">
            <v>0</v>
          </cell>
          <cell r="AE116">
            <v>114858467.00682265</v>
          </cell>
          <cell r="AF116">
            <v>39643670.329778686</v>
          </cell>
          <cell r="AG116">
            <v>0</v>
          </cell>
          <cell r="AH116">
            <v>119987505.48394129</v>
          </cell>
          <cell r="AI116">
            <v>43170762.282366507</v>
          </cell>
          <cell r="AJ116">
            <v>0</v>
          </cell>
          <cell r="AK116">
            <v>28786597.684920002</v>
          </cell>
          <cell r="AL116">
            <v>8109772.6811279999</v>
          </cell>
          <cell r="AM116">
            <v>0</v>
          </cell>
        </row>
      </sheetData>
      <sheetData sheetId="5">
        <row r="6">
          <cell r="C6">
            <v>15121913.982646152</v>
          </cell>
          <cell r="D6">
            <v>2915345.032899586</v>
          </cell>
          <cell r="E6">
            <v>610508.22432921804</v>
          </cell>
          <cell r="F6">
            <v>181722463.27428573</v>
          </cell>
          <cell r="G6">
            <v>5705470.7537209308</v>
          </cell>
          <cell r="H6">
            <v>1173679.3606481482</v>
          </cell>
          <cell r="I6">
            <v>29713525.274193551</v>
          </cell>
          <cell r="J6">
            <v>2056672.2</v>
          </cell>
          <cell r="K6">
            <v>784972.07178378385</v>
          </cell>
          <cell r="L6">
            <v>18585171.000730768</v>
          </cell>
          <cell r="M6">
            <v>692782.82093030296</v>
          </cell>
          <cell r="N6">
            <v>254258.88685168335</v>
          </cell>
          <cell r="O6">
            <v>41586071.815250002</v>
          </cell>
          <cell r="P6">
            <v>595868.08034482761</v>
          </cell>
          <cell r="Q6">
            <v>247325.90395408164</v>
          </cell>
          <cell r="R6">
            <v>2368640.0750000002</v>
          </cell>
          <cell r="S6">
            <v>290333.0759</v>
          </cell>
          <cell r="T6">
            <v>159504.74413559324</v>
          </cell>
          <cell r="U6">
            <v>304584506.57760447</v>
          </cell>
          <cell r="AN6">
            <v>3935746695.5404806</v>
          </cell>
        </row>
        <row r="7">
          <cell r="C7">
            <v>16462675.124066917</v>
          </cell>
          <cell r="D7">
            <v>3094350.6298969025</v>
          </cell>
          <cell r="E7">
            <v>648015.39241185191</v>
          </cell>
          <cell r="F7">
            <v>192885789.73930001</v>
          </cell>
          <cell r="G7">
            <v>6055960.4921232574</v>
          </cell>
          <cell r="H7">
            <v>1245781.1340164815</v>
          </cell>
          <cell r="I7">
            <v>31539032.840808392</v>
          </cell>
          <cell r="J7">
            <v>2183034.7538999999</v>
          </cell>
          <cell r="K7">
            <v>833197.00189959467</v>
          </cell>
          <cell r="L7">
            <v>19725668.221162211</v>
          </cell>
          <cell r="M7">
            <v>735359.45124801516</v>
          </cell>
          <cell r="N7">
            <v>269879.06892898091</v>
          </cell>
          <cell r="O7">
            <v>44139695.777835004</v>
          </cell>
          <cell r="P7">
            <v>632502.04992442764</v>
          </cell>
          <cell r="Q7">
            <v>262518.72025499999</v>
          </cell>
          <cell r="R7">
            <v>2514429.8716162504</v>
          </cell>
          <cell r="S7">
            <v>308152.71966150001</v>
          </cell>
          <cell r="T7">
            <v>169301.3261394712</v>
          </cell>
          <cell r="U7">
            <v>323705344.31519419</v>
          </cell>
          <cell r="AN7">
            <v>4135470699.2385564</v>
          </cell>
        </row>
        <row r="8">
          <cell r="C8">
            <v>17899707.594673142</v>
          </cell>
          <cell r="D8">
            <v>3283968.4240117013</v>
          </cell>
          <cell r="E8">
            <v>687747.00674192596</v>
          </cell>
          <cell r="F8">
            <v>204711142.69263002</v>
          </cell>
          <cell r="G8">
            <v>6427235.5274815131</v>
          </cell>
          <cell r="H8">
            <v>1322158.8863200278</v>
          </cell>
          <cell r="I8">
            <v>33472807.350899227</v>
          </cell>
          <cell r="J8">
            <v>2316891.8826899999</v>
          </cell>
          <cell r="K8">
            <v>884281.99484752724</v>
          </cell>
          <cell r="L8">
            <v>20933752.236134969</v>
          </cell>
          <cell r="M8">
            <v>780461.78754517273</v>
          </cell>
          <cell r="N8">
            <v>286425.621996879</v>
          </cell>
          <cell r="O8">
            <v>46844716.957140379</v>
          </cell>
          <cell r="P8">
            <v>671309.74626112566</v>
          </cell>
          <cell r="Q8">
            <v>278612.50342612498</v>
          </cell>
          <cell r="R8">
            <v>2668877.0477066254</v>
          </cell>
          <cell r="S8">
            <v>327028.49510940001</v>
          </cell>
          <cell r="T8">
            <v>179678.80448339798</v>
          </cell>
          <cell r="U8">
            <v>343976804.56009912</v>
          </cell>
          <cell r="AN8">
            <v>4346328117.1055574</v>
          </cell>
        </row>
        <row r="9">
          <cell r="C9">
            <v>19439286.624529824</v>
          </cell>
          <cell r="D9">
            <v>3484812.1209632382</v>
          </cell>
          <cell r="E9">
            <v>729831.7440239779</v>
          </cell>
          <cell r="F9">
            <v>217236816.46694475</v>
          </cell>
          <cell r="G9">
            <v>6820498.1651452873</v>
          </cell>
          <cell r="H9">
            <v>1403059.9610188876</v>
          </cell>
          <cell r="I9">
            <v>35521111.729897127</v>
          </cell>
          <cell r="J9">
            <v>2458677.1374742505</v>
          </cell>
          <cell r="K9">
            <v>938392.49458550394</v>
          </cell>
          <cell r="L9">
            <v>22213330.482052099</v>
          </cell>
          <cell r="M9">
            <v>828235.95884392608</v>
          </cell>
          <cell r="N9">
            <v>303952.13269924448</v>
          </cell>
          <cell r="O9">
            <v>49709891.014931701</v>
          </cell>
          <cell r="P9">
            <v>712416.95710668236</v>
          </cell>
          <cell r="Q9">
            <v>295659.36811372504</v>
          </cell>
          <cell r="R9">
            <v>2832482.8667269973</v>
          </cell>
          <cell r="S9">
            <v>347021.46630293626</v>
          </cell>
          <cell r="T9">
            <v>190670.77734636876</v>
          </cell>
          <cell r="U9">
            <v>365466147.46870649</v>
          </cell>
          <cell r="AN9">
            <v>4569046155.754385</v>
          </cell>
        </row>
        <row r="10">
          <cell r="C10">
            <v>21088074.288385488</v>
          </cell>
          <cell r="D10">
            <v>3697530.2665498988</v>
          </cell>
          <cell r="E10">
            <v>774405.58751738013</v>
          </cell>
          <cell r="F10">
            <v>230503279.76195937</v>
          </cell>
          <cell r="G10">
            <v>7237018.977756734</v>
          </cell>
          <cell r="H10">
            <v>1488745.7459718331</v>
          </cell>
          <cell r="I10">
            <v>37690564.528417565</v>
          </cell>
          <cell r="J10">
            <v>2608848.6880302005</v>
          </cell>
          <cell r="K10">
            <v>995703.33931015944</v>
          </cell>
          <cell r="L10">
            <v>23568532.171970602</v>
          </cell>
          <cell r="M10">
            <v>878836.39280369168</v>
          </cell>
          <cell r="N10">
            <v>322515.2304168542</v>
          </cell>
          <cell r="O10">
            <v>52744470.686109304</v>
          </cell>
          <cell r="P10">
            <v>755956.61467114184</v>
          </cell>
          <cell r="Q10">
            <v>313714.38801151968</v>
          </cell>
          <cell r="R10">
            <v>3005777.0750301396</v>
          </cell>
          <cell r="S10">
            <v>368196.16337805259</v>
          </cell>
          <cell r="T10">
            <v>202312.75048442811</v>
          </cell>
          <cell r="U10">
            <v>388244482.65677434</v>
          </cell>
          <cell r="AN10">
            <v>4804407310.818903</v>
          </cell>
        </row>
        <row r="11">
          <cell r="C11">
            <v>22853142.502065398</v>
          </cell>
          <cell r="D11">
            <v>3922808.1963928179</v>
          </cell>
          <cell r="E11">
            <v>821612.23600006278</v>
          </cell>
          <cell r="F11">
            <v>244553297.34530815</v>
          </cell>
          <cell r="G11">
            <v>7678140.6262164628</v>
          </cell>
          <cell r="H11">
            <v>1579492.459517526</v>
          </cell>
          <cell r="I11">
            <v>39988159.827465318</v>
          </cell>
          <cell r="J11">
            <v>2767890.7007980603</v>
          </cell>
          <cell r="K11">
            <v>1056399.287270817</v>
          </cell>
          <cell r="L11">
            <v>25003720.704675827</v>
          </cell>
          <cell r="M11">
            <v>932426.28026232426</v>
          </cell>
          <cell r="N11">
            <v>342174.75757447688</v>
          </cell>
          <cell r="O11">
            <v>55958233.596867345</v>
          </cell>
          <cell r="P11">
            <v>802069.19559928065</v>
          </cell>
          <cell r="Q11">
            <v>332835.76147880952</v>
          </cell>
          <cell r="R11">
            <v>3189319.4969967795</v>
          </cell>
          <cell r="S11">
            <v>390620.77649492334</v>
          </cell>
          <cell r="T11">
            <v>214642.24399292748</v>
          </cell>
          <cell r="U11">
            <v>412386985.9949773</v>
          </cell>
          <cell r="AN11">
            <v>5053252094.4452381</v>
          </cell>
        </row>
        <row r="12">
          <cell r="C12">
            <v>24741997.351392329</v>
          </cell>
          <cell r="D12">
            <v>4161370.0935536535</v>
          </cell>
          <cell r="E12">
            <v>871603.53536222002</v>
          </cell>
          <cell r="F12">
            <v>259432058.48758683</v>
          </cell>
          <cell r="G12">
            <v>8145281.8920777719</v>
          </cell>
          <cell r="H12">
            <v>1675591.9800528586</v>
          </cell>
          <cell r="I12">
            <v>42421288.245096788</v>
          </cell>
          <cell r="J12">
            <v>2936314.7931226301</v>
          </cell>
          <cell r="K12">
            <v>1120675.5716792645</v>
          </cell>
          <cell r="L12">
            <v>26523506.760221645</v>
          </cell>
          <cell r="M12">
            <v>989178.06548481062</v>
          </cell>
          <cell r="N12">
            <v>362993.94937181956</v>
          </cell>
          <cell r="O12">
            <v>59361511.621985905</v>
          </cell>
          <cell r="P12">
            <v>850903.14308355539</v>
          </cell>
          <cell r="Q12">
            <v>353084.98632279952</v>
          </cell>
          <cell r="R12">
            <v>3383701.7184725069</v>
          </cell>
          <cell r="S12">
            <v>414367.36051503586</v>
          </cell>
          <cell r="T12">
            <v>227698.90497606571</v>
          </cell>
          <cell r="U12">
            <v>437973128.46035862</v>
          </cell>
          <cell r="AN12">
            <v>5014208038.6991463</v>
          </cell>
        </row>
        <row r="13">
          <cell r="C13">
            <v>26762604.829396799</v>
          </cell>
          <cell r="D13">
            <v>4413981.1599395918</v>
          </cell>
          <cell r="E13">
            <v>924539.93407059321</v>
          </cell>
          <cell r="F13">
            <v>275187312.50073022</v>
          </cell>
          <cell r="G13">
            <v>8639941.9329596739</v>
          </cell>
          <cell r="H13">
            <v>1777352.7214929308</v>
          </cell>
          <cell r="I13">
            <v>44997759.104922749</v>
          </cell>
          <cell r="J13">
            <v>3114661.5679276623</v>
          </cell>
          <cell r="K13">
            <v>1188738.4863103803</v>
          </cell>
          <cell r="L13">
            <v>28132762.119560365</v>
          </cell>
          <cell r="M13">
            <v>1049273.9635288902</v>
          </cell>
          <cell r="N13">
            <v>385039.62345496047</v>
          </cell>
          <cell r="O13">
            <v>62965221.865624174</v>
          </cell>
          <cell r="P13">
            <v>902615.31232725957</v>
          </cell>
          <cell r="Q13">
            <v>374527.04424749163</v>
          </cell>
          <cell r="R13">
            <v>3589548.8633533162</v>
          </cell>
          <cell r="S13">
            <v>439512.05099592253</v>
          </cell>
          <cell r="T13">
            <v>241524.6264475355</v>
          </cell>
          <cell r="U13">
            <v>465086917.70729059</v>
          </cell>
          <cell r="AN13">
            <v>5225733425.9436598</v>
          </cell>
        </row>
        <row r="14">
          <cell r="C14">
            <v>28923418.061823227</v>
          </cell>
          <cell r="D14">
            <v>4681449.9077302385</v>
          </cell>
          <cell r="E14">
            <v>980590.96381139779</v>
          </cell>
          <cell r="F14">
            <v>291869511.76896888</v>
          </cell>
          <cell r="G14">
            <v>9163704.7731995676</v>
          </cell>
          <cell r="H14">
            <v>1885100.5571268778</v>
          </cell>
          <cell r="I14">
            <v>47725823.830118559</v>
          </cell>
          <cell r="J14">
            <v>3303502.2332303906</v>
          </cell>
          <cell r="K14">
            <v>1260806.003475409</v>
          </cell>
          <cell r="L14">
            <v>29836634.247932389</v>
          </cell>
          <cell r="M14">
            <v>1112906.5062136652</v>
          </cell>
          <cell r="N14">
            <v>408382.38007298583</v>
          </cell>
          <cell r="O14">
            <v>66780899.354571283</v>
          </cell>
          <cell r="P14">
            <v>957371.44063762506</v>
          </cell>
          <cell r="Q14">
            <v>397230.59549884585</v>
          </cell>
          <cell r="R14">
            <v>3807521.4684260241</v>
          </cell>
          <cell r="S14">
            <v>466135.2921236101</v>
          </cell>
          <cell r="T14">
            <v>256163.67280371202</v>
          </cell>
          <cell r="U14">
            <v>493817153.05776477</v>
          </cell>
          <cell r="AN14">
            <v>5447860717.7681742</v>
          </cell>
        </row>
        <row r="15">
          <cell r="C15">
            <v>31233406.105418809</v>
          </cell>
          <cell r="D15">
            <v>4964630.5774001023</v>
          </cell>
          <cell r="E15">
            <v>1039935.7466911065</v>
          </cell>
          <cell r="F15">
            <v>309531962.68277961</v>
          </cell>
          <cell r="G15">
            <v>9718244.0426310524</v>
          </cell>
          <cell r="H15">
            <v>1999179.7945204873</v>
          </cell>
          <cell r="I15">
            <v>50614200.630071647</v>
          </cell>
          <cell r="J15">
            <v>3503440.3111435729</v>
          </cell>
          <cell r="K15">
            <v>1337108.4261411647</v>
          </cell>
          <cell r="L15">
            <v>31640561.683842722</v>
          </cell>
          <cell r="M15">
            <v>1180279.1182580958</v>
          </cell>
          <cell r="N15">
            <v>433096.81329417636</v>
          </cell>
          <cell r="O15">
            <v>70820731.537749052</v>
          </cell>
          <cell r="P15">
            <v>1015346.6434982092</v>
          </cell>
          <cell r="Q15">
            <v>421268.18426471681</v>
          </cell>
          <cell r="R15">
            <v>4038317.4618476206</v>
          </cell>
          <cell r="S15">
            <v>494322.0772365767</v>
          </cell>
          <cell r="T15">
            <v>271662.8122293874</v>
          </cell>
          <cell r="U15">
            <v>524257694.64901805</v>
          </cell>
          <cell r="AN15">
            <v>5681252290.4890556</v>
          </cell>
        </row>
        <row r="16">
          <cell r="C16">
            <v>33702084.408219405</v>
          </cell>
          <cell r="D16">
            <v>5264425.689267626</v>
          </cell>
          <cell r="E16">
            <v>1102763.5304492568</v>
          </cell>
          <cell r="F16">
            <v>328230984.90854913</v>
          </cell>
          <cell r="G16">
            <v>10305327.977072684</v>
          </cell>
          <cell r="H16">
            <v>2119954.2042606412</v>
          </cell>
          <cell r="I16">
            <v>53672100.550444767</v>
          </cell>
          <cell r="J16">
            <v>3715113.4412649954</v>
          </cell>
          <cell r="K16">
            <v>1417889.0760648071</v>
          </cell>
          <cell r="L16">
            <v>33550290.277724277</v>
          </cell>
          <cell r="M16">
            <v>1251606.725241435</v>
          </cell>
          <cell r="N16">
            <v>459261.73388730374</v>
          </cell>
          <cell r="O16">
            <v>75097594.69085817</v>
          </cell>
          <cell r="P16">
            <v>1076725.9380432572</v>
          </cell>
          <cell r="Q16">
            <v>446716.45541842759</v>
          </cell>
          <cell r="R16">
            <v>4282674.2509403098</v>
          </cell>
          <cell r="S16">
            <v>524162.20263053098</v>
          </cell>
          <cell r="T16">
            <v>288071.4564156211</v>
          </cell>
          <cell r="U16">
            <v>556507747.51675272</v>
          </cell>
          <cell r="AN16">
            <v>5926618674.8407326</v>
          </cell>
        </row>
        <row r="17">
          <cell r="C17">
            <v>35645383.257282302</v>
          </cell>
          <cell r="D17">
            <v>5568496.4469679641</v>
          </cell>
          <cell r="E17">
            <v>1166410.3030640772</v>
          </cell>
          <cell r="F17">
            <v>347187678.84581745</v>
          </cell>
          <cell r="G17">
            <v>10900267.115120508</v>
          </cell>
          <cell r="H17">
            <v>2242307.0551540754</v>
          </cell>
          <cell r="I17">
            <v>56768522.06721738</v>
          </cell>
          <cell r="J17">
            <v>3929534.9886428788</v>
          </cell>
          <cell r="K17">
            <v>1499720.184433335</v>
          </cell>
          <cell r="L17">
            <v>35489965.199362017</v>
          </cell>
          <cell r="M17">
            <v>1323839.7831816659</v>
          </cell>
          <cell r="N17">
            <v>485765.67549017625</v>
          </cell>
          <cell r="O17">
            <v>79443299.882190838</v>
          </cell>
          <cell r="P17">
            <v>1138805.9179085637</v>
          </cell>
          <cell r="Q17">
            <v>472501.72596980946</v>
          </cell>
          <cell r="R17">
            <v>4529217.3902511988</v>
          </cell>
          <cell r="S17">
            <v>554427.52981126506</v>
          </cell>
          <cell r="T17">
            <v>304700.11330152903</v>
          </cell>
          <cell r="U17">
            <v>588650843.48116696</v>
          </cell>
          <cell r="AN17">
            <v>6169486283.317193</v>
          </cell>
        </row>
        <row r="18">
          <cell r="C18">
            <v>37698756.780230924</v>
          </cell>
          <cell r="D18">
            <v>5889813.2162151653</v>
          </cell>
          <cell r="E18">
            <v>1233664.8441142563</v>
          </cell>
          <cell r="F18">
            <v>367219464.71454114</v>
          </cell>
          <cell r="G18">
            <v>11528936.847030431</v>
          </cell>
          <cell r="H18">
            <v>2371595.305626201</v>
          </cell>
          <cell r="I18">
            <v>60040405.484291121</v>
          </cell>
          <cell r="J18">
            <v>4156110.9071553871</v>
          </cell>
          <cell r="K18">
            <v>1586189.6809485536</v>
          </cell>
          <cell r="L18">
            <v>37539731.887469202</v>
          </cell>
          <cell r="M18">
            <v>1400167.1301028163</v>
          </cell>
          <cell r="N18">
            <v>513771.85691861762</v>
          </cell>
          <cell r="O18">
            <v>84035831.605929598</v>
          </cell>
          <cell r="P18">
            <v>1204402.0809152925</v>
          </cell>
          <cell r="Q18">
            <v>499748.73243778333</v>
          </cell>
          <cell r="R18">
            <v>4789708.1578658242</v>
          </cell>
          <cell r="S18">
            <v>586408.98420349602</v>
          </cell>
          <cell r="T18">
            <v>322271.45723498863</v>
          </cell>
          <cell r="U18">
            <v>622616979.67323089</v>
          </cell>
          <cell r="AN18">
            <v>6424874327.716773</v>
          </cell>
        </row>
        <row r="19">
          <cell r="C19">
            <v>39868354.197331227</v>
          </cell>
          <cell r="D19">
            <v>6229340.4212696692</v>
          </cell>
          <cell r="E19">
            <v>1304728.8135117935</v>
          </cell>
          <cell r="F19">
            <v>388386459.97302282</v>
          </cell>
          <cell r="G19">
            <v>12193222.884343548</v>
          </cell>
          <cell r="H19">
            <v>2508206.6135076545</v>
          </cell>
          <cell r="I19">
            <v>63497555.937904231</v>
          </cell>
          <cell r="J19">
            <v>4395520.5800475404</v>
          </cell>
          <cell r="K19">
            <v>1677556.8266542109</v>
          </cell>
          <cell r="L19">
            <v>39705750.331388719</v>
          </cell>
          <cell r="M19">
            <v>1480817.6122581279</v>
          </cell>
          <cell r="N19">
            <v>543364.24230117782</v>
          </cell>
          <cell r="O19">
            <v>88889008.2523368</v>
          </cell>
          <cell r="P19">
            <v>1273710.8454279231</v>
          </cell>
          <cell r="Q19">
            <v>528539.18523763027</v>
          </cell>
          <cell r="R19">
            <v>5064924.9587662853</v>
          </cell>
          <cell r="S19">
            <v>620202.51521042211</v>
          </cell>
          <cell r="T19">
            <v>340838.18527854048</v>
          </cell>
          <cell r="U19">
            <v>658508102.37579834</v>
          </cell>
          <cell r="AN19">
            <v>6693583233.3797913</v>
          </cell>
        </row>
        <row r="20">
          <cell r="C20">
            <v>42160664.46419096</v>
          </cell>
          <cell r="D20">
            <v>6588095.8137890827</v>
          </cell>
          <cell r="E20">
            <v>1379815.0177387984</v>
          </cell>
          <cell r="F20">
            <v>410752106.09556609</v>
          </cell>
          <cell r="G20">
            <v>12895115.183270395</v>
          </cell>
          <cell r="H20">
            <v>2652550.063913187</v>
          </cell>
          <cell r="I20">
            <v>67150320.423167884</v>
          </cell>
          <cell r="J20">
            <v>4648480.9429610185</v>
          </cell>
          <cell r="K20">
            <v>1774095.2127280622</v>
          </cell>
          <cell r="L20">
            <v>41994521.289981492</v>
          </cell>
          <cell r="M20">
            <v>1566032.7248037129</v>
          </cell>
          <cell r="N20">
            <v>574631.4365796973</v>
          </cell>
          <cell r="O20">
            <v>94017412.984369844</v>
          </cell>
          <cell r="P20">
            <v>1346939.4811895282</v>
          </cell>
          <cell r="Q20">
            <v>558959.31148636714</v>
          </cell>
          <cell r="R20">
            <v>5355689.1693621268</v>
          </cell>
          <cell r="S20">
            <v>655909.37685753184</v>
          </cell>
          <cell r="T20">
            <v>360455.90748335992</v>
          </cell>
          <cell r="U20">
            <v>696431794.89943898</v>
          </cell>
          <cell r="AN20">
            <v>6976469009.0835199</v>
          </cell>
        </row>
        <row r="21">
          <cell r="C21">
            <v>44582534.872243367</v>
          </cell>
          <cell r="D21">
            <v>6967153.3945072666</v>
          </cell>
          <cell r="E21">
            <v>1459148.0203547247</v>
          </cell>
          <cell r="F21">
            <v>434383350.68043143</v>
          </cell>
          <cell r="G21">
            <v>13636713.654879076</v>
          </cell>
          <cell r="H21">
            <v>2805057.342825505</v>
          </cell>
          <cell r="I21">
            <v>71009617.467113182</v>
          </cell>
          <cell r="J21">
            <v>4915748.5407157289</v>
          </cell>
          <cell r="K21">
            <v>1876093.545342664</v>
          </cell>
          <cell r="L21">
            <v>44412904.968605101</v>
          </cell>
          <cell r="M21">
            <v>1656067.3045732121</v>
          </cell>
          <cell r="N21">
            <v>607666.93968031614</v>
          </cell>
          <cell r="O21">
            <v>99436435.668975428</v>
          </cell>
          <cell r="P21">
            <v>1424306.7034137247</v>
          </cell>
          <cell r="Q21">
            <v>591100.102396884</v>
          </cell>
          <cell r="R21">
            <v>5662867.4886206398</v>
          </cell>
          <cell r="S21">
            <v>693636.41838132695</v>
          </cell>
          <cell r="T21">
            <v>381183.30644546513</v>
          </cell>
          <cell r="U21">
            <v>736501586.41950512</v>
          </cell>
          <cell r="AN21">
            <v>7274453262.9121084</v>
          </cell>
        </row>
        <row r="22">
          <cell r="C22">
            <v>47141190.659940518</v>
          </cell>
          <cell r="D22">
            <v>7367646.493762794</v>
          </cell>
          <cell r="E22">
            <v>1542964.7856878964</v>
          </cell>
          <cell r="F22">
            <v>459350839.45854414</v>
          </cell>
          <cell r="G22">
            <v>14420234.185690442</v>
          </cell>
          <cell r="H22">
            <v>2966183.9744692701</v>
          </cell>
          <cell r="I22">
            <v>75086968.414395049</v>
          </cell>
          <cell r="J22">
            <v>5198121.6958885053</v>
          </cell>
          <cell r="K22">
            <v>1983856.4731869048</v>
          </cell>
          <cell r="L22">
            <v>46968140.711866096</v>
          </cell>
          <cell r="M22">
            <v>1751190.2605076511</v>
          </cell>
          <cell r="N22">
            <v>642569.41449954733</v>
          </cell>
          <cell r="O22">
            <v>105162317.08958058</v>
          </cell>
          <cell r="P22">
            <v>1506043.2991573662</v>
          </cell>
          <cell r="Q22">
            <v>625057.57411973632</v>
          </cell>
          <cell r="R22">
            <v>5987374.4168815957</v>
          </cell>
          <cell r="S22">
            <v>733496.39061535732</v>
          </cell>
          <cell r="T22">
            <v>403082.30553507229</v>
          </cell>
          <cell r="U22">
            <v>778837277.60432839</v>
          </cell>
          <cell r="AN22">
            <v>7588519415.7035055</v>
          </cell>
        </row>
        <row r="23">
          <cell r="C23">
            <v>49844255.689226784</v>
          </cell>
          <cell r="D23">
            <v>7790771.0194576075</v>
          </cell>
          <cell r="E23">
            <v>1631515.3575034987</v>
          </cell>
          <cell r="F23">
            <v>485729118.73776716</v>
          </cell>
          <cell r="G23">
            <v>15248014.985445753</v>
          </cell>
          <cell r="H23">
            <v>3136410.6259203493</v>
          </cell>
          <cell r="I23">
            <v>79394530.412737355</v>
          </cell>
          <cell r="J23">
            <v>5496442.7952267705</v>
          </cell>
          <cell r="K23">
            <v>2097705.4599522138</v>
          </cell>
          <cell r="L23">
            <v>49667867.767031685</v>
          </cell>
          <cell r="M23">
            <v>1851685.3437741015</v>
          </cell>
          <cell r="N23">
            <v>679442.96945150103</v>
          </cell>
          <cell r="O23">
            <v>111212195.56307384</v>
          </cell>
          <cell r="P23">
            <v>1592392.7877168381</v>
          </cell>
          <cell r="Q23">
            <v>660933.04275888193</v>
          </cell>
          <cell r="R23">
            <v>6330174.8692470975</v>
          </cell>
          <cell r="S23">
            <v>775608.26902683766</v>
          </cell>
          <cell r="T23">
            <v>426218.24626752659</v>
          </cell>
          <cell r="U23">
            <v>823565283.9415859</v>
          </cell>
          <cell r="AN23">
            <v>7919725165.5575199</v>
          </cell>
        </row>
        <row r="24">
          <cell r="C24">
            <v>52699774.244791813</v>
          </cell>
          <cell r="D24">
            <v>8237788.8814874934</v>
          </cell>
          <cell r="E24">
            <v>1725063.5745364411</v>
          </cell>
          <cell r="F24">
            <v>513596848.84626609</v>
          </cell>
          <cell r="G24">
            <v>16122523.279712364</v>
          </cell>
          <cell r="H24">
            <v>3316244.4825803628</v>
          </cell>
          <cell r="I24">
            <v>83945131.189877883</v>
          </cell>
          <cell r="J24">
            <v>5811600.7002591407</v>
          </cell>
          <cell r="K24">
            <v>2217979.704211086</v>
          </cell>
          <cell r="L24">
            <v>52520147.175934166</v>
          </cell>
          <cell r="M24">
            <v>1957851.9597159275</v>
          </cell>
          <cell r="N24">
            <v>718397.45636240114</v>
          </cell>
          <cell r="O24">
            <v>117604156.09119247</v>
          </cell>
          <cell r="P24">
            <v>1683612.1168843636</v>
          </cell>
          <cell r="Q24">
            <v>698833.41432664252</v>
          </cell>
          <cell r="R24">
            <v>6692286.9308069441</v>
          </cell>
          <cell r="S24">
            <v>820097.59430292738</v>
          </cell>
          <cell r="T24">
            <v>450660.07530938863</v>
          </cell>
          <cell r="U24">
            <v>870818997.71855783</v>
          </cell>
          <cell r="AN24">
            <v>8269203017.6079388</v>
          </cell>
        </row>
        <row r="25">
          <cell r="C25">
            <v>55716234.016690284</v>
          </cell>
          <cell r="D25">
            <v>8710031.6021717247</v>
          </cell>
          <cell r="E25">
            <v>1823887.8248789192</v>
          </cell>
          <cell r="F25">
            <v>543037029.16877043</v>
          </cell>
          <cell r="G25">
            <v>17046362.365942024</v>
          </cell>
          <cell r="H25">
            <v>3506220.6983415764</v>
          </cell>
          <cell r="I25">
            <v>88752305.718700618</v>
          </cell>
          <cell r="J25">
            <v>6144533.2888066815</v>
          </cell>
          <cell r="K25">
            <v>2345037.1092459648</v>
          </cell>
          <cell r="L25">
            <v>55533484.85630931</v>
          </cell>
          <cell r="M25">
            <v>2070006.0238925007</v>
          </cell>
          <cell r="N25">
            <v>759548.78454076243</v>
          </cell>
          <cell r="O25">
            <v>124357282.18321526</v>
          </cell>
          <cell r="P25">
            <v>1779972.3969993494</v>
          </cell>
          <cell r="Q25">
            <v>738871.49044428207</v>
          </cell>
          <cell r="R25">
            <v>7074784.7613496576</v>
          </cell>
          <cell r="S25">
            <v>867096.83143405919</v>
          </cell>
          <cell r="T25">
            <v>476480.54163976799</v>
          </cell>
          <cell r="U25">
            <v>920739169.66337335</v>
          </cell>
          <cell r="AN25">
            <v>8638166204.04006</v>
          </cell>
        </row>
        <row r="26">
          <cell r="C26">
            <v>58902590.330166593</v>
          </cell>
          <cell r="D26">
            <v>9208904.1227206625</v>
          </cell>
          <cell r="E26">
            <v>1928281.8413193051</v>
          </cell>
          <cell r="F26">
            <v>574137235.40140951</v>
          </cell>
          <cell r="G26">
            <v>18022279.052595373</v>
          </cell>
          <cell r="H26">
            <v>3706903.9244724582</v>
          </cell>
          <cell r="I26">
            <v>93830334.872430936</v>
          </cell>
          <cell r="J26">
            <v>6496230.1344583221</v>
          </cell>
          <cell r="K26">
            <v>2479255.3055238025</v>
          </cell>
          <cell r="L26">
            <v>58716855.936782174</v>
          </cell>
          <cell r="M26">
            <v>2188480.8645874416</v>
          </cell>
          <cell r="N26">
            <v>803019.25189605355</v>
          </cell>
          <cell r="O26">
            <v>131491710.49421236</v>
          </cell>
          <cell r="P26">
            <v>1881759.6748336242</v>
          </cell>
          <cell r="Q26">
            <v>781166.29063786904</v>
          </cell>
          <cell r="R26">
            <v>7478801.6576196244</v>
          </cell>
          <cell r="S26">
            <v>916745.74829254718</v>
          </cell>
          <cell r="T26">
            <v>503756.40441491193</v>
          </cell>
          <cell r="U26">
            <v>973474311.30837333</v>
          </cell>
          <cell r="AN26">
            <v>9027920146.8303928</v>
          </cell>
        </row>
        <row r="27">
          <cell r="C27">
            <v>62083116.671314463</v>
          </cell>
          <cell r="D27">
            <v>9705259.5284395609</v>
          </cell>
          <cell r="E27">
            <v>2032290.2382928105</v>
          </cell>
          <cell r="F27">
            <v>605087691.70787871</v>
          </cell>
          <cell r="G27">
            <v>18994085.357126459</v>
          </cell>
          <cell r="H27">
            <v>3906835.2604866419</v>
          </cell>
          <cell r="I27">
            <v>98893728.305192694</v>
          </cell>
          <cell r="J27">
            <v>6846526.4757984905</v>
          </cell>
          <cell r="K27">
            <v>2612982.8581163506</v>
          </cell>
          <cell r="L27">
            <v>61879559.31337703</v>
          </cell>
          <cell r="M27">
            <v>2306415.6667346535</v>
          </cell>
          <cell r="N27">
            <v>846336.38822142466</v>
          </cell>
          <cell r="O27">
            <v>138584507.31765351</v>
          </cell>
          <cell r="P27">
            <v>1983225.730489328</v>
          </cell>
          <cell r="Q27">
            <v>823300.15171351994</v>
          </cell>
          <cell r="R27">
            <v>7882436.9823764479</v>
          </cell>
          <cell r="S27">
            <v>966174.76345235039</v>
          </cell>
          <cell r="T27">
            <v>530930.0220660303</v>
          </cell>
          <cell r="U27">
            <v>1025965402.7387304</v>
          </cell>
          <cell r="AN27">
            <v>9411006392.2923031</v>
          </cell>
        </row>
        <row r="28">
          <cell r="C28">
            <v>65434439.170751698</v>
          </cell>
          <cell r="D28">
            <v>10228228.214423547</v>
          </cell>
          <cell r="E28">
            <v>2141878.7703603678</v>
          </cell>
          <cell r="F28">
            <v>637697850.55649126</v>
          </cell>
          <cell r="G28">
            <v>20018016.594479162</v>
          </cell>
          <cell r="H28">
            <v>4117492.4702910627</v>
          </cell>
          <cell r="I28">
            <v>104228885.24404955</v>
          </cell>
          <cell r="J28">
            <v>7215611.8759365296</v>
          </cell>
          <cell r="K28">
            <v>2753885.0277043441</v>
          </cell>
          <cell r="L28">
            <v>65211740.887789406</v>
          </cell>
          <cell r="M28">
            <v>2430672.7469351185</v>
          </cell>
          <cell r="N28">
            <v>891977.69004959275</v>
          </cell>
          <cell r="O28">
            <v>146057854.54720324</v>
          </cell>
          <cell r="P28">
            <v>2090133.9925235184</v>
          </cell>
          <cell r="Q28">
            <v>867694.48317014123</v>
          </cell>
          <cell r="R28">
            <v>8307738.8354649041</v>
          </cell>
          <cell r="S28">
            <v>1018254.8157574027</v>
          </cell>
          <cell r="T28">
            <v>559561.61047122313</v>
          </cell>
          <cell r="U28">
            <v>1081271917.5338523</v>
          </cell>
          <cell r="AN28">
            <v>9815527224.223444</v>
          </cell>
        </row>
        <row r="29">
          <cell r="C29">
            <v>68965686.128454387</v>
          </cell>
          <cell r="D29">
            <v>10779230.620184833</v>
          </cell>
          <cell r="E29">
            <v>2257345.4300389499</v>
          </cell>
          <cell r="F29">
            <v>672056306.06069553</v>
          </cell>
          <cell r="G29">
            <v>21096855.742174324</v>
          </cell>
          <cell r="H29">
            <v>4339448.3129247101</v>
          </cell>
          <cell r="I29">
            <v>109850323.55602914</v>
          </cell>
          <cell r="J29">
            <v>7604489.4998988779</v>
          </cell>
          <cell r="K29">
            <v>2902344.9571058466</v>
          </cell>
          <cell r="L29">
            <v>68722441.721359611</v>
          </cell>
          <cell r="M29">
            <v>2561589.4959887932</v>
          </cell>
          <cell r="N29">
            <v>940067.28109002428</v>
          </cell>
          <cell r="O29">
            <v>153932075.23141384</v>
          </cell>
          <cell r="P29">
            <v>2202775.0164349051</v>
          </cell>
          <cell r="Q29">
            <v>914469.99739314103</v>
          </cell>
          <cell r="R29">
            <v>8755864.7814062685</v>
          </cell>
          <cell r="S29">
            <v>1073127.4363843296</v>
          </cell>
          <cell r="T29">
            <v>589729.03266177035</v>
          </cell>
          <cell r="U29">
            <v>1139544170.3016391</v>
          </cell>
          <cell r="AN29">
            <v>10242911293.369785</v>
          </cell>
        </row>
        <row r="30">
          <cell r="C30">
            <v>72686471.684000447</v>
          </cell>
          <cell r="D30">
            <v>11359762.695986187</v>
          </cell>
          <cell r="E30">
            <v>2379004.0587594886</v>
          </cell>
          <cell r="F30">
            <v>708256362.48892879</v>
          </cell>
          <cell r="G30">
            <v>22233533.763152797</v>
          </cell>
          <cell r="H30">
            <v>4573306.0086459937</v>
          </cell>
          <cell r="I30">
            <v>115773333.48609653</v>
          </cell>
          <cell r="J30">
            <v>8014215.8565676175</v>
          </cell>
          <cell r="K30">
            <v>3058766.1668782374</v>
          </cell>
          <cell r="L30">
            <v>72421183.286067322</v>
          </cell>
          <cell r="M30">
            <v>2699521.2380804974</v>
          </cell>
          <cell r="N30">
            <v>990735.88700937468</v>
          </cell>
          <cell r="O30">
            <v>162228573.34767747</v>
          </cell>
          <cell r="P30">
            <v>2321454.8077561208</v>
          </cell>
          <cell r="Q30">
            <v>963753.82683051517</v>
          </cell>
          <cell r="R30">
            <v>9228033.9748531021</v>
          </cell>
          <cell r="S30">
            <v>1130941.6820345551</v>
          </cell>
          <cell r="T30">
            <v>621514.29304519412</v>
          </cell>
          <cell r="U30">
            <v>1200940468.5523703</v>
          </cell>
          <cell r="AN30">
            <v>10694685770.49674</v>
          </cell>
        </row>
        <row r="31">
          <cell r="C31">
            <v>76606921.579779983</v>
          </cell>
          <cell r="D31">
            <v>11971399.902817218</v>
          </cell>
          <cell r="E31">
            <v>2507185.1867769836</v>
          </cell>
          <cell r="F31">
            <v>746396283.79483378</v>
          </cell>
          <cell r="G31">
            <v>23431137.446873683</v>
          </cell>
          <cell r="H31">
            <v>4819700.8531570937</v>
          </cell>
          <cell r="I31">
            <v>122014018.6002806</v>
          </cell>
          <cell r="J31">
            <v>8445903.6251534857</v>
          </cell>
          <cell r="K31">
            <v>3223573.6352351033</v>
          </cell>
          <cell r="L31">
            <v>76317992.902942419</v>
          </cell>
          <cell r="M31">
            <v>2844842.1806414002</v>
          </cell>
          <cell r="N31">
            <v>1044121.1853179352</v>
          </cell>
          <cell r="O31">
            <v>170969891.08748895</v>
          </cell>
          <cell r="P31">
            <v>2446495.6406683712</v>
          </cell>
          <cell r="Q31">
            <v>1015679.864218144</v>
          </cell>
          <cell r="R31">
            <v>9725530.4256911073</v>
          </cell>
          <cell r="S31">
            <v>1191854.5336588428</v>
          </cell>
          <cell r="T31">
            <v>655003.75688530586</v>
          </cell>
          <cell r="U31">
            <v>1265627536.2024205</v>
          </cell>
          <cell r="AN31">
            <v>11172491370.519306</v>
          </cell>
        </row>
        <row r="32">
          <cell r="C32">
            <v>80737700.285927474</v>
          </cell>
          <cell r="D32">
            <v>12615801.423591383</v>
          </cell>
          <cell r="E32">
            <v>2642236.91744933</v>
          </cell>
          <cell r="F32">
            <v>786579556.32510698</v>
          </cell>
          <cell r="G32">
            <v>24692917.664558779</v>
          </cell>
          <cell r="H32">
            <v>5079301.9170976896</v>
          </cell>
          <cell r="I32">
            <v>128589338.89216784</v>
          </cell>
          <cell r="J32">
            <v>8900724.6309565213</v>
          </cell>
          <cell r="K32">
            <v>3397214.9350104602</v>
          </cell>
          <cell r="L32">
            <v>80423430.523289859</v>
          </cell>
          <cell r="M32">
            <v>2997946.4143631919</v>
          </cell>
          <cell r="N32">
            <v>1100368.1737398284</v>
          </cell>
          <cell r="O32">
            <v>180179769.16791236</v>
          </cell>
          <cell r="P32">
            <v>2578236.9198524561</v>
          </cell>
          <cell r="Q32">
            <v>1070389.1207774593</v>
          </cell>
          <cell r="R32">
            <v>10249706.436675778</v>
          </cell>
          <cell r="S32">
            <v>1256031.3162404727</v>
          </cell>
          <cell r="T32">
            <v>690288.38137681584</v>
          </cell>
          <cell r="U32">
            <v>1333780959.4460945</v>
          </cell>
          <cell r="AN32">
            <v>11678083711.645309</v>
          </cell>
        </row>
        <row r="33">
          <cell r="C33">
            <v>85090039.558740258</v>
          </cell>
          <cell r="D33">
            <v>13294714.596685924</v>
          </cell>
          <cell r="E33">
            <v>2784525.8582219682</v>
          </cell>
          <cell r="F33">
            <v>828915165.39892042</v>
          </cell>
          <cell r="G33">
            <v>26022298.0603952</v>
          </cell>
          <cell r="H33">
            <v>5352813.8352994518</v>
          </cell>
          <cell r="I33">
            <v>135517156.1667431</v>
          </cell>
          <cell r="J33">
            <v>9379912.9782769773</v>
          </cell>
          <cell r="K33">
            <v>3580161.4306752649</v>
          </cell>
          <cell r="L33">
            <v>84748616.923414692</v>
          </cell>
          <cell r="M33">
            <v>3159248.9660055595</v>
          </cell>
          <cell r="N33">
            <v>1159629.5580406161</v>
          </cell>
          <cell r="O33">
            <v>189883210.32865942</v>
          </cell>
          <cell r="P33">
            <v>2717036.087853279</v>
          </cell>
          <cell r="Q33">
            <v>1128030.1033321612</v>
          </cell>
          <cell r="R33">
            <v>10801986.222694689</v>
          </cell>
          <cell r="S33">
            <v>1323646.1407461187</v>
          </cell>
          <cell r="T33">
            <v>727463.95892526361</v>
          </cell>
          <cell r="U33">
            <v>1405585656.1736302</v>
          </cell>
          <cell r="AN33">
            <v>12213347057.316299</v>
          </cell>
        </row>
        <row r="34">
          <cell r="C34">
            <v>89675768.508119494</v>
          </cell>
          <cell r="D34">
            <v>14009979.583530938</v>
          </cell>
          <cell r="E34">
            <v>2934438.1007782463</v>
          </cell>
          <cell r="F34">
            <v>873517886.48930228</v>
          </cell>
          <cell r="G34">
            <v>27422884.201653861</v>
          </cell>
          <cell r="H34">
            <v>5640978.6905286452</v>
          </cell>
          <cell r="I34">
            <v>142816281.82154545</v>
          </cell>
          <cell r="J34">
            <v>9884768.3487520833</v>
          </cell>
          <cell r="K34">
            <v>3772909.5385690234</v>
          </cell>
          <cell r="L34">
            <v>89305263.387243778</v>
          </cell>
          <cell r="M34">
            <v>3329186.906776255</v>
          </cell>
          <cell r="N34">
            <v>1222066.1603371326</v>
          </cell>
          <cell r="O34">
            <v>200106546.18256134</v>
          </cell>
          <cell r="P34">
            <v>2863269.5803545523</v>
          </cell>
          <cell r="Q34">
            <v>1188759.2113403892</v>
          </cell>
          <cell r="R34">
            <v>11383869.7212238</v>
          </cell>
          <cell r="S34">
            <v>1394882.3694117276</v>
          </cell>
          <cell r="T34">
            <v>766631.37327511387</v>
          </cell>
          <cell r="U34">
            <v>1481236370.1753039</v>
          </cell>
          <cell r="AN34">
            <v>12780298823.68643</v>
          </cell>
        </row>
        <row r="35">
          <cell r="C35">
            <v>94507345.253539845</v>
          </cell>
          <cell r="D35">
            <v>14763534.282568743</v>
          </cell>
          <cell r="E35">
            <v>3092380.2529445984</v>
          </cell>
          <cell r="F35">
            <v>920508591.77522528</v>
          </cell>
          <cell r="G35">
            <v>28898473.211887408</v>
          </cell>
          <cell r="H35">
            <v>5944577.9966925113</v>
          </cell>
          <cell r="I35">
            <v>150506527.15141121</v>
          </cell>
          <cell r="J35">
            <v>10416659.473829014</v>
          </cell>
          <cell r="K35">
            <v>3975982.0536754713</v>
          </cell>
          <cell r="L35">
            <v>94105702.955147251</v>
          </cell>
          <cell r="M35">
            <v>3508220.5192090077</v>
          </cell>
          <cell r="N35">
            <v>1287847.3489681999</v>
          </cell>
          <cell r="O35">
            <v>210877507.59603187</v>
          </cell>
          <cell r="P35">
            <v>3017333.8318863208</v>
          </cell>
          <cell r="Q35">
            <v>1252741.1548911098</v>
          </cell>
          <cell r="R35">
            <v>11996936.60404909</v>
          </cell>
          <cell r="S35">
            <v>1469933.1055920329</v>
          </cell>
          <cell r="T35">
            <v>807896.86916263623</v>
          </cell>
          <cell r="U35">
            <v>1560938191.4367115</v>
          </cell>
          <cell r="AN35">
            <v>13381103622.872078</v>
          </cell>
        </row>
        <row r="36">
          <cell r="C36">
            <v>99597890.252231881</v>
          </cell>
          <cell r="D36">
            <v>15557419.502551494</v>
          </cell>
          <cell r="E36">
            <v>3258780.5250756391</v>
          </cell>
          <cell r="F36">
            <v>970014572.87351632</v>
          </cell>
          <cell r="G36">
            <v>30453063.912640162</v>
          </cell>
          <cell r="H36">
            <v>6264434.7867464358</v>
          </cell>
          <cell r="I36">
            <v>158608756.30970964</v>
          </cell>
          <cell r="J36">
            <v>10977027.790541742</v>
          </cell>
          <cell r="K36">
            <v>4189929.5464461385</v>
          </cell>
          <cell r="L36">
            <v>99162923.321372956</v>
          </cell>
          <cell r="M36">
            <v>3696834.5256180926</v>
          </cell>
          <cell r="N36">
            <v>1357151.4910615291</v>
          </cell>
          <cell r="O36">
            <v>222225298.78539297</v>
          </cell>
          <cell r="P36">
            <v>3179646.334620377</v>
          </cell>
          <cell r="Q36">
            <v>1320149.3947685503</v>
          </cell>
          <cell r="R36">
            <v>12642850.50085384</v>
          </cell>
          <cell r="S36">
            <v>1549001.7094668387</v>
          </cell>
          <cell r="T36">
            <v>851372.33620572276</v>
          </cell>
          <cell r="U36">
            <v>1644907103.8988202</v>
          </cell>
          <cell r="AN36">
            <v>14018082758.120893</v>
          </cell>
        </row>
        <row r="37">
          <cell r="C37">
            <v>104668437.13169728</v>
          </cell>
          <cell r="D37">
            <v>16351634.370205451</v>
          </cell>
          <cell r="E37">
            <v>3424988.8508361802</v>
          </cell>
          <cell r="F37">
            <v>1019468669.9741508</v>
          </cell>
          <cell r="G37">
            <v>32006653.034525819</v>
          </cell>
          <cell r="H37">
            <v>6584005.4258601684</v>
          </cell>
          <cell r="I37">
            <v>166696854.54813385</v>
          </cell>
          <cell r="J37">
            <v>11537023.370719131</v>
          </cell>
          <cell r="K37">
            <v>4403657.8446688689</v>
          </cell>
          <cell r="L37">
            <v>104229755.36373334</v>
          </cell>
          <cell r="M37">
            <v>3885435.7446369156</v>
          </cell>
          <cell r="N37">
            <v>1426372.3177174879</v>
          </cell>
          <cell r="O37">
            <v>233517444.78181362</v>
          </cell>
          <cell r="P37">
            <v>3341993.7198264813</v>
          </cell>
          <cell r="Q37">
            <v>1387486.3727590076</v>
          </cell>
          <cell r="R37">
            <v>13285742.008103741</v>
          </cell>
          <cell r="S37">
            <v>1628089.9478271715</v>
          </cell>
          <cell r="T37">
            <v>894800.51162467862</v>
          </cell>
          <cell r="U37">
            <v>1728739045.3188403</v>
          </cell>
          <cell r="AN37">
            <v>14654294002.9653</v>
          </cell>
        </row>
        <row r="38">
          <cell r="C38">
            <v>109997043.97347862</v>
          </cell>
          <cell r="D38">
            <v>17186377.175868418</v>
          </cell>
          <cell r="E38">
            <v>3599671.0578600843</v>
          </cell>
          <cell r="F38">
            <v>1071443140.3526646</v>
          </cell>
          <cell r="G38">
            <v>33639468.408818431</v>
          </cell>
          <cell r="H38">
            <v>6919872.0419184053</v>
          </cell>
          <cell r="I38">
            <v>175197240.7196261</v>
          </cell>
          <cell r="J38">
            <v>12125575.939437898</v>
          </cell>
          <cell r="K38">
            <v>4628284.148847755</v>
          </cell>
          <cell r="L38">
            <v>109555363.30202626</v>
          </cell>
          <cell r="M38">
            <v>4083654.9992435733</v>
          </cell>
          <cell r="N38">
            <v>1499122.3483113879</v>
          </cell>
          <cell r="O38">
            <v>245383242.13091269</v>
          </cell>
          <cell r="P38">
            <v>3512626.7277166434</v>
          </cell>
          <cell r="Q38">
            <v>1458256.6750615886</v>
          </cell>
          <cell r="R38">
            <v>13961315.539826492</v>
          </cell>
          <cell r="S38">
            <v>1711214.5057498696</v>
          </cell>
          <cell r="T38">
            <v>940443.07374501519</v>
          </cell>
          <cell r="U38">
            <v>1816841913.1211143</v>
          </cell>
          <cell r="AN38">
            <v>15328284900.430391</v>
          </cell>
        </row>
        <row r="39">
          <cell r="C39">
            <v>115596840.40660883</v>
          </cell>
          <cell r="D39">
            <v>18063715.176172167</v>
          </cell>
          <cell r="E39">
            <v>3783259.0134592885</v>
          </cell>
          <cell r="F39">
            <v>1126066386.0940945</v>
          </cell>
          <cell r="G39">
            <v>35355548.687953986</v>
          </cell>
          <cell r="H39">
            <v>7272865.3060178161</v>
          </cell>
          <cell r="I39">
            <v>184130923.37189725</v>
          </cell>
          <cell r="J39">
            <v>12744141.206601745</v>
          </cell>
          <cell r="K39">
            <v>4864363.9388328576</v>
          </cell>
          <cell r="L39">
            <v>115152957.64573917</v>
          </cell>
          <cell r="M39">
            <v>4291982.5899493052</v>
          </cell>
          <cell r="N39">
            <v>1575581.4511703844</v>
          </cell>
          <cell r="O39">
            <v>257851825.6029672</v>
          </cell>
          <cell r="P39">
            <v>3691968.0520962561</v>
          </cell>
          <cell r="Q39">
            <v>1532635.2916625305</v>
          </cell>
          <cell r="R39">
            <v>14671232.069701258</v>
          </cell>
          <cell r="S39">
            <v>1798581.2945952697</v>
          </cell>
          <cell r="T39">
            <v>988412.8907983239</v>
          </cell>
          <cell r="U39">
            <v>1909433220.0903182</v>
          </cell>
          <cell r="AN39">
            <v>16042599745.431116</v>
          </cell>
        </row>
        <row r="40">
          <cell r="C40">
            <v>121481623.87311837</v>
          </cell>
          <cell r="D40">
            <v>18985821.033566624</v>
          </cell>
          <cell r="E40">
            <v>3976206.5869737631</v>
          </cell>
          <cell r="F40">
            <v>1183473348.5587857</v>
          </cell>
          <cell r="G40">
            <v>37159138.323981054</v>
          </cell>
          <cell r="H40">
            <v>7643858.2164223716</v>
          </cell>
          <cell r="I40">
            <v>193519981.18759644</v>
          </cell>
          <cell r="J40">
            <v>13394249.060633382</v>
          </cell>
          <cell r="K40">
            <v>5112480.9974443512</v>
          </cell>
          <cell r="L40">
            <v>121036423.01556829</v>
          </cell>
          <cell r="M40">
            <v>4510933.8022275008</v>
          </cell>
          <cell r="N40">
            <v>1655938.6584445019</v>
          </cell>
          <cell r="O40">
            <v>270953809.31689984</v>
          </cell>
          <cell r="P40">
            <v>3880461.9420945379</v>
          </cell>
          <cell r="Q40">
            <v>1610806.1282359124</v>
          </cell>
          <cell r="R40">
            <v>15417236.963713935</v>
          </cell>
          <cell r="S40">
            <v>1890406.7260608349</v>
          </cell>
          <cell r="T40">
            <v>1038828.5818726008</v>
          </cell>
          <cell r="U40">
            <v>2006741552.9736397</v>
          </cell>
          <cell r="AN40">
            <v>16799968823.741186</v>
          </cell>
        </row>
        <row r="41">
          <cell r="C41">
            <v>127665893.58526237</v>
          </cell>
          <cell r="D41">
            <v>19954978.188760094</v>
          </cell>
          <cell r="E41">
            <v>4178990.7703060377</v>
          </cell>
          <cell r="F41">
            <v>1243805841.3047111</v>
          </cell>
          <cell r="G41">
            <v>39054698.051890947</v>
          </cell>
          <cell r="H41">
            <v>8033768.2546023391</v>
          </cell>
          <cell r="I41">
            <v>203387617.47643584</v>
          </cell>
          <cell r="J41">
            <v>14077507.34705168</v>
          </cell>
          <cell r="K41">
            <v>5373248.8520699125</v>
          </cell>
          <cell r="L41">
            <v>127220352.52826598</v>
          </cell>
          <cell r="M41">
            <v>4741050.1792586436</v>
          </cell>
          <cell r="N41">
            <v>1740392.6328181056</v>
          </cell>
          <cell r="O41">
            <v>284721361.83821839</v>
          </cell>
          <cell r="P41">
            <v>4078575.3009624081</v>
          </cell>
          <cell r="Q41">
            <v>1692962.4602374765</v>
          </cell>
          <cell r="R41">
            <v>16201164.266953629</v>
          </cell>
          <cell r="S41">
            <v>1986918.2474364692</v>
          </cell>
          <cell r="T41">
            <v>1091814.8098273098</v>
          </cell>
          <cell r="U41">
            <v>2109007136.0950689</v>
          </cell>
          <cell r="AN41">
            <v>17603307505.150383</v>
          </cell>
        </row>
        <row r="42">
          <cell r="C42">
            <v>134164886.20893793</v>
          </cell>
          <cell r="D42">
            <v>20973586.506888993</v>
          </cell>
          <cell r="E42">
            <v>4392112.8555041039</v>
          </cell>
          <cell r="F42">
            <v>1307212899.9538317</v>
          </cell>
          <cell r="G42">
            <v>41046915.906781867</v>
          </cell>
          <cell r="H42">
            <v>8443559.6510592457</v>
          </cell>
          <cell r="I42">
            <v>213758217.44119012</v>
          </cell>
          <cell r="J42">
            <v>14795605.83946022</v>
          </cell>
          <cell r="K42">
            <v>5647312.2896644184</v>
          </cell>
          <cell r="L42">
            <v>133720083.9346945</v>
          </cell>
          <cell r="M42">
            <v>4982900.8594873305</v>
          </cell>
          <cell r="N42">
            <v>1829152.1579829578</v>
          </cell>
          <cell r="O42">
            <v>299188285.08837646</v>
          </cell>
          <cell r="P42">
            <v>4286798.8408618271</v>
          </cell>
          <cell r="Q42">
            <v>1779307.4101186066</v>
          </cell>
          <cell r="R42">
            <v>17024941.208108004</v>
          </cell>
          <cell r="S42">
            <v>2088354.904134514</v>
          </cell>
          <cell r="T42">
            <v>1147502.5891228078</v>
          </cell>
          <cell r="U42">
            <v>2216482423.6462054</v>
          </cell>
          <cell r="AN42">
            <v>18455742234.948864</v>
          </cell>
        </row>
        <row r="43">
          <cell r="C43">
            <v>140994613.36101791</v>
          </cell>
          <cell r="D43">
            <v>22044168.211358886</v>
          </cell>
          <cell r="E43">
            <v>4616099.672296213</v>
          </cell>
          <cell r="F43">
            <v>1373851149.8646028</v>
          </cell>
          <cell r="G43">
            <v>43140718.802032158</v>
          </cell>
          <cell r="H43">
            <v>8874245.7665253393</v>
          </cell>
          <cell r="I43">
            <v>224657408.3587288</v>
          </cell>
          <cell r="J43">
            <v>15550320.412741989</v>
          </cell>
          <cell r="K43">
            <v>5935348.9488882003</v>
          </cell>
          <cell r="L43">
            <v>140551737.60044524</v>
          </cell>
          <cell r="M43">
            <v>5237083.9822907401</v>
          </cell>
          <cell r="N43">
            <v>1922436.6540822503</v>
          </cell>
          <cell r="O43">
            <v>314390097.25895482</v>
          </cell>
          <cell r="P43">
            <v>4505648.2964987839</v>
          </cell>
          <cell r="Q43">
            <v>1870054.4488372565</v>
          </cell>
          <cell r="R43">
            <v>17890592.932710435</v>
          </cell>
          <cell r="S43">
            <v>2194967.9308837727</v>
          </cell>
          <cell r="T43">
            <v>1206029.6093232878</v>
          </cell>
          <cell r="U43">
            <v>2329432722.1122198</v>
          </cell>
          <cell r="AN43">
            <v>19360619747.710659</v>
          </cell>
        </row>
        <row r="44">
          <cell r="C44">
            <v>148171901.01278353</v>
          </cell>
          <cell r="D44">
            <v>23169374.120008536</v>
          </cell>
          <cell r="E44">
            <v>4851504.8886287715</v>
          </cell>
          <cell r="F44">
            <v>1443885192.516566</v>
          </cell>
          <cell r="G44">
            <v>45341284.697040513</v>
          </cell>
          <cell r="H44">
            <v>9326891.5944103915</v>
          </cell>
          <cell r="I44">
            <v>236112122.82441834</v>
          </cell>
          <cell r="J44">
            <v>16343517.428753281</v>
          </cell>
          <cell r="K44">
            <v>6238070.9933101982</v>
          </cell>
          <cell r="L44">
            <v>147732256.42293426</v>
          </cell>
          <cell r="M44">
            <v>5504228.1652257722</v>
          </cell>
          <cell r="N44">
            <v>2020476.7193965144</v>
          </cell>
          <cell r="O44">
            <v>330364119.93387008</v>
          </cell>
          <cell r="P44">
            <v>4735665.7005972806</v>
          </cell>
          <cell r="Q44">
            <v>1965427.9229024744</v>
          </cell>
          <cell r="R44">
            <v>18800247.476752833</v>
          </cell>
          <cell r="S44">
            <v>2307021.3730476201</v>
          </cell>
          <cell r="T44">
            <v>1267540.5750710084</v>
          </cell>
          <cell r="U44">
            <v>2448136844.3657179</v>
          </cell>
          <cell r="AN44">
            <v>20321523726.291656</v>
          </cell>
        </row>
        <row r="45">
          <cell r="C45">
            <v>155714430.89632323</v>
          </cell>
          <cell r="D45">
            <v>24351990.198994767</v>
          </cell>
          <cell r="E45">
            <v>5098910.3774138466</v>
          </cell>
          <cell r="F45">
            <v>1517488011.5590646</v>
          </cell>
          <cell r="G45">
            <v>47654055.384544648</v>
          </cell>
          <cell r="H45">
            <v>9802616.3906676378</v>
          </cell>
          <cell r="I45">
            <v>248150665.21578005</v>
          </cell>
          <cell r="J45">
            <v>17177158.345333852</v>
          </cell>
          <cell r="K45">
            <v>6556226.8698021779</v>
          </cell>
          <cell r="L45">
            <v>155279447.78367114</v>
          </cell>
          <cell r="M45">
            <v>5784994.0564985815</v>
          </cell>
          <cell r="N45">
            <v>2123514.6996069998</v>
          </cell>
          <cell r="O45">
            <v>347149569.63312954</v>
          </cell>
          <cell r="P45">
            <v>4977420.7243643813</v>
          </cell>
          <cell r="Q45">
            <v>2065663.6082521218</v>
          </cell>
          <cell r="R45">
            <v>19756140.992867704</v>
          </cell>
          <cell r="S45">
            <v>2424792.739600644</v>
          </cell>
          <cell r="T45">
            <v>1332187.5633701934</v>
          </cell>
          <cell r="U45">
            <v>2572887797.0392857</v>
          </cell>
          <cell r="AN45">
            <v>21342288186.815392</v>
          </cell>
        </row>
        <row r="46">
          <cell r="C46">
            <v>163640784.01568472</v>
          </cell>
          <cell r="D46">
            <v>25594944.450579606</v>
          </cell>
          <cell r="E46">
            <v>5358927.6528558563</v>
          </cell>
          <cell r="F46">
            <v>1594841399.5245204</v>
          </cell>
          <cell r="G46">
            <v>50084749.92905654</v>
          </cell>
          <cell r="H46">
            <v>10302596.437564574</v>
          </cell>
          <cell r="I46">
            <v>260802781.53921703</v>
          </cell>
          <cell r="J46">
            <v>18053304.560000584</v>
          </cell>
          <cell r="K46">
            <v>6890603.1564600775</v>
          </cell>
          <cell r="L46">
            <v>163212027.63942441</v>
          </cell>
          <cell r="M46">
            <v>6080075.9664856093</v>
          </cell>
          <cell r="N46">
            <v>2231805.2860400421</v>
          </cell>
          <cell r="O46">
            <v>364787654.00248039</v>
          </cell>
          <cell r="P46">
            <v>5231512.0862566996</v>
          </cell>
          <cell r="Q46">
            <v>2171009.2923294757</v>
          </cell>
          <cell r="R46">
            <v>20760623.241902173</v>
          </cell>
          <cell r="S46">
            <v>2548573.68937635</v>
          </cell>
          <cell r="T46">
            <v>1400130.3990616181</v>
          </cell>
          <cell r="U46">
            <v>2703993502.8692961</v>
          </cell>
          <cell r="AN46">
            <v>22427022489.126659</v>
          </cell>
        </row>
        <row r="47">
          <cell r="C47">
            <v>171651873.06893799</v>
          </cell>
          <cell r="D47">
            <v>26848069.194391742</v>
          </cell>
          <cell r="E47">
            <v>5621404.7628717422</v>
          </cell>
          <cell r="F47">
            <v>1673030532.7438676</v>
          </cell>
          <cell r="G47">
            <v>52537196.301347971</v>
          </cell>
          <cell r="H47">
            <v>10807171.340015564</v>
          </cell>
          <cell r="I47">
            <v>273572591.96798819</v>
          </cell>
          <cell r="J47">
            <v>18937363.257923812</v>
          </cell>
          <cell r="K47">
            <v>7228070.34094394</v>
          </cell>
          <cell r="L47">
            <v>171195591.18149751</v>
          </cell>
          <cell r="M47">
            <v>6377955.9472896894</v>
          </cell>
          <cell r="N47">
            <v>2341121.4480269505</v>
          </cell>
          <cell r="O47">
            <v>382634188.45983255</v>
          </cell>
          <cell r="P47">
            <v>5487606.348611732</v>
          </cell>
          <cell r="Q47">
            <v>2277331.356247297</v>
          </cell>
          <cell r="R47">
            <v>21781145.444636643</v>
          </cell>
          <cell r="S47">
            <v>2673333.9954097099</v>
          </cell>
          <cell r="T47">
            <v>1468699.9430788201</v>
          </cell>
          <cell r="U47">
            <v>2836471247.1029196</v>
          </cell>
          <cell r="AN47">
            <v>23535352513.41745</v>
          </cell>
        </row>
        <row r="48">
          <cell r="C48">
            <v>180054969.06747735</v>
          </cell>
          <cell r="D48">
            <v>28162519.051458646</v>
          </cell>
          <cell r="E48">
            <v>5896732.2647570763</v>
          </cell>
          <cell r="F48">
            <v>1755051475.7863386</v>
          </cell>
          <cell r="G48">
            <v>55109675.4360459</v>
          </cell>
          <cell r="H48">
            <v>11336447.241617741</v>
          </cell>
          <cell r="I48">
            <v>286967376.48578846</v>
          </cell>
          <cell r="J48">
            <v>19864694.56423936</v>
          </cell>
          <cell r="K48">
            <v>7582057.7359850379</v>
          </cell>
          <cell r="L48">
            <v>179569481.00867936</v>
          </cell>
          <cell r="M48">
            <v>6690423.7362579629</v>
          </cell>
          <cell r="N48">
            <v>2455789.7129974496</v>
          </cell>
          <cell r="O48">
            <v>401353407.22791362</v>
          </cell>
          <cell r="P48">
            <v>5756231.2569866255</v>
          </cell>
          <cell r="Q48">
            <v>2388858.1033260762</v>
          </cell>
          <cell r="R48">
            <v>22851818.309539802</v>
          </cell>
          <cell r="S48">
            <v>2804198.897822964</v>
          </cell>
          <cell r="T48">
            <v>1540626.1155000883</v>
          </cell>
          <cell r="U48">
            <v>2975436782.0027313</v>
          </cell>
          <cell r="AN48">
            <v>24712195116.325279</v>
          </cell>
        </row>
        <row r="49">
          <cell r="C49">
            <v>188869244.98319831</v>
          </cell>
          <cell r="D49">
            <v>29541293.721246261</v>
          </cell>
          <cell r="E49">
            <v>6185539.0049237655</v>
          </cell>
          <cell r="F49">
            <v>1841091936.8011968</v>
          </cell>
          <cell r="G49">
            <v>57808059.49346026</v>
          </cell>
          <cell r="H49">
            <v>11891632.805030098</v>
          </cell>
          <cell r="I49">
            <v>301017707.97544873</v>
          </cell>
          <cell r="J49">
            <v>20837415.593041655</v>
          </cell>
          <cell r="K49">
            <v>7953373.6946778875</v>
          </cell>
          <cell r="L49">
            <v>188352770.84062567</v>
          </cell>
          <cell r="M49">
            <v>7018193.4142548405</v>
          </cell>
          <cell r="N49">
            <v>2576072.0008449312</v>
          </cell>
          <cell r="O49">
            <v>420987962.40165329</v>
          </cell>
          <cell r="P49">
            <v>6037999.6403274806</v>
          </cell>
          <cell r="Q49">
            <v>2505844.1967221154</v>
          </cell>
          <cell r="R49">
            <v>23975105.597321689</v>
          </cell>
          <cell r="S49">
            <v>2941466.9554890203</v>
          </cell>
          <cell r="T49">
            <v>1616073.1553057863</v>
          </cell>
          <cell r="U49">
            <v>3121207692.2747684</v>
          </cell>
          <cell r="AN49">
            <v>25962163800.36132</v>
          </cell>
        </row>
        <row r="50">
          <cell r="C50">
            <v>198114811.06782266</v>
          </cell>
          <cell r="D50">
            <v>30987539.560383987</v>
          </cell>
          <cell r="E50">
            <v>6488484.5884452295</v>
          </cell>
          <cell r="F50">
            <v>1931348815.2280748</v>
          </cell>
          <cell r="G50">
            <v>60638507.768025927</v>
          </cell>
          <cell r="H50">
            <v>12473995.806679644</v>
          </cell>
          <cell r="I50">
            <v>315755654.17286056</v>
          </cell>
          <cell r="J50">
            <v>21857746.988313578</v>
          </cell>
          <cell r="K50">
            <v>8342866.1049000565</v>
          </cell>
          <cell r="L50">
            <v>197565465.95324486</v>
          </cell>
          <cell r="M50">
            <v>7362014.0007107584</v>
          </cell>
          <cell r="N50">
            <v>2702243.043194667</v>
          </cell>
          <cell r="O50">
            <v>441582589.57469708</v>
          </cell>
          <cell r="P50">
            <v>6333554.2838599524</v>
          </cell>
          <cell r="Q50">
            <v>2628556.7541994429</v>
          </cell>
          <cell r="R50">
            <v>25153592.06810791</v>
          </cell>
          <cell r="S50">
            <v>3085451.3216771237</v>
          </cell>
          <cell r="T50">
            <v>1695213.3338033035</v>
          </cell>
          <cell r="U50">
            <v>3274117101.6190014</v>
          </cell>
          <cell r="AN50">
            <v>27290191170.353863</v>
          </cell>
        </row>
        <row r="51">
          <cell r="C51">
            <v>207812760.64845148</v>
          </cell>
          <cell r="D51">
            <v>32504556.74913238</v>
          </cell>
          <cell r="E51">
            <v>6806260.8828065321</v>
          </cell>
          <cell r="F51">
            <v>2026028651.655638</v>
          </cell>
          <cell r="G51">
            <v>63607480.721314527</v>
          </cell>
          <cell r="H51">
            <v>13084866.026481573</v>
          </cell>
          <cell r="I51">
            <v>331214850.72007501</v>
          </cell>
          <cell r="J51">
            <v>22928017.984130096</v>
          </cell>
          <cell r="K51">
            <v>8751424.3219077513</v>
          </cell>
          <cell r="L51">
            <v>207228548.65002447</v>
          </cell>
          <cell r="M51">
            <v>7722671.162276634</v>
          </cell>
          <cell r="N51">
            <v>2834591.0097772651</v>
          </cell>
          <cell r="O51">
            <v>463184209.5590412</v>
          </cell>
          <cell r="P51">
            <v>6643569.3926448552</v>
          </cell>
          <cell r="Q51">
            <v>2757275.9569326988</v>
          </cell>
          <cell r="R51">
            <v>26389989.421979453</v>
          </cell>
          <cell r="S51">
            <v>3236480.4570953157</v>
          </cell>
          <cell r="T51">
            <v>1778227.3472623087</v>
          </cell>
          <cell r="U51">
            <v>3434514432.6669707</v>
          </cell>
          <cell r="AN51">
            <v>28701554772.159519</v>
          </cell>
        </row>
        <row r="52">
          <cell r="C52">
            <v>217985218.15947357</v>
          </cell>
          <cell r="D52">
            <v>34095806.807854638</v>
          </cell>
          <cell r="E52">
            <v>7139593.5951328501</v>
          </cell>
          <cell r="F52">
            <v>2125348099.6878867</v>
          </cell>
          <cell r="G52">
            <v>66721754.700511895</v>
          </cell>
          <cell r="H52">
            <v>13725638.27874699</v>
          </cell>
          <cell r="I52">
            <v>347430577.78657866</v>
          </cell>
          <cell r="J52">
            <v>24050671.712057471</v>
          </cell>
          <cell r="K52">
            <v>9179981.1953539606</v>
          </cell>
          <cell r="L52">
            <v>217364025.95159885</v>
          </cell>
          <cell r="M52">
            <v>8100989.0049973177</v>
          </cell>
          <cell r="N52">
            <v>2973418.1654101345</v>
          </cell>
          <cell r="O52">
            <v>485842035.06788284</v>
          </cell>
          <cell r="P52">
            <v>6968752.1265985947</v>
          </cell>
          <cell r="Q52">
            <v>2892295.6880537802</v>
          </cell>
          <cell r="R52">
            <v>27687142.531067874</v>
          </cell>
          <cell r="S52">
            <v>3394898.8777511329</v>
          </cell>
          <cell r="T52">
            <v>1865304.7287327051</v>
          </cell>
          <cell r="U52">
            <v>3602766204.0656896</v>
          </cell>
          <cell r="AN52">
            <v>30201893529.183029</v>
          </cell>
        </row>
        <row r="53">
          <cell r="C53">
            <v>228655389.51997682</v>
          </cell>
          <cell r="D53">
            <v>35764920.480576307</v>
          </cell>
          <cell r="E53">
            <v>7489243.926484786</v>
          </cell>
          <cell r="F53">
            <v>2229534420.8942223</v>
          </cell>
          <cell r="G53">
            <v>69988437.375825748</v>
          </cell>
          <cell r="H53">
            <v>14397775.591172753</v>
          </cell>
          <cell r="I53">
            <v>364439840.43293262</v>
          </cell>
          <cell r="J53">
            <v>25228270.767817274</v>
          </cell>
          <cell r="K53">
            <v>9629515.195340028</v>
          </cell>
          <cell r="L53">
            <v>227994979.61170569</v>
          </cell>
          <cell r="M53">
            <v>8497831.9540843815</v>
          </cell>
          <cell r="N53">
            <v>3119041.5590818496</v>
          </cell>
          <cell r="O53">
            <v>509607682.60371131</v>
          </cell>
          <cell r="P53">
            <v>7309844.2104661008</v>
          </cell>
          <cell r="Q53">
            <v>3033924.2023946401</v>
          </cell>
          <cell r="R53">
            <v>29048035.977510203</v>
          </cell>
          <cell r="S53">
            <v>3561067.9393297955</v>
          </cell>
          <cell r="T53">
            <v>1956644.2799819866</v>
          </cell>
          <cell r="U53">
            <v>3779256866.5226145</v>
          </cell>
          <cell r="AN53">
            <v>31797238368.77388</v>
          </cell>
        </row>
        <row r="54">
          <cell r="C54">
            <v>239847614.97113165</v>
          </cell>
          <cell r="D54">
            <v>37515706.003550492</v>
          </cell>
          <cell r="E54">
            <v>7856010.3069840819</v>
          </cell>
          <cell r="F54">
            <v>2338826003.9719706</v>
          </cell>
          <cell r="G54">
            <v>73414983.931919679</v>
          </cell>
          <cell r="H54">
            <v>15102812.539144218</v>
          </cell>
          <cell r="I54">
            <v>382281452.89945543</v>
          </cell>
          <cell r="J54">
            <v>26463503.049872901</v>
          </cell>
          <cell r="K54">
            <v>10101052.642336313</v>
          </cell>
          <cell r="L54">
            <v>239145618.57294416</v>
          </cell>
          <cell r="M54">
            <v>8914106.7255676556</v>
          </cell>
          <cell r="N54">
            <v>3271793.7467072099</v>
          </cell>
          <cell r="O54">
            <v>534535289.8054527</v>
          </cell>
          <cell r="P54">
            <v>7667623.6224038582</v>
          </cell>
          <cell r="Q54">
            <v>3182484.82894945</v>
          </cell>
          <cell r="R54">
            <v>30475800.912269082</v>
          </cell>
          <cell r="S54">
            <v>3735366.6598719447</v>
          </cell>
          <cell r="T54">
            <v>2052454.5245343638</v>
          </cell>
          <cell r="U54">
            <v>3964389679.715066</v>
          </cell>
          <cell r="AN54">
            <v>33494039995.734722</v>
          </cell>
        </row>
        <row r="55">
          <cell r="C55">
            <v>251587424.49360204</v>
          </cell>
          <cell r="D55">
            <v>39352157.777620666</v>
          </cell>
          <cell r="E55">
            <v>8240730.2157170959</v>
          </cell>
          <cell r="F55">
            <v>2453472909.3052588</v>
          </cell>
          <cell r="G55">
            <v>77009214.05018346</v>
          </cell>
          <cell r="H55">
            <v>15842358.742934899</v>
          </cell>
          <cell r="I55">
            <v>400996127.01154822</v>
          </cell>
          <cell r="J55">
            <v>27759187.883214552</v>
          </cell>
          <cell r="K55">
            <v>10595670.046043877</v>
          </cell>
          <cell r="L55">
            <v>250841333.98127726</v>
          </cell>
          <cell r="M55">
            <v>9350764.3943140469</v>
          </cell>
          <cell r="N55">
            <v>3432023.5491974023</v>
          </cell>
          <cell r="O55">
            <v>560681638.520859</v>
          </cell>
          <cell r="P55">
            <v>8042906.3650092268</v>
          </cell>
          <cell r="Q55">
            <v>3338316.7076537549</v>
          </cell>
          <cell r="R55">
            <v>31973722.250560079</v>
          </cell>
          <cell r="S55">
            <v>3918192.5826199856</v>
          </cell>
          <cell r="T55">
            <v>2152954.1828420237</v>
          </cell>
          <cell r="U55">
            <v>4158587632.0604558</v>
          </cell>
          <cell r="AN55">
            <v>35299194088.521111</v>
          </cell>
        </row>
        <row r="56">
          <cell r="C56">
            <v>263901595.9308916</v>
          </cell>
          <cell r="D56">
            <v>41278465.464088954</v>
          </cell>
          <cell r="E56">
            <v>8644282.0895559471</v>
          </cell>
          <cell r="F56">
            <v>2573737440.1619473</v>
          </cell>
          <cell r="G56">
            <v>80779329.720443785</v>
          </cell>
          <cell r="H56">
            <v>16618102.535756789</v>
          </cell>
          <cell r="I56">
            <v>420626564.90260136</v>
          </cell>
          <cell r="J56">
            <v>29118282.442265678</v>
          </cell>
          <cell r="K56">
            <v>11114496.558516359</v>
          </cell>
          <cell r="L56">
            <v>263108756.88401115</v>
          </cell>
          <cell r="M56">
            <v>9808802.563121153</v>
          </cell>
          <cell r="N56">
            <v>3600096.8475698438</v>
          </cell>
          <cell r="O56">
            <v>588106283.88329268</v>
          </cell>
          <cell r="P56">
            <v>8436548.3228191193</v>
          </cell>
          <cell r="Q56">
            <v>3501775.5621561147</v>
          </cell>
          <cell r="R56">
            <v>33545246.220399499</v>
          </cell>
          <cell r="S56">
            <v>4109962.68099315</v>
          </cell>
          <cell r="T56">
            <v>2258372.6706691124</v>
          </cell>
          <cell r="U56">
            <v>4362294405.4410992</v>
          </cell>
          <cell r="AN56">
            <v>37220074673.570282</v>
          </cell>
        </row>
        <row r="57">
          <cell r="C57">
            <v>276303793.21619111</v>
          </cell>
          <cell r="D57">
            <v>43216857.858907349</v>
          </cell>
          <cell r="E57">
            <v>9050004.0315663349</v>
          </cell>
          <cell r="F57">
            <v>2694414006.0965295</v>
          </cell>
          <cell r="G57">
            <v>84572049.540060103</v>
          </cell>
          <cell r="H57">
            <v>17398036.936006118</v>
          </cell>
          <cell r="I57">
            <v>440380916.18848079</v>
          </cell>
          <cell r="J57">
            <v>30484750.776557639</v>
          </cell>
          <cell r="K57">
            <v>11636094.050571118</v>
          </cell>
          <cell r="L57">
            <v>275456741.96700191</v>
          </cell>
          <cell r="M57">
            <v>10269317.530915147</v>
          </cell>
          <cell r="N57">
            <v>3769032.4505057847</v>
          </cell>
          <cell r="O57">
            <v>615751850.00003445</v>
          </cell>
          <cell r="P57">
            <v>8832227.9056053329</v>
          </cell>
          <cell r="Q57">
            <v>3666128.2235862864</v>
          </cell>
          <cell r="R57">
            <v>35122687.657038935</v>
          </cell>
          <cell r="S57">
            <v>4303042.2227693032</v>
          </cell>
          <cell r="T57">
            <v>2364389.2920541679</v>
          </cell>
          <cell r="U57">
            <v>4566991925.9443808</v>
          </cell>
          <cell r="AN57">
            <v>39189265994.709259</v>
          </cell>
        </row>
        <row r="58">
          <cell r="C58">
            <v>289286456.24019337</v>
          </cell>
          <cell r="D58">
            <v>45245893.329547361</v>
          </cell>
          <cell r="E58">
            <v>9474687.4625538699</v>
          </cell>
          <cell r="F58">
            <v>2820723885.0241652</v>
          </cell>
          <cell r="G58">
            <v>88542093.01733695</v>
          </cell>
          <cell r="H58">
            <v>18214419.519940987</v>
          </cell>
          <cell r="I58">
            <v>461059136.19069165</v>
          </cell>
          <cell r="J58">
            <v>31915070.238173135</v>
          </cell>
          <cell r="K58">
            <v>12182065.050435061</v>
          </cell>
          <cell r="L58">
            <v>288381753.66608173</v>
          </cell>
          <cell r="M58">
            <v>10751361.989080736</v>
          </cell>
          <cell r="N58">
            <v>3945861.3716163957</v>
          </cell>
          <cell r="O58">
            <v>644691707.0187422</v>
          </cell>
          <cell r="P58">
            <v>9246384.0758631192</v>
          </cell>
          <cell r="Q58">
            <v>3838161.7122540851</v>
          </cell>
          <cell r="R58">
            <v>36774010.121791311</v>
          </cell>
          <cell r="S58">
            <v>4505154.8120205887</v>
          </cell>
          <cell r="T58">
            <v>2475361.6439010557</v>
          </cell>
          <cell r="U58">
            <v>4781253462.4843884</v>
          </cell>
          <cell r="AN58">
            <v>41282001573.356537</v>
          </cell>
        </row>
        <row r="59">
          <cell r="C59">
            <v>302876626.08355534</v>
          </cell>
          <cell r="D59">
            <v>47369790.202604108</v>
          </cell>
          <cell r="E59">
            <v>9919214.2265612409</v>
          </cell>
          <cell r="F59">
            <v>2952928716.8293228</v>
          </cell>
          <cell r="G59">
            <v>92697710.718491301</v>
          </cell>
          <cell r="H59">
            <v>19068945.269929327</v>
          </cell>
          <cell r="I59">
            <v>482704225.90265232</v>
          </cell>
          <cell r="J59">
            <v>33412209.769008778</v>
          </cell>
          <cell r="K59">
            <v>12753542.915158968</v>
          </cell>
          <cell r="L59">
            <v>301910624.68015194</v>
          </cell>
          <cell r="M59">
            <v>11255937.599235598</v>
          </cell>
          <cell r="N59">
            <v>4130950.603711802</v>
          </cell>
          <cell r="O59">
            <v>674986170.11432052</v>
          </cell>
          <cell r="P59">
            <v>9679875.2933826707</v>
          </cell>
          <cell r="Q59">
            <v>4018233.2292296975</v>
          </cell>
          <cell r="R59">
            <v>38502658.113876328</v>
          </cell>
          <cell r="S59">
            <v>4716721.0546400789</v>
          </cell>
          <cell r="T59">
            <v>2591520.2577024968</v>
          </cell>
          <cell r="U59">
            <v>5005523672.8635349</v>
          </cell>
          <cell r="AN59">
            <v>43506458990.818901</v>
          </cell>
        </row>
        <row r="60">
          <cell r="C60">
            <v>317102596.77065307</v>
          </cell>
          <cell r="D60">
            <v>49592962.029642656</v>
          </cell>
          <cell r="E60">
            <v>10384506.948312964</v>
          </cell>
          <cell r="F60">
            <v>3091302222.1024361</v>
          </cell>
          <cell r="G60">
            <v>97047534.957217768</v>
          </cell>
          <cell r="H60">
            <v>19963387.546116646</v>
          </cell>
          <cell r="I60">
            <v>505361176.74533242</v>
          </cell>
          <cell r="J60">
            <v>34979275.577332556</v>
          </cell>
          <cell r="K60">
            <v>13351713.40372918</v>
          </cell>
          <cell r="L60">
            <v>316071428.41146404</v>
          </cell>
          <cell r="M60">
            <v>11784092.365433242</v>
          </cell>
          <cell r="N60">
            <v>4324684.1055877088</v>
          </cell>
          <cell r="O60">
            <v>706698350.25190997</v>
          </cell>
          <cell r="P60">
            <v>10133599.672464522</v>
          </cell>
          <cell r="Q60">
            <v>4206716.493622236</v>
          </cell>
          <cell r="R60">
            <v>40312235.879865371</v>
          </cell>
          <cell r="S60">
            <v>4938181.0344914673</v>
          </cell>
          <cell r="T60">
            <v>2713106.3287743293</v>
          </cell>
          <cell r="U60">
            <v>5240267770.6243868</v>
          </cell>
          <cell r="AN60">
            <v>45871371405.34066</v>
          </cell>
        </row>
        <row r="61">
          <cell r="C61">
            <v>331993972.96125174</v>
          </cell>
          <cell r="D61">
            <v>51920026.563878566</v>
          </cell>
          <cell r="E61">
            <v>10871530.906673461</v>
          </cell>
          <cell r="F61">
            <v>3236130756.1107879</v>
          </cell>
          <cell r="G61">
            <v>101600597.34302068</v>
          </cell>
          <cell r="H61">
            <v>20899601.686747883</v>
          </cell>
          <cell r="I61">
            <v>529077062.10752398</v>
          </cell>
          <cell r="J61">
            <v>36619517.4420662</v>
          </cell>
          <cell r="K61">
            <v>13977817.08386852</v>
          </cell>
          <cell r="L61">
            <v>330893535.95420706</v>
          </cell>
          <cell r="M61">
            <v>12336922.764252566</v>
          </cell>
          <cell r="N61">
            <v>4527463.5811419282</v>
          </cell>
          <cell r="O61">
            <v>739894282.97797263</v>
          </cell>
          <cell r="P61">
            <v>10608496.801221102</v>
          </cell>
          <cell r="Q61">
            <v>4404002.5013809558</v>
          </cell>
          <cell r="R61">
            <v>42206514.777168632</v>
          </cell>
          <cell r="S61">
            <v>5169995.2096913951</v>
          </cell>
          <cell r="T61">
            <v>2840372.2063090899</v>
          </cell>
          <cell r="U61">
            <v>5485972468.9791651</v>
          </cell>
          <cell r="AN61">
            <v>48386051454.477745</v>
          </cell>
        </row>
        <row r="62">
          <cell r="C62">
            <v>347581730.27898347</v>
          </cell>
          <cell r="D62">
            <v>54355815.146463938</v>
          </cell>
          <cell r="E62">
            <v>11381295.993499221</v>
          </cell>
          <cell r="F62">
            <v>3387713887.9647179</v>
          </cell>
          <cell r="G62">
            <v>106366347.1300108</v>
          </cell>
          <cell r="H62">
            <v>21879528.772576943</v>
          </cell>
          <cell r="I62">
            <v>553901133.06407118</v>
          </cell>
          <cell r="J62">
            <v>38336335.304329857</v>
          </cell>
          <cell r="K62">
            <v>14633151.848512465</v>
          </cell>
          <cell r="L62">
            <v>346407675.68019557</v>
          </cell>
          <cell r="M62">
            <v>12915575.972040234</v>
          </cell>
          <cell r="N62">
            <v>4739709.2939875973</v>
          </cell>
          <cell r="O62">
            <v>774643063.10101151</v>
          </cell>
          <cell r="P62">
            <v>11105549.643672174</v>
          </cell>
          <cell r="Q62">
            <v>4610500.3186814897</v>
          </cell>
          <cell r="R62">
            <v>44189440.974502541</v>
          </cell>
          <cell r="S62">
            <v>5412645.3498250851</v>
          </cell>
          <cell r="T62">
            <v>2973581.9057753892</v>
          </cell>
          <cell r="U62">
            <v>5743146967.742856</v>
          </cell>
          <cell r="AN62">
            <v>51060437664.241989</v>
          </cell>
        </row>
        <row r="63">
          <cell r="C63">
            <v>363898278.39608544</v>
          </cell>
          <cell r="D63">
            <v>56905382.520898171</v>
          </cell>
          <cell r="E63">
            <v>11914858.761740876</v>
          </cell>
          <cell r="F63">
            <v>3546365006.1137643</v>
          </cell>
          <cell r="G63">
            <v>111354670.40234239</v>
          </cell>
          <cell r="H63">
            <v>22905199.562772043</v>
          </cell>
          <cell r="I63">
            <v>579884918.4610045</v>
          </cell>
          <cell r="J63">
            <v>40133286.159214735</v>
          </cell>
          <cell r="K63">
            <v>15319075.546911137</v>
          </cell>
          <cell r="L63">
            <v>362645995.53889751</v>
          </cell>
          <cell r="M63">
            <v>13521252.193696041</v>
          </cell>
          <cell r="N63">
            <v>4961860.9191649808</v>
          </cell>
          <cell r="O63">
            <v>811016985.52890968</v>
          </cell>
          <cell r="P63">
            <v>11625786.528365307</v>
          </cell>
          <cell r="Q63">
            <v>4826637.9114586264</v>
          </cell>
          <cell r="R63">
            <v>46265143.504626937</v>
          </cell>
          <cell r="S63">
            <v>5666635.5159479175</v>
          </cell>
          <cell r="T63">
            <v>3113011.644672547</v>
          </cell>
          <cell r="U63">
            <v>6012323985.210474</v>
          </cell>
          <cell r="AN63">
            <v>53905137446.955177</v>
          </cell>
        </row>
        <row r="64">
          <cell r="C64">
            <v>380977526.99920005</v>
          </cell>
          <cell r="D64">
            <v>59574017.094909661</v>
          </cell>
          <cell r="E64">
            <v>12473324.566822948</v>
          </cell>
          <cell r="F64">
            <v>3712411951.3578038</v>
          </cell>
          <cell r="G64">
            <v>116575910.13408212</v>
          </cell>
          <cell r="H64">
            <v>23978738.610055212</v>
          </cell>
          <cell r="I64">
            <v>607082329.56497085</v>
          </cell>
          <cell r="J64">
            <v>42014091.261327267</v>
          </cell>
          <cell r="K64">
            <v>16037008.735528395</v>
          </cell>
          <cell r="L64">
            <v>379642128.19426912</v>
          </cell>
          <cell r="M64">
            <v>14155207.097587328</v>
          </cell>
          <cell r="N64">
            <v>5194378.4336251337</v>
          </cell>
          <cell r="O64">
            <v>849091692.54184496</v>
          </cell>
          <cell r="P64">
            <v>12170283.227418568</v>
          </cell>
          <cell r="Q64">
            <v>5052863.012716772</v>
          </cell>
          <cell r="R64">
            <v>48437942.685327515</v>
          </cell>
          <cell r="S64">
            <v>5932493.0853084698</v>
          </cell>
          <cell r="T64">
            <v>3258950.4026949815</v>
          </cell>
          <cell r="U64">
            <v>6294060837.0054941</v>
          </cell>
          <cell r="AN64">
            <v>56931469009.271606</v>
          </cell>
        </row>
        <row r="65">
          <cell r="C65">
            <v>398854954.76663595</v>
          </cell>
          <cell r="D65">
            <v>62367251.670020051</v>
          </cell>
          <cell r="E65">
            <v>13057849.805508874</v>
          </cell>
          <cell r="F65">
            <v>3886197678.6109629</v>
          </cell>
          <cell r="G65">
            <v>122040887.16298997</v>
          </cell>
          <cell r="H65">
            <v>25102368.563159768</v>
          </cell>
          <cell r="I65">
            <v>635549769.48318136</v>
          </cell>
          <cell r="J65">
            <v>43982643.658253014</v>
          </cell>
          <cell r="K65">
            <v>16788437.554140098</v>
          </cell>
          <cell r="L65">
            <v>397431259.12633067</v>
          </cell>
          <cell r="M65">
            <v>14818754.361383503</v>
          </cell>
          <cell r="N65">
            <v>5437743.0472333888</v>
          </cell>
          <cell r="O65">
            <v>888946327.79225159</v>
          </cell>
          <cell r="P65">
            <v>12740165.130056245</v>
          </cell>
          <cell r="Q65">
            <v>5289644.0293220868</v>
          </cell>
          <cell r="R65">
            <v>50712358.925336577</v>
          </cell>
          <cell r="S65">
            <v>6210769.8228152078</v>
          </cell>
          <cell r="T65">
            <v>3411700.5074079786</v>
          </cell>
          <cell r="U65">
            <v>6588940564.0169878</v>
          </cell>
          <cell r="AN65">
            <v>60151506924.431267</v>
          </cell>
        </row>
        <row r="66">
          <cell r="C66">
            <v>417567681.49331731</v>
          </cell>
          <cell r="D66">
            <v>65290874.659904175</v>
          </cell>
          <cell r="E66">
            <v>13669644.256646343</v>
          </cell>
          <cell r="F66">
            <v>4068080948.7110443</v>
          </cell>
          <cell r="G66">
            <v>127760922.11945343</v>
          </cell>
          <cell r="H66">
            <v>26278414.665049639</v>
          </cell>
          <cell r="I66">
            <v>665346247.56929994</v>
          </cell>
          <cell r="J66">
            <v>46043016.066718049</v>
          </cell>
          <cell r="K66">
            <v>17574916.732774161</v>
          </cell>
          <cell r="L66">
            <v>416050197.83111256</v>
          </cell>
          <cell r="M66">
            <v>15513268.333815316</v>
          </cell>
          <cell r="N66">
            <v>5692458.1761184065</v>
          </cell>
          <cell r="O66">
            <v>930663697.33634448</v>
          </cell>
          <cell r="P66">
            <v>13336609.514889147</v>
          </cell>
          <cell r="Q66">
            <v>5537470.9900561413</v>
          </cell>
          <cell r="R66">
            <v>53093121.932633214</v>
          </cell>
          <cell r="S66">
            <v>6502043.0013593473</v>
          </cell>
          <cell r="T66">
            <v>3571578.2465855386</v>
          </cell>
          <cell r="U66">
            <v>6897573111.6371222</v>
          </cell>
          <cell r="AN66">
            <v>63578141062.197136</v>
          </cell>
        </row>
        <row r="67">
          <cell r="C67">
            <v>436397271.21615517</v>
          </cell>
          <cell r="D67">
            <v>68231973.631501228</v>
          </cell>
          <cell r="E67">
            <v>14285723.866795065</v>
          </cell>
          <cell r="F67">
            <v>4251569712.4025059</v>
          </cell>
          <cell r="G67">
            <v>133517591.57541721</v>
          </cell>
          <cell r="H67">
            <v>27462916.765487663</v>
          </cell>
          <cell r="I67">
            <v>695314152.99113297</v>
          </cell>
          <cell r="J67">
            <v>48118793.485955074</v>
          </cell>
          <cell r="K67">
            <v>18367169.472710226</v>
          </cell>
          <cell r="L67">
            <v>434785877.7076363</v>
          </cell>
          <cell r="M67">
            <v>16212767.792819802</v>
          </cell>
          <cell r="N67">
            <v>5949112.3207027111</v>
          </cell>
          <cell r="O67">
            <v>972766923.0038408</v>
          </cell>
          <cell r="P67">
            <v>13937993.646463733</v>
          </cell>
          <cell r="Q67">
            <v>5787113.2209620457</v>
          </cell>
          <cell r="R67">
            <v>55469039.139118567</v>
          </cell>
          <cell r="S67">
            <v>6794779.4262649938</v>
          </cell>
          <cell r="T67">
            <v>3732559.9668239751</v>
          </cell>
          <cell r="U67">
            <v>7208701471.6322918</v>
          </cell>
          <cell r="AN67">
            <v>67110049794.856956</v>
          </cell>
        </row>
        <row r="68">
          <cell r="C68">
            <v>456065900.70754319</v>
          </cell>
          <cell r="D68">
            <v>71303955.31360817</v>
          </cell>
          <cell r="E68">
            <v>14929237.327317033</v>
          </cell>
          <cell r="F68">
            <v>4443237150.0913334</v>
          </cell>
          <cell r="G68">
            <v>139530525.67167863</v>
          </cell>
          <cell r="H68">
            <v>28700173.039306842</v>
          </cell>
          <cell r="I68">
            <v>726615483.33622551</v>
          </cell>
          <cell r="J68">
            <v>50287041.106948979</v>
          </cell>
          <cell r="K68">
            <v>19194710.194807947</v>
          </cell>
          <cell r="L68">
            <v>454355000.07723433</v>
          </cell>
          <cell r="M68">
            <v>16943434.026890192</v>
          </cell>
          <cell r="N68">
            <v>6217200.7343051452</v>
          </cell>
          <cell r="O68">
            <v>1016753811.9947454</v>
          </cell>
          <cell r="P68">
            <v>14566174.667408545</v>
          </cell>
          <cell r="Q68">
            <v>6047875.9974833969</v>
          </cell>
          <cell r="R68">
            <v>57949815.261420824</v>
          </cell>
          <cell r="S68">
            <v>7100534.3861578032</v>
          </cell>
          <cell r="T68">
            <v>3900710.9134697886</v>
          </cell>
          <cell r="U68">
            <v>7533698734.8478851</v>
          </cell>
          <cell r="AN68">
            <v>70862950480.374252</v>
          </cell>
        </row>
        <row r="69">
          <cell r="C69">
            <v>476610399.97003007</v>
          </cell>
          <cell r="D69">
            <v>74512555.229847133</v>
          </cell>
          <cell r="E69">
            <v>15601387.824224226</v>
          </cell>
          <cell r="F69">
            <v>4643442407.2680407</v>
          </cell>
          <cell r="G69">
            <v>145810959.19862777</v>
          </cell>
          <cell r="H69">
            <v>29992497.648594249</v>
          </cell>
          <cell r="I69">
            <v>759308661.33335006</v>
          </cell>
          <cell r="J69">
            <v>52551816.506327435</v>
          </cell>
          <cell r="K69">
            <v>20059087.065433685</v>
          </cell>
          <cell r="L69">
            <v>474794069.98952347</v>
          </cell>
          <cell r="M69">
            <v>17706634.964885585</v>
          </cell>
          <cell r="N69">
            <v>6497225.2084660716</v>
          </cell>
          <cell r="O69">
            <v>1062707472.5772316</v>
          </cell>
          <cell r="P69">
            <v>15222328.80633169</v>
          </cell>
          <cell r="Q69">
            <v>6320247.2686044844</v>
          </cell>
          <cell r="R69">
            <v>60539996.398105569</v>
          </cell>
          <cell r="S69">
            <v>7419877.8934742371</v>
          </cell>
          <cell r="T69">
            <v>4076345.5548631279</v>
          </cell>
          <cell r="U69">
            <v>7873173970.7059612</v>
          </cell>
          <cell r="AN69">
            <v>74851079426.471375</v>
          </cell>
        </row>
        <row r="70">
          <cell r="C70">
            <v>498069184.40699649</v>
          </cell>
          <cell r="D70">
            <v>77863755.249425918</v>
          </cell>
          <cell r="E70">
            <v>16303430.277503835</v>
          </cell>
          <cell r="F70">
            <v>4852560097.2871876</v>
          </cell>
          <cell r="G70">
            <v>152370609.76409256</v>
          </cell>
          <cell r="H70">
            <v>31342304.286212113</v>
          </cell>
          <cell r="I70">
            <v>793454618.42184615</v>
          </cell>
          <cell r="J70">
            <v>54917351.842876337</v>
          </cell>
          <cell r="K70">
            <v>20961914.847634964</v>
          </cell>
          <cell r="L70">
            <v>496141159.39284813</v>
          </cell>
          <cell r="M70">
            <v>18503797.411613282</v>
          </cell>
          <cell r="N70">
            <v>6789709.128207325</v>
          </cell>
          <cell r="O70">
            <v>1110714614.687979</v>
          </cell>
          <cell r="P70">
            <v>15907682.922478622</v>
          </cell>
          <cell r="Q70">
            <v>6604735.9768439671</v>
          </cell>
          <cell r="R70">
            <v>63244321.110305205</v>
          </cell>
          <cell r="S70">
            <v>7753404.4155569151</v>
          </cell>
          <cell r="T70">
            <v>4259791.8831121242</v>
          </cell>
          <cell r="U70">
            <v>8227762483.3127203</v>
          </cell>
          <cell r="AN70">
            <v>79089590805.998535</v>
          </cell>
        </row>
        <row r="71">
          <cell r="C71">
            <v>520482321.28773457</v>
          </cell>
          <cell r="D71">
            <v>81363793.882887989</v>
          </cell>
          <cell r="E71">
            <v>17036673.506550848</v>
          </cell>
          <cell r="F71">
            <v>5070980950.290081</v>
          </cell>
          <cell r="G71">
            <v>159221697.98810726</v>
          </cell>
          <cell r="H71">
            <v>32752110.343470283</v>
          </cell>
          <cell r="I71">
            <v>829116899.5658586</v>
          </cell>
          <cell r="J71">
            <v>57388061.171814315</v>
          </cell>
          <cell r="K71">
            <v>21904877.690392792</v>
          </cell>
          <cell r="L71">
            <v>518435972.56153166</v>
          </cell>
          <cell r="M71">
            <v>19336409.515601538</v>
          </cell>
          <cell r="N71">
            <v>7095198.37690154</v>
          </cell>
          <cell r="O71">
            <v>1160865702.3283584</v>
          </cell>
          <cell r="P71">
            <v>16623516.628224421</v>
          </cell>
          <cell r="Q71">
            <v>6901872.9377358891</v>
          </cell>
          <cell r="R71">
            <v>66067728.302729554</v>
          </cell>
          <cell r="S71">
            <v>8101733.8951141778</v>
          </cell>
          <cell r="T71">
            <v>4451391.9802988619</v>
          </cell>
          <cell r="U71">
            <v>8598126912.2533951</v>
          </cell>
          <cell r="AN71">
            <v>83594613262.303619</v>
          </cell>
        </row>
        <row r="72">
          <cell r="C72">
            <v>543891598.89552891</v>
          </cell>
          <cell r="D72">
            <v>85019176.991572693</v>
          </cell>
          <cell r="E72">
            <v>17802482.482808802</v>
          </cell>
          <cell r="F72">
            <v>5299112488.3500443</v>
          </cell>
          <cell r="G72">
            <v>166376968.51011321</v>
          </cell>
          <cell r="H72">
            <v>34224541.24573873</v>
          </cell>
          <cell r="I72">
            <v>866361772.27821755</v>
          </cell>
          <cell r="J72">
            <v>59968548.054038897</v>
          </cell>
          <cell r="K72">
            <v>22889732.030307312</v>
          </cell>
          <cell r="L72">
            <v>541719914.14860129</v>
          </cell>
          <cell r="M72">
            <v>20206023.336459585</v>
          </cell>
          <cell r="N72">
            <v>7414262.2776446566</v>
          </cell>
          <cell r="O72">
            <v>1213255112.1960554</v>
          </cell>
          <cell r="P72">
            <v>17371164.497238599</v>
          </cell>
          <cell r="Q72">
            <v>7212211.7547748927</v>
          </cell>
          <cell r="R72">
            <v>69015365.411620557</v>
          </cell>
          <cell r="S72">
            <v>8465512.8115882725</v>
          </cell>
          <cell r="T72">
            <v>4651502.6074964935</v>
          </cell>
          <cell r="U72">
            <v>8984958377.8798485</v>
          </cell>
          <cell r="AN72">
            <v>88383318336.082291</v>
          </cell>
        </row>
        <row r="73">
          <cell r="C73">
            <v>568340598.46088338</v>
          </cell>
          <cell r="D73">
            <v>88836688.926418647</v>
          </cell>
          <cell r="E73">
            <v>18602280.672926176</v>
          </cell>
          <cell r="F73">
            <v>5537379727.8402796</v>
          </cell>
          <cell r="G73">
            <v>173849711.83934951</v>
          </cell>
          <cell r="H73">
            <v>35762334.962375358</v>
          </cell>
          <cell r="I73">
            <v>905258340.01289785</v>
          </cell>
          <cell r="J73">
            <v>62663613.471556403</v>
          </cell>
          <cell r="K73">
            <v>23918309.609987304</v>
          </cell>
          <cell r="L73">
            <v>566036159.96297407</v>
          </cell>
          <cell r="M73">
            <v>21114257.515614431</v>
          </cell>
          <cell r="N73">
            <v>7747494.5725198314</v>
          </cell>
          <cell r="O73">
            <v>1267981298.7947016</v>
          </cell>
          <cell r="P73">
            <v>18152018.361583639</v>
          </cell>
          <cell r="Q73">
            <v>7536329.7711734567</v>
          </cell>
          <cell r="R73">
            <v>72092596.910643846</v>
          </cell>
          <cell r="S73">
            <v>8845415.2849719934</v>
          </cell>
          <cell r="T73">
            <v>4860495.8174631419</v>
          </cell>
          <cell r="U73">
            <v>9388977672.7883224</v>
          </cell>
          <cell r="AN73">
            <v>93473978139.37793</v>
          </cell>
        </row>
        <row r="74">
          <cell r="C74">
            <v>593874768.98553443</v>
          </cell>
          <cell r="D74">
            <v>92823404.112270251</v>
          </cell>
          <cell r="E74">
            <v>19437552.475848261</v>
          </cell>
          <cell r="F74">
            <v>5786225910.0586624</v>
          </cell>
          <cell r="G74">
            <v>181653787.08023408</v>
          </cell>
          <cell r="H74">
            <v>37368346.697561294</v>
          </cell>
          <cell r="I74">
            <v>945878660.09035051</v>
          </cell>
          <cell r="J74">
            <v>65478264.060690552</v>
          </cell>
          <cell r="K74">
            <v>24992520.617559522</v>
          </cell>
          <cell r="L74">
            <v>591429730.57341254</v>
          </cell>
          <cell r="M74">
            <v>22062800.054343615</v>
          </cell>
          <cell r="N74">
            <v>8095514.4411884109</v>
          </cell>
          <cell r="O74">
            <v>1325146966.272722</v>
          </cell>
          <cell r="P74">
            <v>18967529.701120079</v>
          </cell>
          <cell r="Q74">
            <v>7874829.0598249389</v>
          </cell>
          <cell r="R74">
            <v>75305013.14604041</v>
          </cell>
          <cell r="S74">
            <v>9242144.2236651126</v>
          </cell>
          <cell r="T74">
            <v>5078759.5919077126</v>
          </cell>
          <cell r="U74">
            <v>9810936501.2429352</v>
          </cell>
          <cell r="AN74">
            <v>98886041226.861908</v>
          </cell>
        </row>
        <row r="75">
          <cell r="C75">
            <v>620541505.0664984</v>
          </cell>
          <cell r="D75">
            <v>96986699.094390973</v>
          </cell>
          <cell r="E75">
            <v>20309845.75738024</v>
          </cell>
          <cell r="F75">
            <v>6046113261.1792831</v>
          </cell>
          <cell r="G75">
            <v>189803645.5656088</v>
          </cell>
          <cell r="H75">
            <v>39045553.768859886</v>
          </cell>
          <cell r="I75">
            <v>988297866.32551622</v>
          </cell>
          <cell r="J75">
            <v>68417720.675059229</v>
          </cell>
          <cell r="K75">
            <v>26114356.951864</v>
          </cell>
          <cell r="L75">
            <v>617947567.84498751</v>
          </cell>
          <cell r="M75">
            <v>23053411.20315668</v>
          </cell>
          <cell r="N75">
            <v>8458967.5602925494</v>
          </cell>
          <cell r="O75">
            <v>1384859247.2515578</v>
          </cell>
          <cell r="P75">
            <v>19819212.128706209</v>
          </cell>
          <cell r="Q75">
            <v>8228337.4529136373</v>
          </cell>
          <cell r="R75">
            <v>78658439.512700021</v>
          </cell>
          <cell r="S75">
            <v>9656432.5180151146</v>
          </cell>
          <cell r="T75">
            <v>5306698.5042530829</v>
          </cell>
          <cell r="U75">
            <v>10251618768.361044</v>
          </cell>
          <cell r="AN75">
            <v>104640211311.56255</v>
          </cell>
        </row>
        <row r="76">
          <cell r="C76">
            <v>648390227.83309507</v>
          </cell>
          <cell r="D76">
            <v>101334265.06444314</v>
          </cell>
          <cell r="E76">
            <v>21220774.485875811</v>
          </cell>
          <cell r="F76">
            <v>6317523782.6368179</v>
          </cell>
          <cell r="G76">
            <v>198314355.43182048</v>
          </cell>
          <cell r="H76">
            <v>40797060.680544421</v>
          </cell>
          <cell r="I76">
            <v>1032594296.5339738</v>
          </cell>
          <cell r="J76">
            <v>71487427.290713057</v>
          </cell>
          <cell r="K76">
            <v>27285895.61805502</v>
          </cell>
          <cell r="L76">
            <v>645638614.51728678</v>
          </cell>
          <cell r="M76">
            <v>24087926.466715179</v>
          </cell>
          <cell r="N76">
            <v>8838527.2052041329</v>
          </cell>
          <cell r="O76">
            <v>1447229888.912596</v>
          </cell>
          <cell r="P76">
            <v>20708643.97479815</v>
          </cell>
          <cell r="Q76">
            <v>8597509.6126616448</v>
          </cell>
          <cell r="R76">
            <v>82158945.983160511</v>
          </cell>
          <cell r="S76">
            <v>10089044.281240949</v>
          </cell>
          <cell r="T76">
            <v>5544734.4088532217</v>
          </cell>
          <cell r="U76">
            <v>10711841920.937855</v>
          </cell>
          <cell r="AN76">
            <v>110758517982.62886</v>
          </cell>
        </row>
        <row r="77">
          <cell r="C77">
            <v>677485824.87783909</v>
          </cell>
          <cell r="D77">
            <v>105886232.54891166</v>
          </cell>
          <cell r="E77">
            <v>22173265.571834188</v>
          </cell>
          <cell r="F77">
            <v>6600960073.0871611</v>
          </cell>
          <cell r="G77">
            <v>207219776.21837464</v>
          </cell>
          <cell r="H77">
            <v>42628408.325921685</v>
          </cell>
          <cell r="I77">
            <v>1078966459.5814452</v>
          </cell>
          <cell r="J77">
            <v>74696983.015063822</v>
          </cell>
          <cell r="K77">
            <v>28510623.084802415</v>
          </cell>
          <cell r="L77">
            <v>674706926.40565538</v>
          </cell>
          <cell r="M77">
            <v>25168259.728621654</v>
          </cell>
          <cell r="N77">
            <v>9235242.2853235919</v>
          </cell>
          <cell r="O77">
            <v>1511950979.7547488</v>
          </cell>
          <cell r="P77">
            <v>21639163.121183246</v>
          </cell>
          <cell r="Q77">
            <v>8983435.0892342106</v>
          </cell>
          <cell r="R77">
            <v>85850693.358588055</v>
          </cell>
          <cell r="S77">
            <v>10542423.650613358</v>
          </cell>
          <cell r="T77">
            <v>5793625.6462265551</v>
          </cell>
          <cell r="U77">
            <v>11192398395.351549</v>
          </cell>
          <cell r="AN77">
            <v>117271821101.95711</v>
          </cell>
        </row>
        <row r="78">
          <cell r="C78">
            <v>707870006.05747461</v>
          </cell>
          <cell r="D78">
            <v>110640061.11916593</v>
          </cell>
          <cell r="E78">
            <v>23167953.830173712</v>
          </cell>
          <cell r="F78">
            <v>6896946183.1259441</v>
          </cell>
          <cell r="G78">
            <v>216519953.19500464</v>
          </cell>
          <cell r="H78">
            <v>44540898.084135309</v>
          </cell>
          <cell r="I78">
            <v>1127394353.1923287</v>
          </cell>
          <cell r="J78">
            <v>78048775.743622854</v>
          </cell>
          <cell r="K78">
            <v>29789608.559179414</v>
          </cell>
          <cell r="L78">
            <v>705067972.94656765</v>
          </cell>
          <cell r="M78">
            <v>26296406.500551987</v>
          </cell>
          <cell r="N78">
            <v>9649532.5554419849</v>
          </cell>
          <cell r="O78">
            <v>1579526104.9588354</v>
          </cell>
          <cell r="P78">
            <v>22610962.572269853</v>
          </cell>
          <cell r="Q78">
            <v>9386459.3394323755</v>
          </cell>
          <cell r="R78">
            <v>89706218.106600448</v>
          </cell>
          <cell r="S78">
            <v>11015918.346219903</v>
          </cell>
          <cell r="T78">
            <v>6053544.1713150879</v>
          </cell>
          <cell r="U78">
            <v>11694230912.404263</v>
          </cell>
          <cell r="AN78">
            <v>124198621823.77731</v>
          </cell>
        </row>
        <row r="79">
          <cell r="C79">
            <v>739598890.7928791</v>
          </cell>
          <cell r="D79">
            <v>115604556.96507333</v>
          </cell>
          <cell r="E79">
            <v>24206677.750417601</v>
          </cell>
          <cell r="F79">
            <v>7206028503.9858885</v>
          </cell>
          <cell r="G79">
            <v>226232098.42875168</v>
          </cell>
          <cell r="H79">
            <v>46538065.797355488</v>
          </cell>
          <cell r="I79">
            <v>1177967620.015347</v>
          </cell>
          <cell r="J79">
            <v>81549005.287500143</v>
          </cell>
          <cell r="K79">
            <v>31125216.0232821</v>
          </cell>
          <cell r="L79">
            <v>736778356.82555676</v>
          </cell>
          <cell r="M79">
            <v>27474447.300353795</v>
          </cell>
          <cell r="N79">
            <v>10082163.746858906</v>
          </cell>
          <cell r="O79">
            <v>1650078865.2339432</v>
          </cell>
          <cell r="P79">
            <v>23625844.060662162</v>
          </cell>
          <cell r="Q79">
            <v>9807327.4269272722</v>
          </cell>
          <cell r="R79">
            <v>93732668.596017599</v>
          </cell>
          <cell r="S79">
            <v>11510406.452260569</v>
          </cell>
          <cell r="T79">
            <v>6324970.4847969068</v>
          </cell>
          <cell r="U79">
            <v>12218265685.173876</v>
          </cell>
          <cell r="AN79">
            <v>131565569964.76254</v>
          </cell>
        </row>
        <row r="80">
          <cell r="C80">
            <v>772730988.98668039</v>
          </cell>
          <cell r="D80">
            <v>120788902.24277356</v>
          </cell>
          <cell r="E80">
            <v>25291354.178110447</v>
          </cell>
          <cell r="F80">
            <v>7528776691.4740114</v>
          </cell>
          <cell r="G80">
            <v>236374158.30288592</v>
          </cell>
          <cell r="H80">
            <v>48623598.036687359</v>
          </cell>
          <cell r="I80">
            <v>1230779727.6376863</v>
          </cell>
          <cell r="J80">
            <v>85204135.846406102</v>
          </cell>
          <cell r="K80">
            <v>32519910.21239711</v>
          </cell>
          <cell r="L80">
            <v>769897109.16007853</v>
          </cell>
          <cell r="M80">
            <v>28704551.163884405</v>
          </cell>
          <cell r="N80">
            <v>10533934.226028917</v>
          </cell>
          <cell r="O80">
            <v>1723738086.2741652</v>
          </cell>
          <cell r="P80">
            <v>24685686.291463029</v>
          </cell>
          <cell r="Q80">
            <v>10246816.174823079</v>
          </cell>
          <cell r="R80">
            <v>97937498.589109987</v>
          </cell>
          <cell r="S80">
            <v>12026803.573039753</v>
          </cell>
          <cell r="T80">
            <v>6608405.5691986205</v>
          </cell>
          <cell r="U80">
            <v>12765468357.93943</v>
          </cell>
          <cell r="AN80">
            <v>139401032536.88153</v>
          </cell>
        </row>
        <row r="81">
          <cell r="C81">
            <v>807327299.7728796</v>
          </cell>
          <cell r="D81">
            <v>126202670.65583114</v>
          </cell>
          <cell r="E81">
            <v>26423981.554196533</v>
          </cell>
          <cell r="F81">
            <v>7865784626.450984</v>
          </cell>
          <cell r="G81">
            <v>246964843.91836172</v>
          </cell>
          <cell r="H81">
            <v>50801338.335459024</v>
          </cell>
          <cell r="I81">
            <v>1285928126.9722211</v>
          </cell>
          <cell r="J81">
            <v>89020906.947983921</v>
          </cell>
          <cell r="K81">
            <v>33976260.780365415</v>
          </cell>
          <cell r="L81">
            <v>804485790.83598876</v>
          </cell>
          <cell r="M81">
            <v>29988979.295517199</v>
          </cell>
          <cell r="N81">
            <v>11005676.343748782</v>
          </cell>
          <cell r="O81">
            <v>1800638032.2553246</v>
          </cell>
          <cell r="P81">
            <v>25792448.135192327</v>
          </cell>
          <cell r="Q81">
            <v>10705735.478941148</v>
          </cell>
          <cell r="R81">
            <v>102328479.91002156</v>
          </cell>
          <cell r="S81">
            <v>12566064.389766205</v>
          </cell>
          <cell r="T81">
            <v>6904371.7358285142</v>
          </cell>
          <cell r="U81">
            <v>13336845633.768612</v>
          </cell>
          <cell r="AN81">
            <v>147735192362.4216</v>
          </cell>
        </row>
        <row r="82">
          <cell r="C82">
            <v>843451414.16523194</v>
          </cell>
          <cell r="D82">
            <v>131855843.65458752</v>
          </cell>
          <cell r="E82">
            <v>27606643.282445949</v>
          </cell>
          <cell r="F82">
            <v>8217671413.1969662</v>
          </cell>
          <cell r="G82">
            <v>258023662.69962785</v>
          </cell>
          <cell r="H82">
            <v>53075293.669016123</v>
          </cell>
          <cell r="I82">
            <v>1343514416.9211152</v>
          </cell>
          <cell r="J82">
            <v>93006344.820103481</v>
          </cell>
          <cell r="K82">
            <v>35496946.629599556</v>
          </cell>
          <cell r="L82">
            <v>840608597.90658951</v>
          </cell>
          <cell r="M82">
            <v>31330088.862403549</v>
          </cell>
          <cell r="N82">
            <v>11498257.837675558</v>
          </cell>
          <cell r="O82">
            <v>1880918627.6189141</v>
          </cell>
          <cell r="P82">
            <v>26948171.947565895</v>
          </cell>
          <cell r="Q82">
            <v>11184929.673033964</v>
          </cell>
          <cell r="R82">
            <v>106913715.6165515</v>
          </cell>
          <cell r="S82">
            <v>13129184.279232699</v>
          </cell>
          <cell r="T82">
            <v>7213413.5051983986</v>
          </cell>
          <cell r="U82">
            <v>13933446966.285856</v>
          </cell>
          <cell r="AN82">
            <v>156600172266.67957</v>
          </cell>
        </row>
        <row r="83">
          <cell r="C83">
            <v>881169621.74738765</v>
          </cell>
          <cell r="D83">
            <v>137758827.27658004</v>
          </cell>
          <cell r="E83">
            <v>28841511.229634825</v>
          </cell>
          <cell r="F83">
            <v>8585082417.0514231</v>
          </cell>
          <cell r="G83">
            <v>269570951.24922478</v>
          </cell>
          <cell r="H83">
            <v>55449641.190090314</v>
          </cell>
          <cell r="I83">
            <v>1403644515.5474684</v>
          </cell>
          <cell r="J83">
            <v>97167774.212065071</v>
          </cell>
          <cell r="K83">
            <v>37084760.411806211</v>
          </cell>
          <cell r="L83">
            <v>878332471.20716071</v>
          </cell>
          <cell r="M83">
            <v>32730336.937739756</v>
          </cell>
          <cell r="N83">
            <v>12012583.290135646</v>
          </cell>
          <cell r="O83">
            <v>1964725687.438225</v>
          </cell>
          <cell r="P83">
            <v>28154987.020838846</v>
          </cell>
          <cell r="Q83">
            <v>11685278.947838714</v>
          </cell>
          <cell r="R83">
            <v>111701653.69395943</v>
          </cell>
          <cell r="S83">
            <v>13717200.996671433</v>
          </cell>
          <cell r="T83">
            <v>7536098.5221657036</v>
          </cell>
          <cell r="U83">
            <v>14556366317.970417</v>
          </cell>
          <cell r="AN83">
            <v>166030155487.4357</v>
          </cell>
        </row>
        <row r="84">
          <cell r="C84">
            <v>920551021.55234528</v>
          </cell>
          <cell r="D84">
            <v>143922469.6516352</v>
          </cell>
          <cell r="E84">
            <v>30130849.363336455</v>
          </cell>
          <cell r="F84">
            <v>8968690342.7583275</v>
          </cell>
          <cell r="G84">
            <v>281627909.49703217</v>
          </cell>
          <cell r="H84">
            <v>57928735.229099348</v>
          </cell>
          <cell r="I84">
            <v>1466428837.9941535</v>
          </cell>
          <cell r="J84">
            <v>101512830.68117251</v>
          </cell>
          <cell r="K84">
            <v>38742613.205659509</v>
          </cell>
          <cell r="L84">
            <v>917727210.34302199</v>
          </cell>
          <cell r="M84">
            <v>34192284.598453552</v>
          </cell>
          <cell r="N84">
            <v>12549595.643247547</v>
          </cell>
          <cell r="O84">
            <v>2052211156.6704185</v>
          </cell>
          <cell r="P84">
            <v>29415113.171570163</v>
          </cell>
          <cell r="Q84">
            <v>12207700.825941345</v>
          </cell>
          <cell r="R84">
            <v>116701101.29006669</v>
          </cell>
          <cell r="S84">
            <v>14331196.425155949</v>
          </cell>
          <cell r="T84">
            <v>7873018.5070667379</v>
          </cell>
          <cell r="U84">
            <v>15206743987.407703</v>
          </cell>
          <cell r="AN84">
            <v>176061511145.3114</v>
          </cell>
        </row>
        <row r="85">
          <cell r="C85">
            <v>961667637.28343081</v>
          </cell>
          <cell r="D85">
            <v>150358079.19600457</v>
          </cell>
          <cell r="E85">
            <v>31477017.532334182</v>
          </cell>
          <cell r="F85">
            <v>9369196354.9933014</v>
          </cell>
          <cell r="G85">
            <v>294216636.19149745</v>
          </cell>
          <cell r="H85">
            <v>60517114.5690341</v>
          </cell>
          <cell r="I85">
            <v>1531982481.3966393</v>
          </cell>
          <cell r="J85">
            <v>106049473.3616606</v>
          </cell>
          <cell r="K85">
            <v>40473539.377868652</v>
          </cell>
          <cell r="L85">
            <v>958865592.21445215</v>
          </cell>
          <cell r="M85">
            <v>35718601.182894409</v>
          </cell>
          <cell r="N85">
            <v>13110277.773445306</v>
          </cell>
          <cell r="O85">
            <v>2143533358.6072371</v>
          </cell>
          <cell r="P85">
            <v>30730864.469822533</v>
          </cell>
          <cell r="Q85">
            <v>12753151.694484653</v>
          </cell>
          <cell r="R85">
            <v>121921239.51154988</v>
          </cell>
          <cell r="S85">
            <v>14972298.39399725</v>
          </cell>
          <cell r="T85">
            <v>8224790.2441524668</v>
          </cell>
          <cell r="U85">
            <v>15885768507.993805</v>
          </cell>
          <cell r="AN85">
            <v>186732935631.76706</v>
          </cell>
        </row>
        <row r="86">
          <cell r="C86">
            <v>1004594537.0337428</v>
          </cell>
          <cell r="D86">
            <v>157077443.52068162</v>
          </cell>
          <cell r="E86">
            <v>32882475.394823324</v>
          </cell>
          <cell r="F86">
            <v>9787331242.5948696</v>
          </cell>
          <cell r="G86">
            <v>307360165.78166664</v>
          </cell>
          <cell r="H86">
            <v>63219510.004889518</v>
          </cell>
          <cell r="I86">
            <v>1600425417.0443869</v>
          </cell>
          <cell r="J86">
            <v>110785998.23349448</v>
          </cell>
          <cell r="K86">
            <v>42280701.634284534</v>
          </cell>
          <cell r="L86">
            <v>1001823494.2471679</v>
          </cell>
          <cell r="M86">
            <v>37312068.714283168</v>
          </cell>
          <cell r="N86">
            <v>13695654.127554715</v>
          </cell>
          <cell r="O86">
            <v>2238857252.8460622</v>
          </cell>
          <cell r="P86">
            <v>32104653.114971209</v>
          </cell>
          <cell r="Q86">
            <v>13322628.397817435</v>
          </cell>
          <cell r="R86">
            <v>127371638.80195616</v>
          </cell>
          <cell r="S86">
            <v>15641682.568659769</v>
          </cell>
          <cell r="T86">
            <v>8592056.6086790953</v>
          </cell>
          <cell r="U86">
            <v>16594678620.669989</v>
          </cell>
          <cell r="AN86">
            <v>198085612204.72775</v>
          </cell>
        </row>
        <row r="87">
          <cell r="C87">
            <v>1049587308.541563</v>
          </cell>
          <cell r="D87">
            <v>164102713.39297625</v>
          </cell>
          <cell r="E87">
            <v>34354346.138651773</v>
          </cell>
          <cell r="F87">
            <v>10225678737.608961</v>
          </cell>
          <cell r="G87">
            <v>321112069.62654841</v>
          </cell>
          <cell r="H87">
            <v>66049108.477199614</v>
          </cell>
          <cell r="I87">
            <v>1672073001.1166008</v>
          </cell>
          <cell r="J87">
            <v>115743831.39805521</v>
          </cell>
          <cell r="K87">
            <v>44173372.620371096</v>
          </cell>
          <cell r="L87">
            <v>1046680022.502619</v>
          </cell>
          <cell r="M87">
            <v>38983669.922019355</v>
          </cell>
          <cell r="N87">
            <v>14308675.911421277</v>
          </cell>
          <cell r="O87">
            <v>2339046114.9109235</v>
          </cell>
          <cell r="P87">
            <v>33541749.790996645</v>
          </cell>
          <cell r="Q87">
            <v>13918937.544727802</v>
          </cell>
          <cell r="R87">
            <v>133123906.36075419</v>
          </cell>
          <cell r="S87">
            <v>16340574.414803566</v>
          </cell>
          <cell r="T87">
            <v>8976525.202701157</v>
          </cell>
          <cell r="U87">
            <v>17337794665.481892</v>
          </cell>
          <cell r="AN87">
            <v>210191694670.55164</v>
          </cell>
        </row>
        <row r="88">
          <cell r="C88">
            <v>1096567870.8575809</v>
          </cell>
          <cell r="D88">
            <v>171437816.6436986</v>
          </cell>
          <cell r="E88">
            <v>35891197.768376</v>
          </cell>
          <cell r="F88">
            <v>10683392654.017971</v>
          </cell>
          <cell r="G88">
            <v>335470763.44146413</v>
          </cell>
          <cell r="H88">
            <v>69003618.021728486</v>
          </cell>
          <cell r="I88">
            <v>1746884280.0534246</v>
          </cell>
          <cell r="J88">
            <v>120920482.88348825</v>
          </cell>
          <cell r="K88">
            <v>46149608.950980596</v>
          </cell>
          <cell r="L88">
            <v>1093517644.8479972</v>
          </cell>
          <cell r="M88">
            <v>40729151.07874345</v>
          </cell>
          <cell r="N88">
            <v>14948760.738355607</v>
          </cell>
          <cell r="O88">
            <v>2443656720.0501556</v>
          </cell>
          <cell r="P88">
            <v>35042294.501837187</v>
          </cell>
          <cell r="Q88">
            <v>14541571.035334658</v>
          </cell>
          <cell r="R88">
            <v>139132971.57842714</v>
          </cell>
          <cell r="S88">
            <v>17070251.23914009</v>
          </cell>
          <cell r="T88">
            <v>9377960.5146037266</v>
          </cell>
          <cell r="U88">
            <v>18113735618.223309</v>
          </cell>
          <cell r="AN88">
            <v>223073223083.5816</v>
          </cell>
        </row>
        <row r="89">
          <cell r="C89">
            <v>1145622521.1338465</v>
          </cell>
          <cell r="D89">
            <v>179096173.43601075</v>
          </cell>
          <cell r="E89">
            <v>37495848.69572603</v>
          </cell>
          <cell r="F89">
            <v>11161313765.22386</v>
          </cell>
          <cell r="G89">
            <v>350462546.46380502</v>
          </cell>
          <cell r="H89">
            <v>72088455.749517262</v>
          </cell>
          <cell r="I89">
            <v>1824996504.3811393</v>
          </cell>
          <cell r="J89">
            <v>126325439.93896946</v>
          </cell>
          <cell r="K89">
            <v>48213035.483100116</v>
          </cell>
          <cell r="L89">
            <v>1142422329.3716564</v>
          </cell>
          <cell r="M89">
            <v>42551721.176334895</v>
          </cell>
          <cell r="N89">
            <v>15617082.358204817</v>
          </cell>
          <cell r="O89">
            <v>2552880770.4160337</v>
          </cell>
          <cell r="P89">
            <v>36609039.309284292</v>
          </cell>
          <cell r="Q89">
            <v>15191670.531140381</v>
          </cell>
          <cell r="R89">
            <v>145410133.55196545</v>
          </cell>
          <cell r="S89">
            <v>17832044.309873257</v>
          </cell>
          <cell r="T89">
            <v>9797098.0446897987</v>
          </cell>
          <cell r="U89">
            <v>18923926179.57515</v>
          </cell>
          <cell r="AN89">
            <v>236780176122.68341</v>
          </cell>
        </row>
        <row r="90">
          <cell r="C90">
            <v>1196841216.7605948</v>
          </cell>
          <cell r="D90">
            <v>187091771.36594486</v>
          </cell>
          <cell r="E90">
            <v>39171236.721390113</v>
          </cell>
          <cell r="F90">
            <v>11660318505.915295</v>
          </cell>
          <cell r="G90">
            <v>366114830.87977636</v>
          </cell>
          <cell r="H90">
            <v>75309268.205030575</v>
          </cell>
          <cell r="I90">
            <v>1906552740.4414921</v>
          </cell>
          <cell r="J90">
            <v>131968591.49279009</v>
          </cell>
          <cell r="K90">
            <v>50367430.646054149</v>
          </cell>
          <cell r="L90">
            <v>1193483688.2355618</v>
          </cell>
          <cell r="M90">
            <v>44454725.405988634</v>
          </cell>
          <cell r="N90">
            <v>16314864.238193059</v>
          </cell>
          <cell r="O90">
            <v>2666918084.018374</v>
          </cell>
          <cell r="P90">
            <v>38244852.861221515</v>
          </cell>
          <cell r="Q90">
            <v>15870426.048938341</v>
          </cell>
          <cell r="R90">
            <v>151967179.29391158</v>
          </cell>
          <cell r="S90">
            <v>18627341.059581894</v>
          </cell>
          <cell r="T90">
            <v>10234704.426497972</v>
          </cell>
          <cell r="U90">
            <v>19769851458.016636</v>
          </cell>
          <cell r="AN90">
            <v>251365737437.05392</v>
          </cell>
        </row>
        <row r="91">
          <cell r="C91">
            <v>1250317725.6471832</v>
          </cell>
          <cell r="D91">
            <v>195439188.65528235</v>
          </cell>
          <cell r="E91">
            <v>40920423.927881293</v>
          </cell>
          <cell r="F91">
            <v>12181320436.26281</v>
          </cell>
          <cell r="G91">
            <v>382456187.3711853</v>
          </cell>
          <cell r="H91">
            <v>78671940.766721427</v>
          </cell>
          <cell r="I91">
            <v>1991702108.8469269</v>
          </cell>
          <cell r="J91">
            <v>137860244.60214531</v>
          </cell>
          <cell r="K91">
            <v>52616732.736595817</v>
          </cell>
          <cell r="L91">
            <v>1246795127.1624284</v>
          </cell>
          <cell r="M91">
            <v>46441650.755666904</v>
          </cell>
          <cell r="N91">
            <v>17043381.600284614</v>
          </cell>
          <cell r="O91">
            <v>2785976927.0549083</v>
          </cell>
          <cell r="P91">
            <v>39952725.170079246</v>
          </cell>
          <cell r="Q91">
            <v>16579077.942188246</v>
          </cell>
          <cell r="R91">
            <v>158816404.27617234</v>
          </cell>
          <cell r="S91">
            <v>19457587.373486705</v>
          </cell>
          <cell r="T91">
            <v>10691578.701375235</v>
          </cell>
          <cell r="U91">
            <v>20653059448.853321</v>
          </cell>
          <cell r="AN91">
            <v>266886495476.12363</v>
          </cell>
        </row>
        <row r="92">
          <cell r="C92">
            <v>1306149782.3805292</v>
          </cell>
          <cell r="D92">
            <v>204153618.2451387</v>
          </cell>
          <cell r="E92">
            <v>42746601.763218112</v>
          </cell>
          <cell r="F92">
            <v>12725271763.380291</v>
          </cell>
          <cell r="G92">
            <v>399516392.43453568</v>
          </cell>
          <cell r="H92">
            <v>82182607.414068803</v>
          </cell>
          <cell r="I92">
            <v>2080600032.2418017</v>
          </cell>
          <cell r="J92">
            <v>144011141.54370412</v>
          </cell>
          <cell r="K92">
            <v>54965046.459576525</v>
          </cell>
          <cell r="L92">
            <v>1302454000.7613928</v>
          </cell>
          <cell r="M92">
            <v>48516131.826798037</v>
          </cell>
          <cell r="N92">
            <v>17803963.53798984</v>
          </cell>
          <cell r="O92">
            <v>2910274359.18505</v>
          </cell>
          <cell r="P92">
            <v>41735772.577669695</v>
          </cell>
          <cell r="Q92">
            <v>17318918.959640797</v>
          </cell>
          <cell r="R92">
            <v>165970633.80842444</v>
          </cell>
          <cell r="S92">
            <v>20324289.966133047</v>
          </cell>
          <cell r="T92">
            <v>11168553.642673979</v>
          </cell>
          <cell r="U92">
            <v>21575163610.128639</v>
          </cell>
          <cell r="AN92">
            <v>283402659403.92566</v>
          </cell>
        </row>
        <row r="93">
          <cell r="C93">
            <v>1364439250.4730921</v>
          </cell>
          <cell r="D93">
            <v>213250892.82234257</v>
          </cell>
          <cell r="E93">
            <v>44653096.322268926</v>
          </cell>
          <cell r="F93">
            <v>13293164922.118866</v>
          </cell>
          <cell r="G93">
            <v>417326477.53579324</v>
          </cell>
          <cell r="H93">
            <v>85847660.874234125</v>
          </cell>
          <cell r="I93">
            <v>2173408492.7040472</v>
          </cell>
          <cell r="J93">
            <v>150432477.56791347</v>
          </cell>
          <cell r="K93">
            <v>57416649.723013833</v>
          </cell>
          <cell r="L93">
            <v>1360561773.9023478</v>
          </cell>
          <cell r="M93">
            <v>50681956.878153123</v>
          </cell>
          <cell r="N93">
            <v>18597995.215464883</v>
          </cell>
          <cell r="O93">
            <v>3040036592.2105694</v>
          </cell>
          <cell r="P93">
            <v>43597242.913094006</v>
          </cell>
          <cell r="Q93">
            <v>18091296.383983135</v>
          </cell>
          <cell r="R93">
            <v>173443245.28321138</v>
          </cell>
          <cell r="S93">
            <v>21229018.84961031</v>
          </cell>
          <cell r="T93">
            <v>11666497.131349163</v>
          </cell>
          <cell r="U93">
            <v>22537845538.909351</v>
          </cell>
          <cell r="AN93">
            <v>300978291293.6875</v>
          </cell>
        </row>
        <row r="94">
          <cell r="C94">
            <v>1425292290.9189591</v>
          </cell>
          <cell r="D94">
            <v>222747510.81165391</v>
          </cell>
          <cell r="E94">
            <v>46643373.832816757</v>
          </cell>
          <cell r="F94">
            <v>13886034217.322842</v>
          </cell>
          <cell r="G94">
            <v>435918780.16609013</v>
          </cell>
          <cell r="H94">
            <v>89673763.161880761</v>
          </cell>
          <cell r="I94">
            <v>2270296299.1319122</v>
          </cell>
          <cell r="J94">
            <v>157135919.34068444</v>
          </cell>
          <cell r="K94">
            <v>59976000.696645901</v>
          </cell>
          <cell r="L94">
            <v>1421224189.3554945</v>
          </cell>
          <cell r="M94">
            <v>52943074.1050767</v>
          </cell>
          <cell r="N94">
            <v>19426920.151842445</v>
          </cell>
          <cell r="O94">
            <v>3175499362.640677</v>
          </cell>
          <cell r="P94">
            <v>45540520.850616559</v>
          </cell>
          <cell r="Q94">
            <v>18897614.253360599</v>
          </cell>
          <cell r="R94">
            <v>181248191.32095584</v>
          </cell>
          <cell r="S94">
            <v>22173409.896519959</v>
          </cell>
          <cell r="T94">
            <v>12186313.584785176</v>
          </cell>
          <cell r="U94">
            <v>23542857751.542816</v>
          </cell>
          <cell r="AN94">
            <v>319681541264.6463</v>
          </cell>
        </row>
        <row r="95">
          <cell r="C95">
            <v>1488819537.2832308</v>
          </cell>
          <cell r="D95">
            <v>232660663.36784056</v>
          </cell>
          <cell r="E95">
            <v>48721046.353613712</v>
          </cell>
          <cell r="F95">
            <v>14504957529.741922</v>
          </cell>
          <cell r="G95">
            <v>455326996.86557728</v>
          </cell>
          <cell r="H95">
            <v>93667856.526106521</v>
          </cell>
          <cell r="I95">
            <v>2371439364.9708037</v>
          </cell>
          <cell r="J95">
            <v>164133624.09681278</v>
          </cell>
          <cell r="K95">
            <v>62647745.143333659</v>
          </cell>
          <cell r="L95">
            <v>1484551441.9192002</v>
          </cell>
          <cell r="M95">
            <v>55303598.162497275</v>
          </cell>
          <cell r="N95">
            <v>20292242.593819108</v>
          </cell>
          <cell r="O95">
            <v>3316908318.6332693</v>
          </cell>
          <cell r="P95">
            <v>47569133.474608637</v>
          </cell>
          <cell r="Q95">
            <v>19739335.668715857</v>
          </cell>
          <cell r="R95">
            <v>189400023.8492668</v>
          </cell>
          <cell r="S95">
            <v>23159167.500996552</v>
          </cell>
          <cell r="T95">
            <v>12728945.440736422</v>
          </cell>
          <cell r="U95">
            <v>24592026571.59235</v>
          </cell>
          <cell r="AN95">
            <v>339584913095.56769</v>
          </cell>
        </row>
        <row r="96">
          <cell r="C96">
            <v>1555136277.5566308</v>
          </cell>
          <cell r="D96">
            <v>243008262.4026168</v>
          </cell>
          <cell r="E96">
            <v>50889877.691908307</v>
          </cell>
          <cell r="F96">
            <v>15151058087.859606</v>
          </cell>
          <cell r="G96">
            <v>475586238.28459799</v>
          </cell>
          <cell r="H96">
            <v>97837174.818850189</v>
          </cell>
          <cell r="I96">
            <v>2477020996.6457558</v>
          </cell>
          <cell r="J96">
            <v>171438259.53020236</v>
          </cell>
          <cell r="K96">
            <v>65436724.032948531</v>
          </cell>
          <cell r="L96">
            <v>1550658359.2658861</v>
          </cell>
          <cell r="M96">
            <v>57767816.940397188</v>
          </cell>
          <cell r="N96">
            <v>21195529.979613811</v>
          </cell>
          <cell r="O96">
            <v>3464519421.8185215</v>
          </cell>
          <cell r="P96">
            <v>49686756.058873385</v>
          </cell>
          <cell r="Q96">
            <v>20617985.189973239</v>
          </cell>
          <cell r="R96">
            <v>197913919.15210643</v>
          </cell>
          <cell r="S96">
            <v>24188067.341179486</v>
          </cell>
          <cell r="T96">
            <v>13295374.698320825</v>
          </cell>
          <cell r="U96">
            <v>25687255129.267982</v>
          </cell>
          <cell r="AN96">
            <v>360765531479.46967</v>
          </cell>
        </row>
        <row r="97">
          <cell r="C97">
            <v>1624418273.9655137</v>
          </cell>
          <cell r="D97">
            <v>253857173.46246162</v>
          </cell>
          <cell r="E97">
            <v>53161216.719487168</v>
          </cell>
          <cell r="F97">
            <v>15826990320.18413</v>
          </cell>
          <cell r="G97">
            <v>496813344.39742607</v>
          </cell>
          <cell r="H97">
            <v>102203315.20893629</v>
          </cell>
          <cell r="I97">
            <v>2587542189.744009</v>
          </cell>
          <cell r="J97">
            <v>179089044.99778828</v>
          </cell>
          <cell r="K97">
            <v>68356937.509224251</v>
          </cell>
          <cell r="L97">
            <v>1619664589.7424443</v>
          </cell>
          <cell r="M97">
            <v>60344587.61716333</v>
          </cell>
          <cell r="N97">
            <v>22141483.502256509</v>
          </cell>
          <cell r="O97">
            <v>3619725601.4894638</v>
          </cell>
          <cell r="P97">
            <v>51901707.834991843</v>
          </cell>
          <cell r="Q97">
            <v>21538030.643812101</v>
          </cell>
          <cell r="R97">
            <v>206705312.80719641</v>
          </cell>
          <cell r="S97">
            <v>25270701.921570837</v>
          </cell>
          <cell r="T97">
            <v>13888737.130566861</v>
          </cell>
          <cell r="U97">
            <v>26833612568.878437</v>
          </cell>
          <cell r="AN97">
            <v>383344901268.72888</v>
          </cell>
        </row>
        <row r="98">
          <cell r="C98">
            <v>1696740629.3213925</v>
          </cell>
          <cell r="D98">
            <v>265183454.97228429</v>
          </cell>
          <cell r="E98">
            <v>55532464.955594115</v>
          </cell>
          <cell r="F98">
            <v>16532638130.52145</v>
          </cell>
          <cell r="G98">
            <v>518974195.5258252</v>
          </cell>
          <cell r="H98">
            <v>106761476.70098384</v>
          </cell>
          <cell r="I98">
            <v>2702922949.6604719</v>
          </cell>
          <cell r="J98">
            <v>187076313.36330724</v>
          </cell>
          <cell r="K98">
            <v>71405580.523045138</v>
          </cell>
          <cell r="L98">
            <v>1691694797.3684928</v>
          </cell>
          <cell r="M98">
            <v>63034615.819255069</v>
          </cell>
          <cell r="N98">
            <v>23129043.552214429</v>
          </cell>
          <cell r="O98">
            <v>3781791100.5729523</v>
          </cell>
          <cell r="P98">
            <v>54213937.898574948</v>
          </cell>
          <cell r="Q98">
            <v>22498535.680059906</v>
          </cell>
          <cell r="R98">
            <v>215881061.02991503</v>
          </cell>
          <cell r="S98">
            <v>26401129.791648362</v>
          </cell>
          <cell r="T98">
            <v>14508197.369291695</v>
          </cell>
          <cell r="U98">
            <v>28030387614.626766</v>
          </cell>
          <cell r="AN98">
            <v>407376226173.3739</v>
          </cell>
        </row>
        <row r="99">
          <cell r="C99">
            <v>1772234174.527946</v>
          </cell>
          <cell r="D99">
            <v>277007721.69943321</v>
          </cell>
          <cell r="E99">
            <v>58007934.973513067</v>
          </cell>
          <cell r="F99">
            <v>17269283246.092049</v>
          </cell>
          <cell r="G99">
            <v>542109098.40607095</v>
          </cell>
          <cell r="H99">
            <v>111519946.05421384</v>
          </cell>
          <cell r="I99">
            <v>2823372930.0942225</v>
          </cell>
          <cell r="J99">
            <v>195414585.95288372</v>
          </cell>
          <cell r="K99">
            <v>74588195.494475082</v>
          </cell>
          <cell r="L99">
            <v>1766878864.2827909</v>
          </cell>
          <cell r="M99">
            <v>65842785.372513101</v>
          </cell>
          <cell r="N99">
            <v>24160005.898412507</v>
          </cell>
          <cell r="O99">
            <v>3951013835.5610676</v>
          </cell>
          <cell r="P99">
            <v>56627636.6989289</v>
          </cell>
          <cell r="Q99">
            <v>23501246.143322971</v>
          </cell>
          <cell r="R99">
            <v>225457620.79288763</v>
          </cell>
          <cell r="S99">
            <v>27581423.693929724</v>
          </cell>
          <cell r="T99">
            <v>15154881.789062601</v>
          </cell>
          <cell r="U99">
            <v>29279756133.527725</v>
          </cell>
          <cell r="AN99">
            <v>432952900862.90753</v>
          </cell>
        </row>
        <row r="100">
          <cell r="C100">
            <v>1851035222.6818507</v>
          </cell>
          <cell r="D100">
            <v>289351456.46186608</v>
          </cell>
          <cell r="E100">
            <v>60592120.830834888</v>
          </cell>
          <cell r="F100">
            <v>18038261277.893394</v>
          </cell>
          <cell r="G100">
            <v>566260056.08552635</v>
          </cell>
          <cell r="H100">
            <v>116487358.65101431</v>
          </cell>
          <cell r="I100">
            <v>2949110601.1971951</v>
          </cell>
          <cell r="J100">
            <v>204118995.01800945</v>
          </cell>
          <cell r="K100">
            <v>77910558.011740372</v>
          </cell>
          <cell r="L100">
            <v>1845352100.8950965</v>
          </cell>
          <cell r="M100">
            <v>68774185.341548756</v>
          </cell>
          <cell r="N100">
            <v>25236241.870349847</v>
          </cell>
          <cell r="O100">
            <v>4127704366.2965598</v>
          </cell>
          <cell r="P100">
            <v>59147170.534571782</v>
          </cell>
          <cell r="Q100">
            <v>24547981.313712176</v>
          </cell>
          <cell r="R100">
            <v>235452133.87958255</v>
          </cell>
          <cell r="S100">
            <v>28813744.161960088</v>
          </cell>
          <cell r="T100">
            <v>15829964.157387357</v>
          </cell>
          <cell r="U100">
            <v>30583985535.2822</v>
          </cell>
          <cell r="AN100">
            <v>460174276368.04889</v>
          </cell>
        </row>
        <row r="101">
          <cell r="C101">
            <v>1933285790.2148273</v>
          </cell>
          <cell r="D101">
            <v>302237045.39629394</v>
          </cell>
          <cell r="E101">
            <v>63289705.43645516</v>
          </cell>
          <cell r="F101">
            <v>18840963904.759659</v>
          </cell>
          <cell r="G101">
            <v>591470836.78691268</v>
          </cell>
          <cell r="H101">
            <v>121672712.64235939</v>
          </cell>
          <cell r="I101">
            <v>3080363607.0852323</v>
          </cell>
          <cell r="J101">
            <v>213205308.52476573</v>
          </cell>
          <cell r="K101">
            <v>81378686.291996062</v>
          </cell>
          <cell r="L101">
            <v>1927255464.0079272</v>
          </cell>
          <cell r="M101">
            <v>71834118.34405674</v>
          </cell>
          <cell r="N101">
            <v>26359701.424734909</v>
          </cell>
          <cell r="O101">
            <v>4312186415.5167017</v>
          </cell>
          <cell r="P101">
            <v>61777088.66203168</v>
          </cell>
          <cell r="Q101">
            <v>25640636.885782018</v>
          </cell>
          <cell r="R101">
            <v>245882454.22296497</v>
          </cell>
          <cell r="S101">
            <v>30100343.117558684</v>
          </cell>
          <cell r="T101">
            <v>16534667.558071947</v>
          </cell>
          <cell r="U101">
            <v>31945438486.878326</v>
          </cell>
          <cell r="AN101">
            <v>489146044726.57098</v>
          </cell>
        </row>
        <row r="102">
          <cell r="C102">
            <v>2019133826.4443958</v>
          </cell>
          <cell r="D102">
            <v>315687814.58300978</v>
          </cell>
          <cell r="E102">
            <v>66105568.200560339</v>
          </cell>
          <cell r="F102">
            <v>19678841141.117805</v>
          </cell>
          <cell r="G102">
            <v>617787045.41822338</v>
          </cell>
          <cell r="H102">
            <v>127085383.63621138</v>
          </cell>
          <cell r="I102">
            <v>3217369137.0590777</v>
          </cell>
          <cell r="J102">
            <v>222689955.89465249</v>
          </cell>
          <cell r="K102">
            <v>84998851.005247921</v>
          </cell>
          <cell r="L102">
            <v>2012735783.1798019</v>
          </cell>
          <cell r="M102">
            <v>75028109.183461621</v>
          </cell>
          <cell r="N102">
            <v>27532416.329882588</v>
          </cell>
          <cell r="O102">
            <v>4504797408.7431145</v>
          </cell>
          <cell r="P102">
            <v>64522130.6759011</v>
          </cell>
          <cell r="Q102">
            <v>26781188.061774544</v>
          </cell>
          <cell r="R102">
            <v>256767176.2659865</v>
          </cell>
          <cell r="S102">
            <v>31443567.608312223</v>
          </cell>
          <cell r="T102">
            <v>17270266.388431519</v>
          </cell>
          <cell r="U102">
            <v>33366576769.795853</v>
          </cell>
          <cell r="AN102">
            <v>519980630251.8941</v>
          </cell>
        </row>
        <row r="103">
          <cell r="C103">
            <v>2108733451.8213844</v>
          </cell>
          <cell r="D103">
            <v>329728068.07490647</v>
          </cell>
          <cell r="E103">
            <v>69044792.977484912</v>
          </cell>
          <cell r="F103">
            <v>20553403691.349873</v>
          </cell>
          <cell r="G103">
            <v>645256197.82069802</v>
          </cell>
          <cell r="H103">
            <v>132735139.9478427</v>
          </cell>
          <cell r="I103">
            <v>3360374311.0125957</v>
          </cell>
          <cell r="J103">
            <v>232590054.73021603</v>
          </cell>
          <cell r="K103">
            <v>88777585.474094987</v>
          </cell>
          <cell r="L103">
            <v>2101945995.608845</v>
          </cell>
          <cell r="M103">
            <v>78361913.810946867</v>
          </cell>
          <cell r="N103">
            <v>28756503.471983202</v>
          </cell>
          <cell r="O103">
            <v>4705889035.253377</v>
          </cell>
          <cell r="P103">
            <v>67387234.169502392</v>
          </cell>
          <cell r="Q103">
            <v>27971692.763151877</v>
          </cell>
          <cell r="R103">
            <v>268125664.37775281</v>
          </cell>
          <cell r="S103">
            <v>32845863.690347228</v>
          </cell>
          <cell r="T103">
            <v>18038088.43293187</v>
          </cell>
          <cell r="U103">
            <v>34849965284.787933</v>
          </cell>
          <cell r="AN103">
            <v>552797613989.34302</v>
          </cell>
        </row>
        <row r="104">
          <cell r="C104">
            <v>2202245205.169961</v>
          </cell>
          <cell r="D104">
            <v>344383127.37953526</v>
          </cell>
          <cell r="E104">
            <v>72112676.311600521</v>
          </cell>
          <cell r="F104">
            <v>21466225393.75235</v>
          </cell>
          <cell r="G104">
            <v>673927797.8498745</v>
          </cell>
          <cell r="H104">
            <v>138632158.4315466</v>
          </cell>
          <cell r="I104">
            <v>3509636579.5188174</v>
          </cell>
          <cell r="J104">
            <v>242923438.55959931</v>
          </cell>
          <cell r="K104">
            <v>92721696.262313634</v>
          </cell>
          <cell r="L104">
            <v>2195045389.8228426</v>
          </cell>
          <cell r="M104">
            <v>81841528.628221974</v>
          </cell>
          <cell r="N104">
            <v>30034168.287469167</v>
          </cell>
          <cell r="O104">
            <v>4915827830.892808</v>
          </cell>
          <cell r="P104">
            <v>70377542.685774058</v>
          </cell>
          <cell r="Q104">
            <v>29214294.964512505</v>
          </cell>
          <cell r="R104">
            <v>279978083.36003083</v>
          </cell>
          <cell r="S104">
            <v>34309780.461564951</v>
          </cell>
          <cell r="T104">
            <v>18839517.015911177</v>
          </cell>
          <cell r="U104">
            <v>36398276209.354736</v>
          </cell>
          <cell r="AN104">
            <v>587724174046.75647</v>
          </cell>
        </row>
        <row r="105">
          <cell r="C105">
            <v>2299836300.2238417</v>
          </cell>
          <cell r="D105">
            <v>359679372.44443977</v>
          </cell>
          <cell r="E105">
            <v>75314735.996684015</v>
          </cell>
          <cell r="F105">
            <v>22418945757.166702</v>
          </cell>
          <cell r="G105">
            <v>703853417.38741696</v>
          </cell>
          <cell r="H105">
            <v>144787040.91375133</v>
          </cell>
          <cell r="I105">
            <v>3665424139.0981307</v>
          </cell>
          <cell r="J105">
            <v>253708685.63509542</v>
          </cell>
          <cell r="K105">
            <v>96838274.165668935</v>
          </cell>
          <cell r="L105">
            <v>2292199858.4692183</v>
          </cell>
          <cell r="M105">
            <v>85473200.14269723</v>
          </cell>
          <cell r="N105">
            <v>31367708.32582378</v>
          </cell>
          <cell r="O105">
            <v>5134995783.50805</v>
          </cell>
          <cell r="P105">
            <v>73498413.968249142</v>
          </cell>
          <cell r="Q105">
            <v>30511228.15410132</v>
          </cell>
          <cell r="R105">
            <v>292345430.07959229</v>
          </cell>
          <cell r="S105">
            <v>35837974.250678577</v>
          </cell>
          <cell r="T105">
            <v>19675993.236106087</v>
          </cell>
          <cell r="U105">
            <v>38014293313.166237</v>
          </cell>
          <cell r="AN105">
            <v>624895580312.27576</v>
          </cell>
        </row>
        <row r="106">
          <cell r="C106">
            <v>2401680891.7701855</v>
          </cell>
          <cell r="D106">
            <v>375644284.19738573</v>
          </cell>
          <cell r="E106">
            <v>78656719.959496871</v>
          </cell>
          <cell r="F106">
            <v>23413272593.438087</v>
          </cell>
          <cell r="G106">
            <v>735086779.38408899</v>
          </cell>
          <cell r="H106">
            <v>151210831.24809766</v>
          </cell>
          <cell r="I106">
            <v>3828016363.1865735</v>
          </cell>
          <cell r="J106">
            <v>264965148.82174194</v>
          </cell>
          <cell r="K106">
            <v>101134705.61870399</v>
          </cell>
          <cell r="L106">
            <v>2393582160.5056744</v>
          </cell>
          <cell r="M106">
            <v>89263434.987049371</v>
          </cell>
          <cell r="N106">
            <v>32759516.947295163</v>
          </cell>
          <cell r="O106">
            <v>5363790961.8075771</v>
          </cell>
          <cell r="P106">
            <v>76755428.522257313</v>
          </cell>
          <cell r="Q106">
            <v>31864818.925237715</v>
          </cell>
          <cell r="R106">
            <v>305249566.26270968</v>
          </cell>
          <cell r="S106">
            <v>37433212.967549667</v>
          </cell>
          <cell r="T106">
            <v>20549018.285780698</v>
          </cell>
          <cell r="U106">
            <v>39700916436.835495</v>
          </cell>
          <cell r="AN106">
            <v>664455698024.35852</v>
          </cell>
        </row>
        <row r="107">
          <cell r="C107">
            <v>2509449220.3821778</v>
          </cell>
          <cell r="D107">
            <v>392463526.45101464</v>
          </cell>
          <cell r="E107">
            <v>82179565.486003146</v>
          </cell>
          <cell r="F107">
            <v>24460653947.064903</v>
          </cell>
          <cell r="G107">
            <v>767997600.58913589</v>
          </cell>
          <cell r="H107">
            <v>157982743.60218701</v>
          </cell>
          <cell r="I107">
            <v>3999471581.0113344</v>
          </cell>
          <cell r="J107">
            <v>276831663.87340677</v>
          </cell>
          <cell r="K107">
            <v>105663718.53177096</v>
          </cell>
          <cell r="L107">
            <v>2500694962.1883039</v>
          </cell>
          <cell r="M107">
            <v>93261905.787670642</v>
          </cell>
          <cell r="N107">
            <v>34226579.783824921</v>
          </cell>
          <cell r="O107">
            <v>5602628168.4782934</v>
          </cell>
          <cell r="P107">
            <v>80190965.284381047</v>
          </cell>
          <cell r="Q107">
            <v>33291561.027912676</v>
          </cell>
          <cell r="R107">
            <v>318876779.04229498</v>
          </cell>
          <cell r="S107">
            <v>39105501.068599992</v>
          </cell>
          <cell r="T107">
            <v>21469103.037543073</v>
          </cell>
          <cell r="U107">
            <v>41476439092.690773</v>
          </cell>
          <cell r="AN107">
            <v>706883336534.17468</v>
          </cell>
        </row>
        <row r="108">
          <cell r="C108">
            <v>2621990179.6259437</v>
          </cell>
          <cell r="D108">
            <v>410025582.21951282</v>
          </cell>
          <cell r="E108">
            <v>85858053.765261292</v>
          </cell>
          <cell r="F108">
            <v>25554240254.570793</v>
          </cell>
          <cell r="G108">
            <v>802361786.96622705</v>
          </cell>
          <cell r="H108">
            <v>165053820.113565</v>
          </cell>
          <cell r="I108">
            <v>4178502279.7106037</v>
          </cell>
          <cell r="J108">
            <v>289222417.55818361</v>
          </cell>
          <cell r="K108">
            <v>110392795.97209784</v>
          </cell>
          <cell r="L108">
            <v>2612535088.6379318</v>
          </cell>
          <cell r="M108">
            <v>97437065.080886379</v>
          </cell>
          <cell r="N108">
            <v>35758450.111639395</v>
          </cell>
          <cell r="O108">
            <v>5851939618.411561</v>
          </cell>
          <cell r="P108">
            <v>83778167.151411474</v>
          </cell>
          <cell r="Q108">
            <v>34781315.293542035</v>
          </cell>
          <cell r="R108">
            <v>333103589.18418193</v>
          </cell>
          <cell r="S108">
            <v>40851434.947336458</v>
          </cell>
          <cell r="T108">
            <v>22429823.718767226</v>
          </cell>
          <cell r="U108">
            <v>43330261723.039444</v>
          </cell>
          <cell r="AN108">
            <v>752060524051.83105</v>
          </cell>
        </row>
        <row r="109">
          <cell r="C109">
            <v>2739511611.7431312</v>
          </cell>
          <cell r="D109">
            <v>428362684.74873346</v>
          </cell>
          <cell r="E109">
            <v>89698941.958730265</v>
          </cell>
          <cell r="F109">
            <v>26696033557.959621</v>
          </cell>
          <cell r="G109">
            <v>838242397.97955477</v>
          </cell>
          <cell r="H109">
            <v>172437047.41707537</v>
          </cell>
          <cell r="I109">
            <v>4365437369.3272734</v>
          </cell>
          <cell r="J109">
            <v>302160167.45175475</v>
          </cell>
          <cell r="K109">
            <v>115330621.86012802</v>
          </cell>
          <cell r="L109">
            <v>2729307490.3270521</v>
          </cell>
          <cell r="M109">
            <v>101796585.53895456</v>
          </cell>
          <cell r="N109">
            <v>37357941.022775777</v>
          </cell>
          <cell r="O109">
            <v>6112175642.9169617</v>
          </cell>
          <cell r="P109">
            <v>87523611.791934028</v>
          </cell>
          <cell r="Q109">
            <v>36336816.083164558</v>
          </cell>
          <cell r="R109">
            <v>347955888.39265198</v>
          </cell>
          <cell r="S109">
            <v>42674198.461275086</v>
          </cell>
          <cell r="T109">
            <v>23432943.710519943</v>
          </cell>
          <cell r="U109">
            <v>45265775518.691284</v>
          </cell>
          <cell r="AN109">
            <v>800165033495.60474</v>
          </cell>
        </row>
        <row r="110">
          <cell r="C110">
            <v>2862230211.622972</v>
          </cell>
          <cell r="D110">
            <v>447508433.57532716</v>
          </cell>
          <cell r="E110">
            <v>93709273.837132961</v>
          </cell>
          <cell r="F110">
            <v>27888120591.050892</v>
          </cell>
          <cell r="G110">
            <v>875705165.62679946</v>
          </cell>
          <cell r="H110">
            <v>180145962.9006528</v>
          </cell>
          <cell r="I110">
            <v>4560619712.2063313</v>
          </cell>
          <cell r="J110">
            <v>315668636.2907874</v>
          </cell>
          <cell r="K110">
            <v>120486248.34703092</v>
          </cell>
          <cell r="L110">
            <v>2851225794.4634891</v>
          </cell>
          <cell r="M110">
            <v>106348465.38012731</v>
          </cell>
          <cell r="N110">
            <v>39027984.899746679</v>
          </cell>
          <cell r="O110">
            <v>6383805420.8268719</v>
          </cell>
          <cell r="P110">
            <v>91434155.478630289</v>
          </cell>
          <cell r="Q110">
            <v>37960913.663515463</v>
          </cell>
          <cell r="R110">
            <v>363460658.54900843</v>
          </cell>
          <cell r="S110">
            <v>44577109.739239223</v>
          </cell>
          <cell r="T110">
            <v>24480301.142151009</v>
          </cell>
          <cell r="U110">
            <v>47286515039.600708</v>
          </cell>
          <cell r="AN110">
            <v>851386032732.1499</v>
          </cell>
        </row>
        <row r="111">
          <cell r="C111">
            <v>2990371892.4614396</v>
          </cell>
          <cell r="D111">
            <v>467497850.57270855</v>
          </cell>
          <cell r="E111">
            <v>97896391.54847911</v>
          </cell>
          <cell r="F111">
            <v>29132676243.5564</v>
          </cell>
          <cell r="G111">
            <v>914818604.0438199</v>
          </cell>
          <cell r="H111">
            <v>188194677.31404531</v>
          </cell>
          <cell r="I111">
            <v>4764406695.9499788</v>
          </cell>
          <cell r="J111">
            <v>329772551.59509403</v>
          </cell>
          <cell r="K111">
            <v>125869110.92797384</v>
          </cell>
          <cell r="L111">
            <v>2978512660.2877526</v>
          </cell>
          <cell r="M111">
            <v>111101041.74156997</v>
          </cell>
          <cell r="N111">
            <v>40771638.311857745</v>
          </cell>
          <cell r="O111">
            <v>6667317737.4204807</v>
          </cell>
          <cell r="P111">
            <v>95516944.504516348</v>
          </cell>
          <cell r="Q111">
            <v>39656578.961693555</v>
          </cell>
          <cell r="R111">
            <v>379646016.00001901</v>
          </cell>
          <cell r="S111">
            <v>46563626.648846596</v>
          </cell>
          <cell r="T111">
            <v>25573811.957668886</v>
          </cell>
          <cell r="U111">
            <v>49396164073.804337</v>
          </cell>
          <cell r="AN111">
            <v>905924826880.04773</v>
          </cell>
        </row>
        <row r="112">
          <cell r="C112">
            <v>3124172165.8546963</v>
          </cell>
          <cell r="D112">
            <v>488367438.18588978</v>
          </cell>
          <cell r="E112">
            <v>102267947.84636705</v>
          </cell>
          <cell r="F112">
            <v>30431967159.834831</v>
          </cell>
          <cell r="G112">
            <v>955654123.3884753</v>
          </cell>
          <cell r="H112">
            <v>196597898.26152545</v>
          </cell>
          <cell r="I112">
            <v>4977170828.7874746</v>
          </cell>
          <cell r="J112">
            <v>344497686.83910435</v>
          </cell>
          <cell r="K112">
            <v>131489044.14614345</v>
          </cell>
          <cell r="L112">
            <v>3111400148.2082834</v>
          </cell>
          <cell r="M112">
            <v>116063004.57570656</v>
          </cell>
          <cell r="N112">
            <v>42592087.102930546</v>
          </cell>
          <cell r="O112">
            <v>6963221772.1213846</v>
          </cell>
          <cell r="P112">
            <v>99779427.044294447</v>
          </cell>
          <cell r="Q112">
            <v>41426908.50553067</v>
          </cell>
          <cell r="R112">
            <v>396541257.54975808</v>
          </cell>
          <cell r="S112">
            <v>48637352.475066602</v>
          </cell>
          <cell r="T112">
            <v>26715473.101883169</v>
          </cell>
          <cell r="U112">
            <v>51598561723.829346</v>
          </cell>
          <cell r="AN112">
            <v>963995602455.79407</v>
          </cell>
        </row>
        <row r="113">
          <cell r="C113">
            <v>3263876536.8561254</v>
          </cell>
          <cell r="D113">
            <v>510155239.93395734</v>
          </cell>
          <cell r="E113">
            <v>106831918.79517259</v>
          </cell>
          <cell r="F113">
            <v>31788355477.132217</v>
          </cell>
          <cell r="G113">
            <v>998286148.1574868</v>
          </cell>
          <cell r="H113">
            <v>205370954.61046854</v>
          </cell>
          <cell r="I113">
            <v>5199300358.1688452</v>
          </cell>
          <cell r="J113">
            <v>359870904.22852796</v>
          </cell>
          <cell r="K113">
            <v>137356297.90881011</v>
          </cell>
          <cell r="L113">
            <v>3250130103.2701483</v>
          </cell>
          <cell r="M113">
            <v>121243411.08890291</v>
          </cell>
          <cell r="N113">
            <v>44492651.677330986</v>
          </cell>
          <cell r="O113">
            <v>7272047915.9488268</v>
          </cell>
          <cell r="P113">
            <v>104229365.47678907</v>
          </cell>
          <cell r="Q113">
            <v>43275129.556347266</v>
          </cell>
          <cell r="R113">
            <v>414176908.21447104</v>
          </cell>
          <cell r="S113">
            <v>50802041.817286499</v>
          </cell>
          <cell r="T113">
            <v>27907365.830624714</v>
          </cell>
          <cell r="U113">
            <v>53897708728.672356</v>
          </cell>
          <cell r="AN113">
            <v>1025826262644.8656</v>
          </cell>
        </row>
        <row r="114">
          <cell r="C114">
            <v>3409740914.5430593</v>
          </cell>
          <cell r="D114">
            <v>532900903.26136678</v>
          </cell>
          <cell r="E114">
            <v>111596616.96924272</v>
          </cell>
          <cell r="F114">
            <v>33204302708.259743</v>
          </cell>
          <cell r="G114">
            <v>1042792240.0949279</v>
          </cell>
          <cell r="H114">
            <v>214529821.84865201</v>
          </cell>
          <cell r="I114">
            <v>5431199913.4163818</v>
          </cell>
          <cell r="J114">
            <v>375920199.13979608</v>
          </cell>
          <cell r="K114">
            <v>143481554.43737802</v>
          </cell>
          <cell r="L114">
            <v>3394954553.4676781</v>
          </cell>
          <cell r="M114">
            <v>126651700.74197957</v>
          </cell>
          <cell r="N114">
            <v>46476792.49141413</v>
          </cell>
          <cell r="O114">
            <v>7594348619.7287083</v>
          </cell>
          <cell r="P114">
            <v>108874849.18492238</v>
          </cell>
          <cell r="Q114">
            <v>45204605.440981679</v>
          </cell>
          <cell r="R114">
            <v>432584770.80178082</v>
          </cell>
          <cell r="S114">
            <v>53061606.712540701</v>
          </cell>
          <cell r="T114">
            <v>29151659.149485692</v>
          </cell>
          <cell r="U114">
            <v>56297774029.690025</v>
          </cell>
          <cell r="AN114">
            <v>1091659285855.9963</v>
          </cell>
        </row>
        <row r="115">
          <cell r="C115">
            <v>3562032038.6565485</v>
          </cell>
          <cell r="D115">
            <v>556645744.82168257</v>
          </cell>
          <cell r="E115">
            <v>116570705.16373199</v>
          </cell>
          <cell r="F115">
            <v>34682373773.807205</v>
          </cell>
          <cell r="G115">
            <v>1089253225.8557198</v>
          </cell>
          <cell r="H115">
            <v>224091148.42412776</v>
          </cell>
          <cell r="I115">
            <v>5673291173.2932539</v>
          </cell>
          <cell r="J115">
            <v>392674746.28161985</v>
          </cell>
          <cell r="K115">
            <v>149875945.87403077</v>
          </cell>
          <cell r="L115">
            <v>3546136123.4267869</v>
          </cell>
          <cell r="M115">
            <v>132297710.83264172</v>
          </cell>
          <cell r="N115">
            <v>48548115.757712282</v>
          </cell>
          <cell r="O115">
            <v>7930699274.0967093</v>
          </cell>
          <cell r="P115">
            <v>113724307.85017709</v>
          </cell>
          <cell r="Q115">
            <v>47218841.090188682</v>
          </cell>
          <cell r="R115">
            <v>451797977.37728554</v>
          </cell>
          <cell r="S115">
            <v>55420122.992777139</v>
          </cell>
          <cell r="T115">
            <v>30450613.385656226</v>
          </cell>
          <cell r="U115">
            <v>58803101588.987846</v>
          </cell>
          <cell r="AN115">
            <v>1161752648299.3469</v>
          </cell>
        </row>
        <row r="116">
          <cell r="C116">
            <v>3721027922.8950281</v>
          </cell>
          <cell r="D116">
            <v>581432818.27987576</v>
          </cell>
          <cell r="E116">
            <v>121763210.63524713</v>
          </cell>
          <cell r="F116">
            <v>36225241189.138771</v>
          </cell>
          <cell r="G116">
            <v>1137753329.5923529</v>
          </cell>
          <cell r="H116">
            <v>234072283.10252932</v>
          </cell>
          <cell r="I116">
            <v>5926013559.3742695</v>
          </cell>
          <cell r="J116">
            <v>410164947.63977611</v>
          </cell>
          <cell r="K116">
            <v>156551072.56825536</v>
          </cell>
          <cell r="L116">
            <v>3703948463.9981313</v>
          </cell>
          <cell r="M116">
            <v>138191692.68051514</v>
          </cell>
          <cell r="N116">
            <v>50710379.369411714</v>
          </cell>
          <cell r="O116">
            <v>8281699122.3521757</v>
          </cell>
          <cell r="P116">
            <v>118786525.25899494</v>
          </cell>
          <cell r="Q116">
            <v>49321488.790713921</v>
          </cell>
          <cell r="R116">
            <v>471851042.68333608</v>
          </cell>
          <cell r="S116">
            <v>57881836.884255841</v>
          </cell>
          <cell r="T116">
            <v>31806583.897570103</v>
          </cell>
          <cell r="U116">
            <v>61418217469.141197</v>
          </cell>
          <cell r="AN116">
            <v>1236380796823.6104</v>
          </cell>
        </row>
      </sheetData>
    </sheetDataSet>
  </externalBook>
</externalLink>
</file>

<file path=xl/externalLinks/externalLink6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SSP Scenarios"/>
      <sheetName val="Weighted Averages"/>
      <sheetName val="R1 Analysis"/>
      <sheetName val="R2 Analysis"/>
      <sheetName val="R3 Analysis"/>
      <sheetName val="R4 Analysis"/>
      <sheetName val="R5 Analysis"/>
      <sheetName val="R6 Analysis"/>
      <sheetName val="Total"/>
      <sheetName val="quick analysis"/>
    </sheetNames>
    <sheetDataSet>
      <sheetData sheetId="0" refreshError="1"/>
      <sheetData sheetId="1" refreshError="1"/>
      <sheetData sheetId="2">
        <row r="2">
          <cell r="A2" t="str">
            <v>SSP1‒ 2.6</v>
          </cell>
        </row>
        <row r="10">
          <cell r="D10">
            <v>0.48333333333333334</v>
          </cell>
        </row>
        <row r="40">
          <cell r="D40">
            <v>31308310.523076922</v>
          </cell>
        </row>
        <row r="45">
          <cell r="B45">
            <v>2020</v>
          </cell>
          <cell r="C45">
            <v>241682.61333333331</v>
          </cell>
          <cell r="D45">
            <v>0</v>
          </cell>
          <cell r="E45">
            <v>6029662.3712698407</v>
          </cell>
          <cell r="F45">
            <v>4703908.2479999997</v>
          </cell>
          <cell r="G45">
            <v>2336228.1</v>
          </cell>
          <cell r="H45">
            <v>0</v>
          </cell>
          <cell r="I45">
            <v>15121913.982646152</v>
          </cell>
          <cell r="J45">
            <v>40460.343999999997</v>
          </cell>
          <cell r="K45">
            <v>0</v>
          </cell>
          <cell r="L45">
            <v>1526522.0181458332</v>
          </cell>
          <cell r="M45">
            <v>730869.39255555556</v>
          </cell>
          <cell r="N45">
            <v>397377.62333333335</v>
          </cell>
          <cell r="O45">
            <v>104371.13400000001</v>
          </cell>
          <cell r="P45">
            <v>2915345.032899586</v>
          </cell>
          <cell r="Q45">
            <v>2310.2277777777776</v>
          </cell>
          <cell r="R45">
            <v>0</v>
          </cell>
          <cell r="S45">
            <v>307755.47260975611</v>
          </cell>
          <cell r="T45">
            <v>256088.23551498126</v>
          </cell>
          <cell r="U45">
            <v>35244.775000000001</v>
          </cell>
          <cell r="V45">
            <v>298.67599999999999</v>
          </cell>
          <cell r="W45">
            <v>610508.22432921804</v>
          </cell>
          <cell r="X45">
            <v>18647767.239874955</v>
          </cell>
        </row>
        <row r="46">
          <cell r="B46">
            <v>2030</v>
          </cell>
          <cell r="C46">
            <v>271892.93999999994</v>
          </cell>
          <cell r="D46">
            <v>0</v>
          </cell>
          <cell r="E46">
            <v>6690155.4225396821</v>
          </cell>
          <cell r="F46">
            <v>5226564.7199999988</v>
          </cell>
          <cell r="G46">
            <v>2585425.764</v>
          </cell>
          <cell r="H46">
            <v>0</v>
          </cell>
          <cell r="I46">
            <v>16781254.44036923</v>
          </cell>
          <cell r="J46">
            <v>45019.256000000001</v>
          </cell>
          <cell r="K46">
            <v>0</v>
          </cell>
          <cell r="L46">
            <v>1693163.9096145832</v>
          </cell>
          <cell r="M46">
            <v>811068.3114074074</v>
          </cell>
          <cell r="N46">
            <v>441089.16190000001</v>
          </cell>
          <cell r="O46">
            <v>116796.269</v>
          </cell>
          <cell r="P46">
            <v>3231900.7029218427</v>
          </cell>
          <cell r="Q46">
            <v>2564.3528333333329</v>
          </cell>
          <cell r="R46">
            <v>0</v>
          </cell>
          <cell r="S46">
            <v>341278.15049390245</v>
          </cell>
          <cell r="T46">
            <v>283934.72326029959</v>
          </cell>
          <cell r="U46">
            <v>39051.210700000003</v>
          </cell>
          <cell r="V46">
            <v>334.23266666666666</v>
          </cell>
          <cell r="W46">
            <v>677001.14686419745</v>
          </cell>
          <cell r="X46">
            <v>20690156.290155269</v>
          </cell>
        </row>
        <row r="47">
          <cell r="B47">
            <v>2040</v>
          </cell>
          <cell r="C47">
            <v>302103.26666666666</v>
          </cell>
          <cell r="D47">
            <v>0</v>
          </cell>
          <cell r="E47">
            <v>7180198.6541269841</v>
          </cell>
          <cell r="F47">
            <v>5588403.8159999996</v>
          </cell>
          <cell r="G47">
            <v>2772324.0119999996</v>
          </cell>
          <cell r="H47">
            <v>0</v>
          </cell>
          <cell r="I47">
            <v>18002278.550769228</v>
          </cell>
          <cell r="J47">
            <v>48438.44</v>
          </cell>
          <cell r="K47">
            <v>0</v>
          </cell>
          <cell r="L47">
            <v>1816602.3477395833</v>
          </cell>
          <cell r="M47">
            <v>870082.6101851851</v>
          </cell>
          <cell r="N47">
            <v>472879.37176666665</v>
          </cell>
          <cell r="O47">
            <v>124251.35</v>
          </cell>
          <cell r="P47">
            <v>3470739.1126392339</v>
          </cell>
          <cell r="Q47">
            <v>2749.1710555555551</v>
          </cell>
          <cell r="R47">
            <v>0</v>
          </cell>
          <cell r="S47">
            <v>366348.11876829271</v>
          </cell>
          <cell r="T47">
            <v>304819.58906928834</v>
          </cell>
          <cell r="U47">
            <v>42011.771800000002</v>
          </cell>
          <cell r="V47">
            <v>355.56666666666666</v>
          </cell>
          <cell r="W47">
            <v>726749.14600823028</v>
          </cell>
          <cell r="X47">
            <v>22199766.809416693</v>
          </cell>
        </row>
        <row r="48">
          <cell r="B48">
            <v>2050</v>
          </cell>
          <cell r="C48">
            <v>302103.26666666666</v>
          </cell>
          <cell r="D48">
            <v>0</v>
          </cell>
          <cell r="E48">
            <v>7457179.6111111101</v>
          </cell>
          <cell r="F48">
            <v>5789425.5359999985</v>
          </cell>
          <cell r="G48">
            <v>2896922.844</v>
          </cell>
          <cell r="H48">
            <v>0</v>
          </cell>
          <cell r="I48">
            <v>18691061.382276922</v>
          </cell>
          <cell r="J48">
            <v>50148.031999999999</v>
          </cell>
          <cell r="K48">
            <v>0</v>
          </cell>
          <cell r="L48">
            <v>1884493.4887083333</v>
          </cell>
          <cell r="M48">
            <v>903372.72744444432</v>
          </cell>
          <cell r="N48">
            <v>490761.3648166667</v>
          </cell>
          <cell r="O48">
            <v>129221.40399999999</v>
          </cell>
          <cell r="P48">
            <v>3599636.0321692545</v>
          </cell>
          <cell r="Q48">
            <v>2853.1313055555552</v>
          </cell>
          <cell r="R48">
            <v>0</v>
          </cell>
          <cell r="S48">
            <v>380083.77188414632</v>
          </cell>
          <cell r="T48">
            <v>316256.5393932584</v>
          </cell>
          <cell r="U48">
            <v>43562.541900000004</v>
          </cell>
          <cell r="V48">
            <v>369.78933333333327</v>
          </cell>
          <cell r="W48">
            <v>754008.32362139912</v>
          </cell>
          <cell r="X48">
            <v>23044705.738067575</v>
          </cell>
        </row>
        <row r="49">
          <cell r="B49">
            <v>2060</v>
          </cell>
          <cell r="C49">
            <v>302103.26666666666</v>
          </cell>
          <cell r="D49">
            <v>0</v>
          </cell>
          <cell r="E49">
            <v>7521098.2934920629</v>
          </cell>
          <cell r="F49">
            <v>5869834.2239999985</v>
          </cell>
          <cell r="G49">
            <v>2928072.5520000001</v>
          </cell>
          <cell r="H49">
            <v>0</v>
          </cell>
          <cell r="I49">
            <v>18847602.934892308</v>
          </cell>
          <cell r="J49">
            <v>50717.896000000001</v>
          </cell>
          <cell r="K49">
            <v>0</v>
          </cell>
          <cell r="L49">
            <v>1903009.2544270833</v>
          </cell>
          <cell r="M49">
            <v>910938.66318518517</v>
          </cell>
          <cell r="N49">
            <v>494735.14105000003</v>
          </cell>
          <cell r="O49">
            <v>129221.40399999999</v>
          </cell>
          <cell r="P49">
            <v>3635651.3479202897</v>
          </cell>
          <cell r="Q49">
            <v>2876.2335833333327</v>
          </cell>
          <cell r="R49">
            <v>0</v>
          </cell>
          <cell r="S49">
            <v>383733.80557926832</v>
          </cell>
          <cell r="T49">
            <v>319339.54339363292</v>
          </cell>
          <cell r="U49">
            <v>43985.479200000002</v>
          </cell>
          <cell r="V49">
            <v>369.78933333333327</v>
          </cell>
          <cell r="W49">
            <v>761212.53484773648</v>
          </cell>
          <cell r="X49">
            <v>23244466.817660335</v>
          </cell>
        </row>
        <row r="50">
          <cell r="B50">
            <v>2070</v>
          </cell>
          <cell r="C50">
            <v>302103.26666666666</v>
          </cell>
          <cell r="D50">
            <v>0</v>
          </cell>
          <cell r="E50">
            <v>7435873.3836507928</v>
          </cell>
          <cell r="F50">
            <v>5789425.5359999985</v>
          </cell>
          <cell r="G50">
            <v>2896922.844</v>
          </cell>
          <cell r="H50">
            <v>0</v>
          </cell>
          <cell r="I50">
            <v>18659753.071753845</v>
          </cell>
          <cell r="J50">
            <v>50148.031999999999</v>
          </cell>
          <cell r="K50">
            <v>0</v>
          </cell>
          <cell r="L50">
            <v>1884493.4887083333</v>
          </cell>
          <cell r="M50">
            <v>901859.54029629624</v>
          </cell>
          <cell r="N50">
            <v>490761.3648166667</v>
          </cell>
          <cell r="O50">
            <v>129221.40399999999</v>
          </cell>
          <cell r="P50">
            <v>3599636.0321692545</v>
          </cell>
          <cell r="Q50">
            <v>2853.1313055555552</v>
          </cell>
          <cell r="R50">
            <v>0</v>
          </cell>
          <cell r="S50">
            <v>379987.71836585365</v>
          </cell>
          <cell r="T50">
            <v>316157.08765131084</v>
          </cell>
          <cell r="U50">
            <v>43562.541900000004</v>
          </cell>
          <cell r="V50">
            <v>369.78933333333327</v>
          </cell>
          <cell r="W50">
            <v>753813.61520987644</v>
          </cell>
          <cell r="X50">
            <v>23013202.719132975</v>
          </cell>
        </row>
        <row r="51">
          <cell r="B51">
            <v>2080</v>
          </cell>
          <cell r="C51">
            <v>302103.26666666666</v>
          </cell>
          <cell r="D51">
            <v>0</v>
          </cell>
          <cell r="E51">
            <v>7222811.1090476187</v>
          </cell>
          <cell r="F51">
            <v>5628608.1599999992</v>
          </cell>
          <cell r="G51">
            <v>2803473.7199999997</v>
          </cell>
          <cell r="H51">
            <v>0</v>
          </cell>
          <cell r="I51">
            <v>18127511.792861536</v>
          </cell>
          <cell r="J51">
            <v>48438.44</v>
          </cell>
          <cell r="K51">
            <v>0</v>
          </cell>
          <cell r="L51">
            <v>1828946.1915520832</v>
          </cell>
          <cell r="M51">
            <v>876135.35877777764</v>
          </cell>
          <cell r="N51">
            <v>476853.14799999999</v>
          </cell>
          <cell r="O51">
            <v>124251.35</v>
          </cell>
          <cell r="P51">
            <v>3495381.1707846792</v>
          </cell>
          <cell r="Q51">
            <v>2772.2733333333326</v>
          </cell>
          <cell r="R51">
            <v>0</v>
          </cell>
          <cell r="S51">
            <v>368845.51024390245</v>
          </cell>
          <cell r="T51">
            <v>306908.07565018721</v>
          </cell>
          <cell r="U51">
            <v>42293.73</v>
          </cell>
          <cell r="V51">
            <v>355.56666666666666</v>
          </cell>
          <cell r="W51">
            <v>731811.56470781891</v>
          </cell>
          <cell r="X51">
            <v>22354704.528354034</v>
          </cell>
        </row>
        <row r="52">
          <cell r="B52">
            <v>2090</v>
          </cell>
          <cell r="C52">
            <v>271892.93999999994</v>
          </cell>
          <cell r="D52">
            <v>0</v>
          </cell>
          <cell r="E52">
            <v>6881911.4696825398</v>
          </cell>
          <cell r="F52">
            <v>5387382.095999999</v>
          </cell>
          <cell r="G52">
            <v>2678874.8879999998</v>
          </cell>
          <cell r="H52">
            <v>0</v>
          </cell>
          <cell r="I52">
            <v>17282187.40873846</v>
          </cell>
          <cell r="J52">
            <v>46158.984000000004</v>
          </cell>
          <cell r="K52">
            <v>0</v>
          </cell>
          <cell r="L52">
            <v>1744596.5921666666</v>
          </cell>
          <cell r="M52">
            <v>835279.3057777778</v>
          </cell>
          <cell r="N52">
            <v>453010.49060000002</v>
          </cell>
          <cell r="O52">
            <v>119281.296</v>
          </cell>
          <cell r="P52">
            <v>3330468.935503623</v>
          </cell>
          <cell r="Q52">
            <v>2633.6596666666665</v>
          </cell>
          <cell r="R52">
            <v>0</v>
          </cell>
          <cell r="S52">
            <v>351555.87695121951</v>
          </cell>
          <cell r="T52">
            <v>292587.02480973781</v>
          </cell>
          <cell r="U52">
            <v>40320.022599999997</v>
          </cell>
          <cell r="V52">
            <v>341.34399999999999</v>
          </cell>
          <cell r="W52">
            <v>697445.53007407393</v>
          </cell>
          <cell r="X52">
            <v>21310101.874316156</v>
          </cell>
        </row>
        <row r="53">
          <cell r="B53">
            <v>2100</v>
          </cell>
          <cell r="C53">
            <v>271892.93999999994</v>
          </cell>
          <cell r="D53">
            <v>0</v>
          </cell>
          <cell r="E53">
            <v>6562318.0577777773</v>
          </cell>
          <cell r="F53">
            <v>5105951.6879999992</v>
          </cell>
          <cell r="G53">
            <v>2554276.0560000003</v>
          </cell>
          <cell r="H53">
            <v>0</v>
          </cell>
          <cell r="I53">
            <v>16436863.024615385</v>
          </cell>
          <cell r="J53">
            <v>43879.527999999998</v>
          </cell>
          <cell r="K53">
            <v>0</v>
          </cell>
          <cell r="L53">
            <v>1658189.6854791667</v>
          </cell>
          <cell r="M53">
            <v>794423.25277777773</v>
          </cell>
          <cell r="N53">
            <v>431154.72131666669</v>
          </cell>
          <cell r="O53">
            <v>114311.242</v>
          </cell>
          <cell r="P53">
            <v>3169347.7860910972</v>
          </cell>
          <cell r="Q53">
            <v>2506.5971388888884</v>
          </cell>
          <cell r="R53">
            <v>0</v>
          </cell>
          <cell r="S53">
            <v>334458.35069512198</v>
          </cell>
          <cell r="T53">
            <v>278365.4257112359</v>
          </cell>
          <cell r="U53">
            <v>38346.315200000005</v>
          </cell>
          <cell r="V53">
            <v>327.12133333333333</v>
          </cell>
          <cell r="W53">
            <v>663468.91226337443</v>
          </cell>
          <cell r="X53">
            <v>20269679.722969856</v>
          </cell>
        </row>
        <row r="54">
          <cell r="B54">
            <v>2110</v>
          </cell>
          <cell r="C54">
            <v>241682.61333333331</v>
          </cell>
          <cell r="D54">
            <v>0</v>
          </cell>
          <cell r="E54">
            <v>6221418.4184126975</v>
          </cell>
          <cell r="F54">
            <v>4864725.6239999989</v>
          </cell>
          <cell r="G54">
            <v>2398527.5159999998</v>
          </cell>
          <cell r="H54">
            <v>0</v>
          </cell>
          <cell r="I54">
            <v>15622846.951015383</v>
          </cell>
          <cell r="J54">
            <v>41600.072</v>
          </cell>
          <cell r="K54">
            <v>0</v>
          </cell>
          <cell r="L54">
            <v>1575897.3933958332</v>
          </cell>
          <cell r="M54">
            <v>755080.38692592585</v>
          </cell>
          <cell r="N54">
            <v>411285.84015</v>
          </cell>
          <cell r="O54">
            <v>106856.16099999999</v>
          </cell>
          <cell r="P54">
            <v>3010122.1796128363</v>
          </cell>
          <cell r="Q54">
            <v>2391.0857499999993</v>
          </cell>
          <cell r="R54">
            <v>0</v>
          </cell>
          <cell r="S54">
            <v>317745.03851219511</v>
          </cell>
          <cell r="T54">
            <v>264442.18183857674</v>
          </cell>
          <cell r="U54">
            <v>36372.607800000005</v>
          </cell>
          <cell r="V54">
            <v>305.78733333333332</v>
          </cell>
          <cell r="W54">
            <v>630368.48230452661</v>
          </cell>
          <cell r="X54">
            <v>19263337.612932745</v>
          </cell>
        </row>
        <row r="55">
          <cell r="B55">
            <v>2120</v>
          </cell>
          <cell r="C55">
            <v>241682.61333333331</v>
          </cell>
          <cell r="D55">
            <v>0</v>
          </cell>
          <cell r="E55">
            <v>5901825.0065079369</v>
          </cell>
          <cell r="F55">
            <v>4623499.5599999996</v>
          </cell>
          <cell r="G55">
            <v>2273928.6839999999</v>
          </cell>
          <cell r="H55">
            <v>0</v>
          </cell>
          <cell r="I55">
            <v>14808830.877415383</v>
          </cell>
          <cell r="J55">
            <v>39890.480000000003</v>
          </cell>
          <cell r="K55">
            <v>0</v>
          </cell>
          <cell r="L55">
            <v>1495662.4086145833</v>
          </cell>
          <cell r="M55">
            <v>715737.52107407397</v>
          </cell>
          <cell r="N55">
            <v>389430.07086666668</v>
          </cell>
          <cell r="O55">
            <v>101886.107</v>
          </cell>
          <cell r="P55">
            <v>2856583.2019373705</v>
          </cell>
          <cell r="Q55">
            <v>2264.0232222222221</v>
          </cell>
          <cell r="R55">
            <v>0</v>
          </cell>
          <cell r="S55">
            <v>301511.99392073171</v>
          </cell>
          <cell r="T55">
            <v>250916.74493370784</v>
          </cell>
          <cell r="U55">
            <v>34539.879500000003</v>
          </cell>
          <cell r="V55">
            <v>291.56466666666665</v>
          </cell>
          <cell r="W55">
            <v>598144.24019753083</v>
          </cell>
          <cell r="X55">
            <v>18263558.319550283</v>
          </cell>
        </row>
        <row r="56">
          <cell r="B56">
            <v>2130</v>
          </cell>
          <cell r="C56">
            <v>211472.28666666665</v>
          </cell>
          <cell r="D56">
            <v>0</v>
          </cell>
          <cell r="E56">
            <v>5603537.8220634917</v>
          </cell>
          <cell r="F56">
            <v>4382273.4959999993</v>
          </cell>
          <cell r="G56">
            <v>2180479.56</v>
          </cell>
          <cell r="H56">
            <v>0</v>
          </cell>
          <cell r="I56">
            <v>14088739.735384615</v>
          </cell>
          <cell r="J56">
            <v>37611.024000000005</v>
          </cell>
          <cell r="K56">
            <v>0</v>
          </cell>
          <cell r="L56">
            <v>1421599.3457395833</v>
          </cell>
          <cell r="M56">
            <v>680934.21666666667</v>
          </cell>
          <cell r="N56">
            <v>369561.18969999999</v>
          </cell>
          <cell r="O56">
            <v>96916.053</v>
          </cell>
          <cell r="P56">
            <v>2714417.4818674945</v>
          </cell>
          <cell r="Q56">
            <v>2148.511833333333</v>
          </cell>
          <cell r="R56">
            <v>0</v>
          </cell>
          <cell r="S56">
            <v>286527.64506707317</v>
          </cell>
          <cell r="T56">
            <v>238385.82544831457</v>
          </cell>
          <cell r="U56">
            <v>32848.130300000004</v>
          </cell>
          <cell r="V56">
            <v>277.34199999999998</v>
          </cell>
          <cell r="W56">
            <v>568451.20744032913</v>
          </cell>
          <cell r="X56">
            <v>17371608.424692437</v>
          </cell>
        </row>
        <row r="57">
          <cell r="B57">
            <v>2140</v>
          </cell>
          <cell r="C57">
            <v>211472.28666666665</v>
          </cell>
          <cell r="D57">
            <v>0</v>
          </cell>
          <cell r="E57">
            <v>5603537.8220634917</v>
          </cell>
          <cell r="F57">
            <v>4382273.4959999993</v>
          </cell>
          <cell r="G57">
            <v>2180479.56</v>
          </cell>
          <cell r="H57">
            <v>0</v>
          </cell>
          <cell r="I57">
            <v>14088739.735384615</v>
          </cell>
          <cell r="J57">
            <v>37611.024000000005</v>
          </cell>
          <cell r="K57">
            <v>0</v>
          </cell>
          <cell r="L57">
            <v>1421599.3457395833</v>
          </cell>
          <cell r="M57">
            <v>680934.21666666667</v>
          </cell>
          <cell r="N57">
            <v>369561.18969999999</v>
          </cell>
          <cell r="O57">
            <v>96916.053</v>
          </cell>
          <cell r="P57">
            <v>2714417.4818674945</v>
          </cell>
          <cell r="Q57">
            <v>2148.511833333333</v>
          </cell>
          <cell r="R57">
            <v>0</v>
          </cell>
          <cell r="S57">
            <v>286527.64506707317</v>
          </cell>
          <cell r="T57">
            <v>238385.82544831457</v>
          </cell>
          <cell r="U57">
            <v>32848.130300000004</v>
          </cell>
          <cell r="V57">
            <v>277.34199999999998</v>
          </cell>
          <cell r="W57">
            <v>568451.20744032913</v>
          </cell>
          <cell r="X57">
            <v>17371608.424692437</v>
          </cell>
        </row>
        <row r="58">
          <cell r="B58">
            <v>2150</v>
          </cell>
          <cell r="C58">
            <v>211472.28666666665</v>
          </cell>
          <cell r="D58">
            <v>0</v>
          </cell>
          <cell r="E58">
            <v>5603537.8220634917</v>
          </cell>
          <cell r="F58">
            <v>4382273.4959999993</v>
          </cell>
          <cell r="G58">
            <v>2180479.56</v>
          </cell>
          <cell r="H58">
            <v>0</v>
          </cell>
          <cell r="I58">
            <v>14088739.735384615</v>
          </cell>
          <cell r="J58">
            <v>37611.024000000005</v>
          </cell>
          <cell r="K58">
            <v>0</v>
          </cell>
          <cell r="L58">
            <v>1421599.3457395833</v>
          </cell>
          <cell r="M58">
            <v>680934.21666666667</v>
          </cell>
          <cell r="N58">
            <v>369561.18969999999</v>
          </cell>
          <cell r="O58">
            <v>96916.053</v>
          </cell>
          <cell r="P58">
            <v>2714417.4818674945</v>
          </cell>
          <cell r="Q58">
            <v>2148.511833333333</v>
          </cell>
          <cell r="R58">
            <v>0</v>
          </cell>
          <cell r="S58">
            <v>286527.64506707317</v>
          </cell>
          <cell r="T58">
            <v>238385.82544831457</v>
          </cell>
          <cell r="U58">
            <v>32848.130300000004</v>
          </cell>
          <cell r="V58">
            <v>277.34199999999998</v>
          </cell>
          <cell r="W58">
            <v>568451.20744032913</v>
          </cell>
          <cell r="X58">
            <v>17371608.424692437</v>
          </cell>
        </row>
      </sheetData>
      <sheetData sheetId="3">
        <row r="10">
          <cell r="D10">
            <v>1.0375000000000001</v>
          </cell>
        </row>
        <row r="40">
          <cell r="D40">
            <v>175069810.47619048</v>
          </cell>
        </row>
        <row r="45">
          <cell r="B45">
            <v>2020</v>
          </cell>
          <cell r="C45">
            <v>45327164.380500004</v>
          </cell>
          <cell r="D45">
            <v>0</v>
          </cell>
          <cell r="E45">
            <v>15876592.233333334</v>
          </cell>
          <cell r="F45">
            <v>3942594.4499999997</v>
          </cell>
          <cell r="G45">
            <v>7694265.5999999996</v>
          </cell>
          <cell r="H45">
            <v>116068185.45</v>
          </cell>
          <cell r="I45">
            <v>181722463.27428573</v>
          </cell>
          <cell r="J45">
            <v>0</v>
          </cell>
          <cell r="K45">
            <v>0</v>
          </cell>
          <cell r="L45">
            <v>2076126.7106086954</v>
          </cell>
          <cell r="M45">
            <v>2825648.8846153845</v>
          </cell>
          <cell r="N45">
            <v>642586.9</v>
          </cell>
          <cell r="O45">
            <v>73874.1875</v>
          </cell>
          <cell r="P45">
            <v>5705470.7537209308</v>
          </cell>
          <cell r="Q45">
            <v>0</v>
          </cell>
          <cell r="R45">
            <v>0</v>
          </cell>
          <cell r="S45">
            <v>592632.70318471338</v>
          </cell>
          <cell r="T45">
            <v>463647.06171428575</v>
          </cell>
          <cell r="U45">
            <v>98207.550000000017</v>
          </cell>
          <cell r="V45">
            <v>6674.125</v>
          </cell>
          <cell r="W45">
            <v>1173679.3606481482</v>
          </cell>
          <cell r="X45">
            <v>188601613.38865483</v>
          </cell>
        </row>
        <row r="46">
          <cell r="B46">
            <v>2030</v>
          </cell>
          <cell r="C46">
            <v>50140668.5625</v>
          </cell>
          <cell r="D46">
            <v>0</v>
          </cell>
          <cell r="E46">
            <v>17608584.113333333</v>
          </cell>
          <cell r="F46">
            <v>4363137.858</v>
          </cell>
          <cell r="G46">
            <v>8514987.2640000004</v>
          </cell>
          <cell r="H46">
            <v>128448791.898</v>
          </cell>
          <cell r="I46">
            <v>201505351.85809526</v>
          </cell>
          <cell r="J46">
            <v>0</v>
          </cell>
          <cell r="K46">
            <v>0</v>
          </cell>
          <cell r="L46">
            <v>2301833.2083478258</v>
          </cell>
          <cell r="M46">
            <v>3132702.730076923</v>
          </cell>
          <cell r="N46">
            <v>711986.28520000004</v>
          </cell>
          <cell r="O46">
            <v>82148.096500000014</v>
          </cell>
          <cell r="P46">
            <v>6326577.4272093028</v>
          </cell>
          <cell r="Q46">
            <v>0</v>
          </cell>
          <cell r="R46">
            <v>0</v>
          </cell>
          <cell r="S46">
            <v>657198.47663694271</v>
          </cell>
          <cell r="T46">
            <v>514138.03864285717</v>
          </cell>
          <cell r="U46">
            <v>108921.10090909091</v>
          </cell>
          <cell r="V46">
            <v>7421.6270000000004</v>
          </cell>
          <cell r="W46">
            <v>1301467.9828950618</v>
          </cell>
          <cell r="X46">
            <v>209133397.26819962</v>
          </cell>
        </row>
        <row r="47">
          <cell r="B47">
            <v>2040</v>
          </cell>
          <cell r="C47">
            <v>54151922.047500007</v>
          </cell>
          <cell r="D47">
            <v>0</v>
          </cell>
          <cell r="E47">
            <v>18907578.023333333</v>
          </cell>
          <cell r="F47">
            <v>4678545.4139999999</v>
          </cell>
          <cell r="G47">
            <v>9181823.6160000004</v>
          </cell>
          <cell r="H47">
            <v>138508034.63699999</v>
          </cell>
          <cell r="I47">
            <v>216386285.74857143</v>
          </cell>
          <cell r="J47">
            <v>0</v>
          </cell>
          <cell r="K47">
            <v>0</v>
          </cell>
          <cell r="L47">
            <v>2471579.4173913039</v>
          </cell>
          <cell r="M47">
            <v>3364405.9386153845</v>
          </cell>
          <cell r="N47">
            <v>765963.58479999995</v>
          </cell>
          <cell r="O47">
            <v>88058.031499999997</v>
          </cell>
          <cell r="P47">
            <v>6792407.432325582</v>
          </cell>
          <cell r="Q47">
            <v>0</v>
          </cell>
          <cell r="R47">
            <v>0</v>
          </cell>
          <cell r="S47">
            <v>705466.85075159243</v>
          </cell>
          <cell r="T47">
            <v>551932.79785714287</v>
          </cell>
          <cell r="U47">
            <v>116956.2640909091</v>
          </cell>
          <cell r="V47">
            <v>7955.5569999999998</v>
          </cell>
          <cell r="W47">
            <v>1397093.1031543212</v>
          </cell>
          <cell r="X47">
            <v>224575786.28405133</v>
          </cell>
        </row>
        <row r="48">
          <cell r="B48">
            <v>2050</v>
          </cell>
          <cell r="C48">
            <v>56157548.790000007</v>
          </cell>
          <cell r="D48">
            <v>0</v>
          </cell>
          <cell r="E48">
            <v>19600374.775333334</v>
          </cell>
          <cell r="F48">
            <v>4888817.1179999998</v>
          </cell>
          <cell r="G48">
            <v>9489594.2400000002</v>
          </cell>
          <cell r="H48">
            <v>143150762.05500001</v>
          </cell>
          <cell r="I48">
            <v>224439497.03047618</v>
          </cell>
          <cell r="J48">
            <v>0</v>
          </cell>
          <cell r="K48">
            <v>0</v>
          </cell>
          <cell r="L48">
            <v>2564846.5652173911</v>
          </cell>
          <cell r="M48">
            <v>3488734.4895384614</v>
          </cell>
          <cell r="N48">
            <v>794237.40840000007</v>
          </cell>
          <cell r="O48">
            <v>91012.998999999996</v>
          </cell>
          <cell r="P48">
            <v>7046152.2318604654</v>
          </cell>
          <cell r="Q48">
            <v>0</v>
          </cell>
          <cell r="R48">
            <v>0</v>
          </cell>
          <cell r="S48">
            <v>731901.38843312091</v>
          </cell>
          <cell r="T48">
            <v>572622.93042857153</v>
          </cell>
          <cell r="U48">
            <v>121241.68445454547</v>
          </cell>
          <cell r="V48">
            <v>8222.521999999999</v>
          </cell>
          <cell r="W48">
            <v>1449448.9382283951</v>
          </cell>
          <cell r="X48">
            <v>232935098.20056504</v>
          </cell>
        </row>
        <row r="49">
          <cell r="B49">
            <v>2060</v>
          </cell>
          <cell r="C49">
            <v>56558674.138499998</v>
          </cell>
          <cell r="D49">
            <v>0</v>
          </cell>
          <cell r="E49">
            <v>19802440.494666666</v>
          </cell>
          <cell r="F49">
            <v>4941385.0439999998</v>
          </cell>
          <cell r="G49">
            <v>9592184.4480000008</v>
          </cell>
          <cell r="H49">
            <v>144698337.861</v>
          </cell>
          <cell r="I49">
            <v>226540334.75619048</v>
          </cell>
          <cell r="J49">
            <v>0</v>
          </cell>
          <cell r="K49">
            <v>0</v>
          </cell>
          <cell r="L49">
            <v>2589096.0236521736</v>
          </cell>
          <cell r="M49">
            <v>3522642.2761538462</v>
          </cell>
          <cell r="N49">
            <v>801948.45120000001</v>
          </cell>
          <cell r="O49">
            <v>92194.986000000004</v>
          </cell>
          <cell r="P49">
            <v>7114322.4765116284</v>
          </cell>
          <cell r="Q49">
            <v>0</v>
          </cell>
          <cell r="R49">
            <v>0</v>
          </cell>
          <cell r="S49">
            <v>738919.40728662431</v>
          </cell>
          <cell r="T49">
            <v>578089.35750000004</v>
          </cell>
          <cell r="U49">
            <v>122491.59872727274</v>
          </cell>
          <cell r="V49">
            <v>8329.3079999999991</v>
          </cell>
          <cell r="W49">
            <v>1463439.3404382716</v>
          </cell>
          <cell r="X49">
            <v>235118096.57314038</v>
          </cell>
        </row>
        <row r="50">
          <cell r="B50">
            <v>2070</v>
          </cell>
          <cell r="C50">
            <v>56157548.790000007</v>
          </cell>
          <cell r="D50">
            <v>0</v>
          </cell>
          <cell r="E50">
            <v>19600374.775333334</v>
          </cell>
          <cell r="F50">
            <v>4888817.1179999998</v>
          </cell>
          <cell r="G50">
            <v>9489594.2400000002</v>
          </cell>
          <cell r="H50">
            <v>143150762.05500001</v>
          </cell>
          <cell r="I50">
            <v>224439497.03047618</v>
          </cell>
          <cell r="J50">
            <v>0</v>
          </cell>
          <cell r="K50">
            <v>0</v>
          </cell>
          <cell r="L50">
            <v>2562981.2222608696</v>
          </cell>
          <cell r="M50">
            <v>3488734.4895384614</v>
          </cell>
          <cell r="N50">
            <v>794237.40840000007</v>
          </cell>
          <cell r="O50">
            <v>91012.998999999996</v>
          </cell>
          <cell r="P50">
            <v>7044258.6139534889</v>
          </cell>
          <cell r="Q50">
            <v>0</v>
          </cell>
          <cell r="R50">
            <v>0</v>
          </cell>
          <cell r="S50">
            <v>731745.43245859875</v>
          </cell>
          <cell r="T50">
            <v>572446.59407142864</v>
          </cell>
          <cell r="U50">
            <v>121241.68445454547</v>
          </cell>
          <cell r="V50">
            <v>8222.521999999999</v>
          </cell>
          <cell r="W50">
            <v>1449160.4763271606</v>
          </cell>
          <cell r="X50">
            <v>232932916.12075683</v>
          </cell>
        </row>
        <row r="51">
          <cell r="B51">
            <v>2080</v>
          </cell>
          <cell r="C51">
            <v>54151922.047500007</v>
          </cell>
          <cell r="D51">
            <v>0</v>
          </cell>
          <cell r="E51">
            <v>19023044.148666665</v>
          </cell>
          <cell r="F51">
            <v>4731113.34</v>
          </cell>
          <cell r="G51">
            <v>9233118.7199999988</v>
          </cell>
          <cell r="H51">
            <v>139281822.53999999</v>
          </cell>
          <cell r="I51">
            <v>217786844.23238096</v>
          </cell>
          <cell r="J51">
            <v>0</v>
          </cell>
          <cell r="K51">
            <v>0</v>
          </cell>
          <cell r="L51">
            <v>2488367.5040000002</v>
          </cell>
          <cell r="M51">
            <v>3387011.1296923077</v>
          </cell>
          <cell r="N51">
            <v>771104.28</v>
          </cell>
          <cell r="O51">
            <v>88649.024999999994</v>
          </cell>
          <cell r="P51">
            <v>6839747.8800000008</v>
          </cell>
          <cell r="Q51">
            <v>0</v>
          </cell>
          <cell r="R51">
            <v>0</v>
          </cell>
          <cell r="S51">
            <v>710379.46394904458</v>
          </cell>
          <cell r="T51">
            <v>555753.41892857151</v>
          </cell>
          <cell r="U51">
            <v>117670.50081818183</v>
          </cell>
          <cell r="V51">
            <v>8008.95</v>
          </cell>
          <cell r="W51">
            <v>1406828.6923209876</v>
          </cell>
          <cell r="X51">
            <v>226033420.80470195</v>
          </cell>
        </row>
        <row r="52">
          <cell r="B52">
            <v>2090</v>
          </cell>
          <cell r="C52">
            <v>51745169.956500001</v>
          </cell>
          <cell r="D52">
            <v>0</v>
          </cell>
          <cell r="E52">
            <v>18128181.677333333</v>
          </cell>
          <cell r="F52">
            <v>4520841.6359999999</v>
          </cell>
          <cell r="G52">
            <v>8771462.784</v>
          </cell>
          <cell r="H52">
            <v>132317731.41300002</v>
          </cell>
          <cell r="I52">
            <v>207632795.2247619</v>
          </cell>
          <cell r="J52">
            <v>0</v>
          </cell>
          <cell r="K52">
            <v>0</v>
          </cell>
          <cell r="L52">
            <v>2372716.2406956521</v>
          </cell>
          <cell r="M52">
            <v>3228774.792153846</v>
          </cell>
          <cell r="N52">
            <v>735119.41359999997</v>
          </cell>
          <cell r="O52">
            <v>84512.070499999987</v>
          </cell>
          <cell r="P52">
            <v>6517832.8358139545</v>
          </cell>
          <cell r="Q52">
            <v>0</v>
          </cell>
          <cell r="R52">
            <v>0</v>
          </cell>
          <cell r="S52">
            <v>677004.88540127396</v>
          </cell>
          <cell r="T52">
            <v>529655.63807142852</v>
          </cell>
          <cell r="U52">
            <v>112135.16618181819</v>
          </cell>
          <cell r="V52">
            <v>7635.1989999999996</v>
          </cell>
          <cell r="W52">
            <v>1340843.0324135805</v>
          </cell>
          <cell r="X52">
            <v>215491471.09298944</v>
          </cell>
        </row>
        <row r="53">
          <cell r="B53">
            <v>2100</v>
          </cell>
          <cell r="C53">
            <v>49338417.865499996</v>
          </cell>
          <cell r="D53">
            <v>0</v>
          </cell>
          <cell r="E53">
            <v>17262185.737333331</v>
          </cell>
          <cell r="F53">
            <v>4310569.932</v>
          </cell>
          <cell r="G53">
            <v>8361101.9520000005</v>
          </cell>
          <cell r="H53">
            <v>126127428.18900001</v>
          </cell>
          <cell r="I53">
            <v>197478746.21714285</v>
          </cell>
          <cell r="J53">
            <v>0</v>
          </cell>
          <cell r="K53">
            <v>0</v>
          </cell>
          <cell r="L53">
            <v>2257064.977391304</v>
          </cell>
          <cell r="M53">
            <v>3070538.4546153843</v>
          </cell>
          <cell r="N53">
            <v>699134.54720000003</v>
          </cell>
          <cell r="O53">
            <v>80375.116000000009</v>
          </cell>
          <cell r="P53">
            <v>6201598.6453488376</v>
          </cell>
          <cell r="Q53">
            <v>0</v>
          </cell>
          <cell r="R53">
            <v>0</v>
          </cell>
          <cell r="S53">
            <v>644098.17477707006</v>
          </cell>
          <cell r="T53">
            <v>503910.52992857149</v>
          </cell>
          <cell r="U53">
            <v>106778.39072727272</v>
          </cell>
          <cell r="V53">
            <v>7261.4480000000003</v>
          </cell>
          <cell r="W53">
            <v>1275578.5272592593</v>
          </cell>
          <cell r="X53">
            <v>204955923.38975096</v>
          </cell>
        </row>
        <row r="54">
          <cell r="B54">
            <v>2110</v>
          </cell>
          <cell r="C54">
            <v>46931665.774500005</v>
          </cell>
          <cell r="D54">
            <v>0</v>
          </cell>
          <cell r="E54">
            <v>16396189.797333332</v>
          </cell>
          <cell r="F54">
            <v>4047730.3020000001</v>
          </cell>
          <cell r="G54">
            <v>7950741.1200000001</v>
          </cell>
          <cell r="H54">
            <v>119937124.965</v>
          </cell>
          <cell r="I54">
            <v>187674836.83047619</v>
          </cell>
          <cell r="J54">
            <v>0</v>
          </cell>
          <cell r="K54">
            <v>0</v>
          </cell>
          <cell r="L54">
            <v>2143279.0570434784</v>
          </cell>
          <cell r="M54">
            <v>2917953.4148461535</v>
          </cell>
          <cell r="N54">
            <v>663149.68080000009</v>
          </cell>
          <cell r="O54">
            <v>76238.161500000002</v>
          </cell>
          <cell r="P54">
            <v>5891045.3086046521</v>
          </cell>
          <cell r="Q54">
            <v>0</v>
          </cell>
          <cell r="R54">
            <v>0</v>
          </cell>
          <cell r="S54">
            <v>611971.24402547767</v>
          </cell>
          <cell r="T54">
            <v>478753.20964285714</v>
          </cell>
          <cell r="U54">
            <v>101421.61527272727</v>
          </cell>
          <cell r="V54">
            <v>6887.6970000000001</v>
          </cell>
          <cell r="W54">
            <v>1211900.5625617285</v>
          </cell>
          <cell r="X54">
            <v>194777782.70164257</v>
          </cell>
        </row>
        <row r="55">
          <cell r="B55">
            <v>2120</v>
          </cell>
          <cell r="C55">
            <v>44524913.683499999</v>
          </cell>
          <cell r="D55">
            <v>0</v>
          </cell>
          <cell r="E55">
            <v>15559060.388666667</v>
          </cell>
          <cell r="F55">
            <v>3837458.5979999998</v>
          </cell>
          <cell r="G55">
            <v>7540380.2879999997</v>
          </cell>
          <cell r="H55">
            <v>113746821.741</v>
          </cell>
          <cell r="I55">
            <v>178045997.25428569</v>
          </cell>
          <cell r="J55">
            <v>0</v>
          </cell>
          <cell r="K55">
            <v>0</v>
          </cell>
          <cell r="L55">
            <v>2033223.8226086956</v>
          </cell>
          <cell r="M55">
            <v>2769135.9069230766</v>
          </cell>
          <cell r="N55">
            <v>629735.16200000001</v>
          </cell>
          <cell r="O55">
            <v>72101.206999999995</v>
          </cell>
          <cell r="P55">
            <v>5589960.061395349</v>
          </cell>
          <cell r="Q55">
            <v>0</v>
          </cell>
          <cell r="R55">
            <v>0</v>
          </cell>
          <cell r="S55">
            <v>580624.0931464968</v>
          </cell>
          <cell r="T55">
            <v>454242.45600000001</v>
          </cell>
          <cell r="U55">
            <v>96243.399000000005</v>
          </cell>
          <cell r="V55">
            <v>6513.9459999999999</v>
          </cell>
          <cell r="W55">
            <v>1149881.2537962964</v>
          </cell>
          <cell r="X55">
            <v>184785838.56947735</v>
          </cell>
        </row>
        <row r="56">
          <cell r="B56">
            <v>2130</v>
          </cell>
          <cell r="C56">
            <v>42118161.592500001</v>
          </cell>
          <cell r="D56">
            <v>0</v>
          </cell>
          <cell r="E56">
            <v>14779664.042666666</v>
          </cell>
          <cell r="F56">
            <v>3679754.8200000003</v>
          </cell>
          <cell r="G56">
            <v>7181314.5600000005</v>
          </cell>
          <cell r="H56">
            <v>108330306.42000002</v>
          </cell>
          <cell r="I56">
            <v>169117436.91999999</v>
          </cell>
          <cell r="J56">
            <v>0</v>
          </cell>
          <cell r="K56">
            <v>0</v>
          </cell>
          <cell r="L56">
            <v>1932495.3029565217</v>
          </cell>
          <cell r="M56">
            <v>2631620.9945384613</v>
          </cell>
          <cell r="N56">
            <v>598890.99080000003</v>
          </cell>
          <cell r="O56">
            <v>68555.245999999999</v>
          </cell>
          <cell r="P56">
            <v>5311598.2290697685</v>
          </cell>
          <cell r="Q56">
            <v>0</v>
          </cell>
          <cell r="R56">
            <v>0</v>
          </cell>
          <cell r="S56">
            <v>551772.23785987264</v>
          </cell>
          <cell r="T56">
            <v>431671.40228571434</v>
          </cell>
          <cell r="U56">
            <v>91422.301090909095</v>
          </cell>
          <cell r="V56">
            <v>6193.5880000000006</v>
          </cell>
          <cell r="W56">
            <v>1092765.7973518521</v>
          </cell>
          <cell r="X56">
            <v>175521800.94642159</v>
          </cell>
        </row>
        <row r="57">
          <cell r="B57">
            <v>2140</v>
          </cell>
          <cell r="C57">
            <v>42118161.592500001</v>
          </cell>
          <cell r="D57">
            <v>0</v>
          </cell>
          <cell r="E57">
            <v>14779664.042666666</v>
          </cell>
          <cell r="F57">
            <v>3679754.8200000003</v>
          </cell>
          <cell r="G57">
            <v>7181314.5600000005</v>
          </cell>
          <cell r="H57">
            <v>108330306.42000002</v>
          </cell>
          <cell r="I57">
            <v>169117436.91999999</v>
          </cell>
          <cell r="J57">
            <v>0</v>
          </cell>
          <cell r="K57">
            <v>0</v>
          </cell>
          <cell r="L57">
            <v>1932495.3029565217</v>
          </cell>
          <cell r="M57">
            <v>2631620.9945384613</v>
          </cell>
          <cell r="N57">
            <v>598890.99080000003</v>
          </cell>
          <cell r="O57">
            <v>68555.245999999999</v>
          </cell>
          <cell r="P57">
            <v>5311598.2290697685</v>
          </cell>
          <cell r="Q57">
            <v>0</v>
          </cell>
          <cell r="R57">
            <v>0</v>
          </cell>
          <cell r="S57">
            <v>551772.23785987264</v>
          </cell>
          <cell r="T57">
            <v>431671.40228571434</v>
          </cell>
          <cell r="U57">
            <v>91422.301090909095</v>
          </cell>
          <cell r="V57">
            <v>6193.5880000000006</v>
          </cell>
          <cell r="W57">
            <v>1092765.7973518521</v>
          </cell>
          <cell r="X57">
            <v>175521800.94642159</v>
          </cell>
        </row>
        <row r="58">
          <cell r="B58">
            <v>2150</v>
          </cell>
          <cell r="C58">
            <v>42118161.592500001</v>
          </cell>
          <cell r="D58">
            <v>0</v>
          </cell>
          <cell r="E58">
            <v>14779664.042666666</v>
          </cell>
          <cell r="F58">
            <v>3679754.8200000003</v>
          </cell>
          <cell r="G58">
            <v>7181314.5600000005</v>
          </cell>
          <cell r="H58">
            <v>108330306.42000002</v>
          </cell>
          <cell r="I58">
            <v>169117436.91999999</v>
          </cell>
          <cell r="J58">
            <v>0</v>
          </cell>
          <cell r="K58">
            <v>0</v>
          </cell>
          <cell r="L58">
            <v>1932495.3029565217</v>
          </cell>
          <cell r="M58">
            <v>2631620.9945384613</v>
          </cell>
          <cell r="N58">
            <v>598890.99080000003</v>
          </cell>
          <cell r="O58">
            <v>68555.245999999999</v>
          </cell>
          <cell r="P58">
            <v>5311598.2290697685</v>
          </cell>
          <cell r="Q58">
            <v>0</v>
          </cell>
          <cell r="R58">
            <v>0</v>
          </cell>
          <cell r="S58">
            <v>551772.23785987264</v>
          </cell>
          <cell r="T58">
            <v>431671.40228571434</v>
          </cell>
          <cell r="U58">
            <v>91422.301090909095</v>
          </cell>
          <cell r="V58">
            <v>6193.5880000000006</v>
          </cell>
          <cell r="W58">
            <v>1092765.7973518521</v>
          </cell>
          <cell r="X58">
            <v>175521800.94642159</v>
          </cell>
        </row>
      </sheetData>
      <sheetData sheetId="4">
        <row r="10">
          <cell r="D10">
            <v>1.625</v>
          </cell>
        </row>
        <row r="40">
          <cell r="D40">
            <v>18285246.322580647</v>
          </cell>
        </row>
        <row r="45">
          <cell r="B45">
            <v>2020</v>
          </cell>
          <cell r="C45">
            <v>0</v>
          </cell>
          <cell r="D45">
            <v>0</v>
          </cell>
          <cell r="E45">
            <v>24463976.649999999</v>
          </cell>
          <cell r="F45">
            <v>4278330.8969999999</v>
          </cell>
          <cell r="G45">
            <v>252451</v>
          </cell>
          <cell r="H45">
            <v>0</v>
          </cell>
          <cell r="I45">
            <v>29713525.274193551</v>
          </cell>
          <cell r="J45">
            <v>0</v>
          </cell>
          <cell r="K45">
            <v>0</v>
          </cell>
          <cell r="L45">
            <v>1393365.031372549</v>
          </cell>
          <cell r="M45">
            <v>527128</v>
          </cell>
          <cell r="N45">
            <v>106236.85</v>
          </cell>
          <cell r="O45">
            <v>0</v>
          </cell>
          <cell r="P45">
            <v>2056672.2</v>
          </cell>
          <cell r="Q45">
            <v>0</v>
          </cell>
          <cell r="R45">
            <v>0</v>
          </cell>
          <cell r="S45">
            <v>740039.52675974031</v>
          </cell>
          <cell r="T45">
            <v>23269.746500000001</v>
          </cell>
          <cell r="U45">
            <v>11320.65</v>
          </cell>
          <cell r="V45">
            <v>0</v>
          </cell>
          <cell r="W45">
            <v>784972.07178378385</v>
          </cell>
          <cell r="X45">
            <v>32555169.545977335</v>
          </cell>
        </row>
        <row r="46">
          <cell r="B46">
            <v>2030</v>
          </cell>
          <cell r="C46">
            <v>0</v>
          </cell>
          <cell r="D46">
            <v>0</v>
          </cell>
          <cell r="E46">
            <v>27123104.546739127</v>
          </cell>
          <cell r="F46">
            <v>4744492.8591428576</v>
          </cell>
          <cell r="G46">
            <v>277696.09999999998</v>
          </cell>
          <cell r="H46">
            <v>0</v>
          </cell>
          <cell r="I46">
            <v>32950013.873290326</v>
          </cell>
          <cell r="J46">
            <v>0</v>
          </cell>
          <cell r="K46">
            <v>0</v>
          </cell>
          <cell r="L46">
            <v>1545027.4559411763</v>
          </cell>
          <cell r="M46">
            <v>584057.82400000002</v>
          </cell>
          <cell r="N46">
            <v>117922.9035</v>
          </cell>
          <cell r="O46">
            <v>0</v>
          </cell>
          <cell r="P46">
            <v>2280757.38</v>
          </cell>
          <cell r="Q46">
            <v>0</v>
          </cell>
          <cell r="R46">
            <v>0</v>
          </cell>
          <cell r="S46">
            <v>820620.33026298706</v>
          </cell>
          <cell r="T46">
            <v>25798.721000000001</v>
          </cell>
          <cell r="U46">
            <v>12528.186000000002</v>
          </cell>
          <cell r="V46">
            <v>0</v>
          </cell>
          <cell r="W46">
            <v>870460.89584684686</v>
          </cell>
          <cell r="X46">
            <v>36101232.149137177</v>
          </cell>
        </row>
        <row r="47">
          <cell r="B47">
            <v>2040</v>
          </cell>
          <cell r="C47">
            <v>0</v>
          </cell>
          <cell r="D47">
            <v>0</v>
          </cell>
          <cell r="E47">
            <v>29122768.725086957</v>
          </cell>
          <cell r="F47">
            <v>5096704.1194285713</v>
          </cell>
          <cell r="G47">
            <v>302941.2</v>
          </cell>
          <cell r="H47">
            <v>0</v>
          </cell>
          <cell r="I47">
            <v>35363666.387870967</v>
          </cell>
          <cell r="J47">
            <v>0</v>
          </cell>
          <cell r="K47">
            <v>0</v>
          </cell>
          <cell r="L47">
            <v>1658640.2969607844</v>
          </cell>
          <cell r="M47">
            <v>627282.31999999995</v>
          </cell>
          <cell r="N47">
            <v>126421.85149999999</v>
          </cell>
          <cell r="O47">
            <v>0</v>
          </cell>
          <cell r="P47">
            <v>2448360.8160000001</v>
          </cell>
          <cell r="Q47">
            <v>0</v>
          </cell>
          <cell r="R47">
            <v>0</v>
          </cell>
          <cell r="S47">
            <v>880924.10825649346</v>
          </cell>
          <cell r="T47">
            <v>27691.4755</v>
          </cell>
          <cell r="U47">
            <v>13433.838</v>
          </cell>
          <cell r="V47">
            <v>0</v>
          </cell>
          <cell r="W47">
            <v>934405.25000900903</v>
          </cell>
          <cell r="X47">
            <v>38746432.453879975</v>
          </cell>
        </row>
        <row r="48">
          <cell r="B48">
            <v>2050</v>
          </cell>
          <cell r="C48">
            <v>0</v>
          </cell>
          <cell r="D48">
            <v>0</v>
          </cell>
          <cell r="E48">
            <v>30207692.90695652</v>
          </cell>
          <cell r="F48">
            <v>5283168.904285715</v>
          </cell>
          <cell r="G48">
            <v>313039.24</v>
          </cell>
          <cell r="H48">
            <v>0</v>
          </cell>
          <cell r="I48">
            <v>36698489.369419359</v>
          </cell>
          <cell r="J48">
            <v>0</v>
          </cell>
          <cell r="K48">
            <v>0</v>
          </cell>
          <cell r="L48">
            <v>1720805.813745098</v>
          </cell>
          <cell r="M48">
            <v>650475.95200000005</v>
          </cell>
          <cell r="N48">
            <v>130671.32549999999</v>
          </cell>
          <cell r="O48">
            <v>0</v>
          </cell>
          <cell r="P48">
            <v>2539836.6839999999</v>
          </cell>
          <cell r="Q48">
            <v>0</v>
          </cell>
          <cell r="R48">
            <v>0</v>
          </cell>
          <cell r="S48">
            <v>913952.17108441563</v>
          </cell>
          <cell r="T48">
            <v>28741.238499999999</v>
          </cell>
          <cell r="U48">
            <v>14037.606</v>
          </cell>
          <cell r="V48">
            <v>0</v>
          </cell>
          <cell r="W48">
            <v>969455.20850450441</v>
          </cell>
          <cell r="X48">
            <v>40207781.261923864</v>
          </cell>
        </row>
        <row r="49">
          <cell r="B49">
            <v>2060</v>
          </cell>
          <cell r="C49">
            <v>0</v>
          </cell>
          <cell r="D49">
            <v>0</v>
          </cell>
          <cell r="E49">
            <v>30505515.231391303</v>
          </cell>
          <cell r="F49">
            <v>5334964.6778571429</v>
          </cell>
          <cell r="G49">
            <v>313039.24</v>
          </cell>
          <cell r="H49">
            <v>0</v>
          </cell>
          <cell r="I49">
            <v>37045909.049548388</v>
          </cell>
          <cell r="J49">
            <v>0</v>
          </cell>
          <cell r="K49">
            <v>0</v>
          </cell>
          <cell r="L49">
            <v>1737419.0121960784</v>
          </cell>
          <cell r="M49">
            <v>656801.48800000001</v>
          </cell>
          <cell r="N49">
            <v>132796.0625</v>
          </cell>
          <cell r="O49">
            <v>0</v>
          </cell>
          <cell r="P49">
            <v>2564393.9639999997</v>
          </cell>
          <cell r="Q49">
            <v>0</v>
          </cell>
          <cell r="R49">
            <v>0</v>
          </cell>
          <cell r="S49">
            <v>922724.50126948056</v>
          </cell>
          <cell r="T49">
            <v>29011.632000000001</v>
          </cell>
          <cell r="U49">
            <v>14188.548000000001</v>
          </cell>
          <cell r="V49">
            <v>0</v>
          </cell>
          <cell r="W49">
            <v>978780.42681981972</v>
          </cell>
          <cell r="X49">
            <v>40589083.440368205</v>
          </cell>
        </row>
        <row r="50">
          <cell r="B50">
            <v>2070</v>
          </cell>
          <cell r="C50">
            <v>0</v>
          </cell>
          <cell r="D50">
            <v>0</v>
          </cell>
          <cell r="E50">
            <v>30207692.90695652</v>
          </cell>
          <cell r="F50">
            <v>5283168.904285715</v>
          </cell>
          <cell r="G50">
            <v>313039.24</v>
          </cell>
          <cell r="H50">
            <v>0</v>
          </cell>
          <cell r="I50">
            <v>36680204.123096772</v>
          </cell>
          <cell r="J50">
            <v>0</v>
          </cell>
          <cell r="K50">
            <v>0</v>
          </cell>
          <cell r="L50">
            <v>1720269.9041176469</v>
          </cell>
          <cell r="M50">
            <v>650475.95200000005</v>
          </cell>
          <cell r="N50">
            <v>130671.32549999999</v>
          </cell>
          <cell r="O50">
            <v>0</v>
          </cell>
          <cell r="P50">
            <v>2539222.7519999999</v>
          </cell>
          <cell r="Q50">
            <v>0</v>
          </cell>
          <cell r="R50">
            <v>0</v>
          </cell>
          <cell r="S50">
            <v>913760.42616233777</v>
          </cell>
          <cell r="T50">
            <v>28725.333000000002</v>
          </cell>
          <cell r="U50">
            <v>14037.606</v>
          </cell>
          <cell r="V50">
            <v>0</v>
          </cell>
          <cell r="W50">
            <v>969225.52332432428</v>
          </cell>
          <cell r="X50">
            <v>40188652.398421094</v>
          </cell>
        </row>
        <row r="51">
          <cell r="B51">
            <v>2080</v>
          </cell>
          <cell r="C51">
            <v>0</v>
          </cell>
          <cell r="D51">
            <v>0</v>
          </cell>
          <cell r="E51">
            <v>29314225.93365217</v>
          </cell>
          <cell r="F51">
            <v>5127781.5835714284</v>
          </cell>
          <cell r="G51">
            <v>302941.2</v>
          </cell>
          <cell r="H51">
            <v>0</v>
          </cell>
          <cell r="I51">
            <v>35619659.836387098</v>
          </cell>
          <cell r="J51">
            <v>0</v>
          </cell>
          <cell r="K51">
            <v>0</v>
          </cell>
          <cell r="L51">
            <v>1669894.3991372548</v>
          </cell>
          <cell r="M51">
            <v>631499.34399999992</v>
          </cell>
          <cell r="N51">
            <v>127484.22</v>
          </cell>
          <cell r="O51">
            <v>0</v>
          </cell>
          <cell r="P51">
            <v>2464936.98</v>
          </cell>
          <cell r="Q51">
            <v>0</v>
          </cell>
          <cell r="R51">
            <v>0</v>
          </cell>
          <cell r="S51">
            <v>887059.94576298702</v>
          </cell>
          <cell r="T51">
            <v>27898.246999999999</v>
          </cell>
          <cell r="U51">
            <v>13584.779999999999</v>
          </cell>
          <cell r="V51">
            <v>0</v>
          </cell>
          <cell r="W51">
            <v>940882.37209009007</v>
          </cell>
          <cell r="X51">
            <v>39025479.188477188</v>
          </cell>
        </row>
        <row r="52">
          <cell r="B52">
            <v>2090</v>
          </cell>
          <cell r="C52">
            <v>0</v>
          </cell>
          <cell r="D52">
            <v>0</v>
          </cell>
          <cell r="E52">
            <v>27952752.450521741</v>
          </cell>
          <cell r="F52">
            <v>4889521.0251428569</v>
          </cell>
          <cell r="G52">
            <v>287794.14</v>
          </cell>
          <cell r="H52">
            <v>0</v>
          </cell>
          <cell r="I52">
            <v>33937417.174709685</v>
          </cell>
          <cell r="J52">
            <v>0</v>
          </cell>
          <cell r="K52">
            <v>0</v>
          </cell>
          <cell r="L52">
            <v>1591651.5935294118</v>
          </cell>
          <cell r="M52">
            <v>601980.17599999998</v>
          </cell>
          <cell r="N52">
            <v>121110.00900000001</v>
          </cell>
          <cell r="O52">
            <v>0</v>
          </cell>
          <cell r="P52">
            <v>2349517.764</v>
          </cell>
          <cell r="Q52">
            <v>0</v>
          </cell>
          <cell r="R52">
            <v>0</v>
          </cell>
          <cell r="S52">
            <v>845451.29767207801</v>
          </cell>
          <cell r="T52">
            <v>26578.090500000002</v>
          </cell>
          <cell r="U52">
            <v>12981.011999999999</v>
          </cell>
          <cell r="V52">
            <v>0</v>
          </cell>
          <cell r="W52">
            <v>896782.81749549543</v>
          </cell>
          <cell r="X52">
            <v>37183717.756205179</v>
          </cell>
        </row>
        <row r="53">
          <cell r="B53">
            <v>2100</v>
          </cell>
          <cell r="C53">
            <v>0</v>
          </cell>
          <cell r="D53">
            <v>0</v>
          </cell>
          <cell r="E53">
            <v>26591278.967391305</v>
          </cell>
          <cell r="F53">
            <v>4651260.4667142862</v>
          </cell>
          <cell r="G53">
            <v>272647.08</v>
          </cell>
          <cell r="H53">
            <v>0</v>
          </cell>
          <cell r="I53">
            <v>32291745.005677421</v>
          </cell>
          <cell r="J53">
            <v>0</v>
          </cell>
          <cell r="K53">
            <v>0</v>
          </cell>
          <cell r="L53">
            <v>1514480.6071764706</v>
          </cell>
          <cell r="M53">
            <v>572461.00800000003</v>
          </cell>
          <cell r="N53">
            <v>115798.16650000001</v>
          </cell>
          <cell r="O53">
            <v>0</v>
          </cell>
          <cell r="P53">
            <v>2235326.412</v>
          </cell>
          <cell r="Q53">
            <v>0</v>
          </cell>
          <cell r="R53">
            <v>0</v>
          </cell>
          <cell r="S53">
            <v>804274.07565584418</v>
          </cell>
          <cell r="T53">
            <v>25289.745000000003</v>
          </cell>
          <cell r="U53">
            <v>12377.244000000001</v>
          </cell>
          <cell r="V53">
            <v>0</v>
          </cell>
          <cell r="W53">
            <v>853096.69622522523</v>
          </cell>
          <cell r="X53">
            <v>35380168.113902643</v>
          </cell>
        </row>
        <row r="54">
          <cell r="B54">
            <v>2110</v>
          </cell>
          <cell r="C54">
            <v>0</v>
          </cell>
          <cell r="D54">
            <v>0</v>
          </cell>
          <cell r="E54">
            <v>25251078.507434782</v>
          </cell>
          <cell r="F54">
            <v>4412999.9082857147</v>
          </cell>
          <cell r="G54">
            <v>262549.03999999998</v>
          </cell>
          <cell r="H54">
            <v>0</v>
          </cell>
          <cell r="I54">
            <v>30682643.329290323</v>
          </cell>
          <cell r="J54">
            <v>0</v>
          </cell>
          <cell r="K54">
            <v>0</v>
          </cell>
          <cell r="L54">
            <v>1438917.3497058824</v>
          </cell>
          <cell r="M54">
            <v>543996.09600000002</v>
          </cell>
          <cell r="N54">
            <v>109423.9555</v>
          </cell>
          <cell r="O54">
            <v>0</v>
          </cell>
          <cell r="P54">
            <v>2123590.7880000002</v>
          </cell>
          <cell r="Q54">
            <v>0</v>
          </cell>
          <cell r="R54">
            <v>0</v>
          </cell>
          <cell r="S54">
            <v>764151.45071103901</v>
          </cell>
          <cell r="T54">
            <v>24033.210499999997</v>
          </cell>
          <cell r="U54">
            <v>11622.534</v>
          </cell>
          <cell r="V54">
            <v>0</v>
          </cell>
          <cell r="W54">
            <v>810559.00085585588</v>
          </cell>
          <cell r="X54">
            <v>33616793.118146181</v>
          </cell>
        </row>
        <row r="55">
          <cell r="B55">
            <v>2120</v>
          </cell>
          <cell r="C55">
            <v>0</v>
          </cell>
          <cell r="D55">
            <v>0</v>
          </cell>
          <cell r="E55">
            <v>23974697.116999999</v>
          </cell>
          <cell r="F55">
            <v>4195457.6592857148</v>
          </cell>
          <cell r="G55">
            <v>247401.98</v>
          </cell>
          <cell r="H55">
            <v>0</v>
          </cell>
          <cell r="I55">
            <v>29110112.145548392</v>
          </cell>
          <cell r="J55">
            <v>0</v>
          </cell>
          <cell r="K55">
            <v>0</v>
          </cell>
          <cell r="L55">
            <v>1364961.821117647</v>
          </cell>
          <cell r="M55">
            <v>516585.44</v>
          </cell>
          <cell r="N55">
            <v>104112.113</v>
          </cell>
          <cell r="O55">
            <v>0</v>
          </cell>
          <cell r="P55">
            <v>2014924.824</v>
          </cell>
          <cell r="Q55">
            <v>0</v>
          </cell>
          <cell r="R55">
            <v>0</v>
          </cell>
          <cell r="S55">
            <v>725035.48660714296</v>
          </cell>
          <cell r="T55">
            <v>22792.5815</v>
          </cell>
          <cell r="U55">
            <v>11018.766</v>
          </cell>
          <cell r="V55">
            <v>0</v>
          </cell>
          <cell r="W55">
            <v>769077.8573153154</v>
          </cell>
          <cell r="X55">
            <v>31894114.826863706</v>
          </cell>
        </row>
        <row r="56">
          <cell r="B56">
            <v>2130</v>
          </cell>
          <cell r="C56">
            <v>0</v>
          </cell>
          <cell r="D56">
            <v>0</v>
          </cell>
          <cell r="E56">
            <v>22783407.819260869</v>
          </cell>
          <cell r="F56">
            <v>3988274.5650000004</v>
          </cell>
          <cell r="G56">
            <v>237303.94</v>
          </cell>
          <cell r="H56">
            <v>0</v>
          </cell>
          <cell r="I56">
            <v>27665577.686064515</v>
          </cell>
          <cell r="J56">
            <v>0</v>
          </cell>
          <cell r="K56">
            <v>0</v>
          </cell>
          <cell r="L56">
            <v>1297437.2080588234</v>
          </cell>
          <cell r="M56">
            <v>491283.29600000003</v>
          </cell>
          <cell r="N56">
            <v>98800.270499999999</v>
          </cell>
          <cell r="O56">
            <v>0</v>
          </cell>
          <cell r="P56">
            <v>1914853.9080000001</v>
          </cell>
          <cell r="Q56">
            <v>0</v>
          </cell>
          <cell r="R56">
            <v>0</v>
          </cell>
          <cell r="S56">
            <v>688987.44125649356</v>
          </cell>
          <cell r="T56">
            <v>21663.291000000001</v>
          </cell>
          <cell r="U56">
            <v>10565.94</v>
          </cell>
          <cell r="V56">
            <v>0</v>
          </cell>
          <cell r="W56">
            <v>730858.24333333329</v>
          </cell>
          <cell r="X56">
            <v>30311289.837397847</v>
          </cell>
        </row>
        <row r="57">
          <cell r="B57">
            <v>2140</v>
          </cell>
          <cell r="C57">
            <v>0</v>
          </cell>
          <cell r="D57">
            <v>0</v>
          </cell>
          <cell r="E57">
            <v>22783407.819260869</v>
          </cell>
          <cell r="F57">
            <v>3988274.5650000004</v>
          </cell>
          <cell r="G57">
            <v>237303.94</v>
          </cell>
          <cell r="H57">
            <v>0</v>
          </cell>
          <cell r="I57">
            <v>27665577.686064515</v>
          </cell>
          <cell r="J57">
            <v>0</v>
          </cell>
          <cell r="K57">
            <v>0</v>
          </cell>
          <cell r="L57">
            <v>1297437.2080588234</v>
          </cell>
          <cell r="M57">
            <v>491283.29600000003</v>
          </cell>
          <cell r="N57">
            <v>98800.270499999999</v>
          </cell>
          <cell r="O57">
            <v>0</v>
          </cell>
          <cell r="P57">
            <v>1914853.9080000001</v>
          </cell>
          <cell r="Q57">
            <v>0</v>
          </cell>
          <cell r="R57">
            <v>0</v>
          </cell>
          <cell r="S57">
            <v>688987.44125649356</v>
          </cell>
          <cell r="T57">
            <v>21663.291000000001</v>
          </cell>
          <cell r="U57">
            <v>10565.94</v>
          </cell>
          <cell r="V57">
            <v>0</v>
          </cell>
          <cell r="W57">
            <v>730858.24333333329</v>
          </cell>
          <cell r="X57">
            <v>30311289.837397847</v>
          </cell>
        </row>
        <row r="58">
          <cell r="B58">
            <v>2150</v>
          </cell>
          <cell r="C58">
            <v>0</v>
          </cell>
          <cell r="D58">
            <v>0</v>
          </cell>
          <cell r="E58">
            <v>22783407.819260869</v>
          </cell>
          <cell r="F58">
            <v>3988274.5650000004</v>
          </cell>
          <cell r="G58">
            <v>237303.94</v>
          </cell>
          <cell r="H58">
            <v>0</v>
          </cell>
          <cell r="I58">
            <v>27665577.686064515</v>
          </cell>
          <cell r="J58">
            <v>0</v>
          </cell>
          <cell r="K58">
            <v>0</v>
          </cell>
          <cell r="L58">
            <v>1297437.2080588234</v>
          </cell>
          <cell r="M58">
            <v>491283.29600000003</v>
          </cell>
          <cell r="N58">
            <v>98800.270499999999</v>
          </cell>
          <cell r="O58">
            <v>0</v>
          </cell>
          <cell r="P58">
            <v>1914853.9080000001</v>
          </cell>
          <cell r="Q58">
            <v>0</v>
          </cell>
          <cell r="R58">
            <v>0</v>
          </cell>
          <cell r="S58">
            <v>688987.44125649356</v>
          </cell>
          <cell r="T58">
            <v>21663.291000000001</v>
          </cell>
          <cell r="U58">
            <v>10565.94</v>
          </cell>
          <cell r="V58">
            <v>0</v>
          </cell>
          <cell r="W58">
            <v>730858.24333333329</v>
          </cell>
          <cell r="X58">
            <v>30311289.837397847</v>
          </cell>
        </row>
      </sheetData>
      <sheetData sheetId="5">
        <row r="10">
          <cell r="D10">
            <v>0.38750000000000001</v>
          </cell>
        </row>
        <row r="40">
          <cell r="D40">
            <v>47899925.259615384</v>
          </cell>
        </row>
        <row r="45">
          <cell r="B45">
            <v>2020</v>
          </cell>
          <cell r="C45">
            <v>548534.86349999998</v>
          </cell>
          <cell r="D45">
            <v>0</v>
          </cell>
          <cell r="E45">
            <v>5855787.4206000008</v>
          </cell>
          <cell r="F45">
            <v>549291.6</v>
          </cell>
          <cell r="G45">
            <v>419101.45199999999</v>
          </cell>
          <cell r="H45">
            <v>3424925.1483333334</v>
          </cell>
          <cell r="I45">
            <v>18585171.000730768</v>
          </cell>
          <cell r="J45">
            <v>16066.85</v>
          </cell>
          <cell r="K45">
            <v>0</v>
          </cell>
          <cell r="L45">
            <v>367407.72604166664</v>
          </cell>
          <cell r="M45">
            <v>184867.18392857144</v>
          </cell>
          <cell r="N45">
            <v>84474.452571428585</v>
          </cell>
          <cell r="O45">
            <v>0</v>
          </cell>
          <cell r="P45">
            <v>692782.82093030296</v>
          </cell>
          <cell r="Q45">
            <v>677.48625000000004</v>
          </cell>
          <cell r="R45">
            <v>0</v>
          </cell>
          <cell r="S45">
            <v>176032.30045714288</v>
          </cell>
          <cell r="T45">
            <v>39709.167703703701</v>
          </cell>
          <cell r="U45">
            <v>27839.965</v>
          </cell>
          <cell r="V45">
            <v>347.34750000000003</v>
          </cell>
          <cell r="W45">
            <v>254258.88685168335</v>
          </cell>
          <cell r="X45">
            <v>19532212.708512753</v>
          </cell>
        </row>
        <row r="46">
          <cell r="B46">
            <v>2030</v>
          </cell>
          <cell r="C46">
            <v>590729.853</v>
          </cell>
          <cell r="D46">
            <v>0</v>
          </cell>
          <cell r="E46">
            <v>6502438.7922</v>
          </cell>
          <cell r="F46">
            <v>611711.1</v>
          </cell>
          <cell r="G46">
            <v>466726.61700000003</v>
          </cell>
          <cell r="H46">
            <v>3785443.5850000004</v>
          </cell>
          <cell r="I46">
            <v>20596967.861634616</v>
          </cell>
          <cell r="J46">
            <v>17673.535</v>
          </cell>
          <cell r="K46">
            <v>0</v>
          </cell>
          <cell r="L46">
            <v>407297.70772619045</v>
          </cell>
          <cell r="M46">
            <v>204997.16617857144</v>
          </cell>
          <cell r="N46">
            <v>93656.458285714296</v>
          </cell>
          <cell r="O46">
            <v>0</v>
          </cell>
          <cell r="P46">
            <v>768377.95684646454</v>
          </cell>
          <cell r="Q46">
            <v>752.76250000000005</v>
          </cell>
          <cell r="R46">
            <v>0</v>
          </cell>
          <cell r="S46">
            <v>195219.14308571428</v>
          </cell>
          <cell r="T46">
            <v>44041.841722222212</v>
          </cell>
          <cell r="U46">
            <v>30853.231800000001</v>
          </cell>
          <cell r="V46">
            <v>384.39790000000005</v>
          </cell>
          <cell r="W46">
            <v>281946.86527752504</v>
          </cell>
          <cell r="X46">
            <v>21647292.683758605</v>
          </cell>
        </row>
        <row r="47">
          <cell r="B47">
            <v>2040</v>
          </cell>
          <cell r="C47">
            <v>632924.84250000003</v>
          </cell>
          <cell r="D47">
            <v>0</v>
          </cell>
          <cell r="E47">
            <v>6969464.7828000011</v>
          </cell>
          <cell r="F47">
            <v>655404.75</v>
          </cell>
          <cell r="G47">
            <v>500064.23249999998</v>
          </cell>
          <cell r="H47">
            <v>4055832.4125000001</v>
          </cell>
          <cell r="I47">
            <v>22129765.469942309</v>
          </cell>
          <cell r="J47">
            <v>19280.219999999998</v>
          </cell>
          <cell r="K47">
            <v>0</v>
          </cell>
          <cell r="L47">
            <v>437215.19398958329</v>
          </cell>
          <cell r="M47">
            <v>220197.35685714288</v>
          </cell>
          <cell r="N47">
            <v>100389.92914285716</v>
          </cell>
          <cell r="O47">
            <v>0</v>
          </cell>
          <cell r="P47">
            <v>824815.4213318181</v>
          </cell>
          <cell r="Q47">
            <v>806.96140000000014</v>
          </cell>
          <cell r="R47">
            <v>0</v>
          </cell>
          <cell r="S47">
            <v>209539.46845714285</v>
          </cell>
          <cell r="T47">
            <v>47259.798638888882</v>
          </cell>
          <cell r="U47">
            <v>33145.934800000003</v>
          </cell>
          <cell r="V47">
            <v>412.1857</v>
          </cell>
          <cell r="W47">
            <v>302649.51058416744</v>
          </cell>
          <cell r="X47">
            <v>23257230.401858293</v>
          </cell>
        </row>
        <row r="48">
          <cell r="B48">
            <v>2050</v>
          </cell>
          <cell r="C48">
            <v>675119.83200000005</v>
          </cell>
          <cell r="D48">
            <v>0</v>
          </cell>
          <cell r="E48">
            <v>7220940.3162000012</v>
          </cell>
          <cell r="F48">
            <v>680372.55</v>
          </cell>
          <cell r="G48">
            <v>519114.29849999998</v>
          </cell>
          <cell r="H48">
            <v>4236091.6308333334</v>
          </cell>
          <cell r="I48">
            <v>22944064.19935577</v>
          </cell>
          <cell r="J48">
            <v>19922.894</v>
          </cell>
          <cell r="K48">
            <v>0</v>
          </cell>
          <cell r="L48">
            <v>453486.10757142853</v>
          </cell>
          <cell r="M48">
            <v>228413.67614285718</v>
          </cell>
          <cell r="N48">
            <v>104062.73142857144</v>
          </cell>
          <cell r="O48">
            <v>0</v>
          </cell>
          <cell r="P48">
            <v>855364.14064040396</v>
          </cell>
          <cell r="Q48">
            <v>837.07190000000014</v>
          </cell>
          <cell r="R48">
            <v>0</v>
          </cell>
          <cell r="S48">
            <v>217397.69714285716</v>
          </cell>
          <cell r="T48">
            <v>49047.552481481471</v>
          </cell>
          <cell r="U48">
            <v>34390.545000000006</v>
          </cell>
          <cell r="V48">
            <v>430.71090000000004</v>
          </cell>
          <cell r="W48">
            <v>314014.2494413103</v>
          </cell>
          <cell r="X48">
            <v>24113442.589437485</v>
          </cell>
        </row>
        <row r="49">
          <cell r="B49">
            <v>2060</v>
          </cell>
          <cell r="C49">
            <v>675119.83200000005</v>
          </cell>
          <cell r="D49">
            <v>0</v>
          </cell>
          <cell r="E49">
            <v>7292790.4686000012</v>
          </cell>
          <cell r="F49">
            <v>686614.5</v>
          </cell>
          <cell r="G49">
            <v>523876.815</v>
          </cell>
          <cell r="H49">
            <v>4236091.6308333334</v>
          </cell>
          <cell r="I49">
            <v>23183563.825653844</v>
          </cell>
          <cell r="J49">
            <v>19922.894</v>
          </cell>
          <cell r="K49">
            <v>0</v>
          </cell>
          <cell r="L49">
            <v>458209.92119196424</v>
          </cell>
          <cell r="M49">
            <v>230467.75596428575</v>
          </cell>
          <cell r="N49">
            <v>105286.99885714285</v>
          </cell>
          <cell r="O49">
            <v>0</v>
          </cell>
          <cell r="P49">
            <v>863648.53909696953</v>
          </cell>
          <cell r="Q49">
            <v>846.10505000000012</v>
          </cell>
          <cell r="R49">
            <v>0</v>
          </cell>
          <cell r="S49">
            <v>219471.9504</v>
          </cell>
          <cell r="T49">
            <v>49510.265240740737</v>
          </cell>
          <cell r="U49">
            <v>34718.074000000001</v>
          </cell>
          <cell r="V49">
            <v>435.34219999999999</v>
          </cell>
          <cell r="W49">
            <v>317018.30461692449</v>
          </cell>
          <cell r="X49">
            <v>24364230.669367738</v>
          </cell>
        </row>
        <row r="50">
          <cell r="B50">
            <v>2070</v>
          </cell>
          <cell r="C50">
            <v>675119.83200000005</v>
          </cell>
          <cell r="D50">
            <v>0</v>
          </cell>
          <cell r="E50">
            <v>7220940.3162000012</v>
          </cell>
          <cell r="F50">
            <v>680372.55</v>
          </cell>
          <cell r="G50">
            <v>519114.29849999998</v>
          </cell>
          <cell r="H50">
            <v>4236091.6308333334</v>
          </cell>
          <cell r="I50">
            <v>22944064.19935577</v>
          </cell>
          <cell r="J50">
            <v>19922.894</v>
          </cell>
          <cell r="K50">
            <v>0</v>
          </cell>
          <cell r="L50">
            <v>453486.10757142853</v>
          </cell>
          <cell r="M50">
            <v>228413.67614285718</v>
          </cell>
          <cell r="N50">
            <v>104062.73142857144</v>
          </cell>
          <cell r="O50">
            <v>0</v>
          </cell>
          <cell r="P50">
            <v>855364.14064040396</v>
          </cell>
          <cell r="Q50">
            <v>837.07190000000014</v>
          </cell>
          <cell r="R50">
            <v>0</v>
          </cell>
          <cell r="S50">
            <v>217357.80765714284</v>
          </cell>
          <cell r="T50">
            <v>49026.520083333329</v>
          </cell>
          <cell r="U50">
            <v>34390.545000000006</v>
          </cell>
          <cell r="V50">
            <v>430.71090000000004</v>
          </cell>
          <cell r="W50">
            <v>313941.86256960873</v>
          </cell>
          <cell r="X50">
            <v>24113370.202565782</v>
          </cell>
        </row>
        <row r="51">
          <cell r="B51">
            <v>2080</v>
          </cell>
          <cell r="C51">
            <v>675119.83200000005</v>
          </cell>
          <cell r="D51">
            <v>0</v>
          </cell>
          <cell r="E51">
            <v>7005389.8590000011</v>
          </cell>
          <cell r="F51">
            <v>655404.75</v>
          </cell>
          <cell r="G51">
            <v>500064.23249999998</v>
          </cell>
          <cell r="H51">
            <v>4145962.021666667</v>
          </cell>
          <cell r="I51">
            <v>22273465.245721154</v>
          </cell>
          <cell r="J51">
            <v>19280.219999999998</v>
          </cell>
          <cell r="K51">
            <v>0</v>
          </cell>
          <cell r="L51">
            <v>440364.40306994045</v>
          </cell>
          <cell r="M51">
            <v>221429.80475000004</v>
          </cell>
          <cell r="N51">
            <v>101002.06285714287</v>
          </cell>
          <cell r="O51">
            <v>0</v>
          </cell>
          <cell r="P51">
            <v>830510.94527070702</v>
          </cell>
          <cell r="Q51">
            <v>812.98350000000005</v>
          </cell>
          <cell r="R51">
            <v>0</v>
          </cell>
          <cell r="S51">
            <v>211015.37942857144</v>
          </cell>
          <cell r="T51">
            <v>47596.317009259255</v>
          </cell>
          <cell r="U51">
            <v>33342.4522</v>
          </cell>
          <cell r="V51">
            <v>416.81700000000001</v>
          </cell>
          <cell r="W51">
            <v>304748.72986351227</v>
          </cell>
          <cell r="X51">
            <v>23408724.920855373</v>
          </cell>
        </row>
        <row r="52">
          <cell r="B52">
            <v>2090</v>
          </cell>
          <cell r="C52">
            <v>632924.84250000003</v>
          </cell>
          <cell r="D52">
            <v>0</v>
          </cell>
          <cell r="E52">
            <v>6682064.1732000001</v>
          </cell>
          <cell r="F52">
            <v>630436.95000000007</v>
          </cell>
          <cell r="G52">
            <v>481014.16650000005</v>
          </cell>
          <cell r="H52">
            <v>3875573.1941666664</v>
          </cell>
          <cell r="I52">
            <v>21219666.890009616</v>
          </cell>
          <cell r="J52">
            <v>18316.208999999999</v>
          </cell>
          <cell r="K52">
            <v>0</v>
          </cell>
          <cell r="L52">
            <v>419894.54404761904</v>
          </cell>
          <cell r="M52">
            <v>211159.40564285716</v>
          </cell>
          <cell r="N52">
            <v>96717.126857142866</v>
          </cell>
          <cell r="O52">
            <v>0</v>
          </cell>
          <cell r="P52">
            <v>791677.82750555547</v>
          </cell>
          <cell r="Q52">
            <v>773.83985000000007</v>
          </cell>
          <cell r="R52">
            <v>0</v>
          </cell>
          <cell r="S52">
            <v>201122.78697142858</v>
          </cell>
          <cell r="T52">
            <v>45366.88280555555</v>
          </cell>
          <cell r="U52">
            <v>31835.818800000001</v>
          </cell>
          <cell r="V52">
            <v>398.29179999999997</v>
          </cell>
          <cell r="W52">
            <v>290488.51613830752</v>
          </cell>
          <cell r="X52">
            <v>22301833.233653478</v>
          </cell>
        </row>
        <row r="53">
          <cell r="B53">
            <v>2100</v>
          </cell>
          <cell r="C53">
            <v>590729.853</v>
          </cell>
          <cell r="D53">
            <v>0</v>
          </cell>
          <cell r="E53">
            <v>6358738.4874</v>
          </cell>
          <cell r="F53">
            <v>599227.20000000007</v>
          </cell>
          <cell r="G53">
            <v>457201.58400000003</v>
          </cell>
          <cell r="H53">
            <v>3695313.9758333336</v>
          </cell>
          <cell r="I53">
            <v>20213768.45955769</v>
          </cell>
          <cell r="J53">
            <v>17352.198</v>
          </cell>
          <cell r="K53">
            <v>0</v>
          </cell>
          <cell r="L53">
            <v>399424.68502529763</v>
          </cell>
          <cell r="M53">
            <v>200889.00653571429</v>
          </cell>
          <cell r="N53">
            <v>91820.057142857142</v>
          </cell>
          <cell r="O53">
            <v>0</v>
          </cell>
          <cell r="P53">
            <v>752844.70974040392</v>
          </cell>
          <cell r="Q53">
            <v>737.70725000000004</v>
          </cell>
          <cell r="R53">
            <v>0</v>
          </cell>
          <cell r="S53">
            <v>191309.97348571429</v>
          </cell>
          <cell r="T53">
            <v>43158.481</v>
          </cell>
          <cell r="U53">
            <v>30263.679600000003</v>
          </cell>
          <cell r="V53">
            <v>379.76660000000004</v>
          </cell>
          <cell r="W53">
            <v>276336.88272065512</v>
          </cell>
          <cell r="X53">
            <v>21242950.05201875</v>
          </cell>
        </row>
        <row r="54">
          <cell r="B54">
            <v>2110</v>
          </cell>
          <cell r="C54">
            <v>548534.86349999998</v>
          </cell>
          <cell r="D54">
            <v>0</v>
          </cell>
          <cell r="E54">
            <v>6035412.8016000008</v>
          </cell>
          <cell r="F54">
            <v>568017.44999999995</v>
          </cell>
          <cell r="G54">
            <v>433389.00150000001</v>
          </cell>
          <cell r="H54">
            <v>3515054.7575000003</v>
          </cell>
          <cell r="I54">
            <v>19207870.029105771</v>
          </cell>
          <cell r="J54">
            <v>16709.523999999998</v>
          </cell>
          <cell r="K54">
            <v>0</v>
          </cell>
          <cell r="L54">
            <v>379479.6941830357</v>
          </cell>
          <cell r="M54">
            <v>191029.42339285716</v>
          </cell>
          <cell r="N54">
            <v>86922.987428571432</v>
          </cell>
          <cell r="O54">
            <v>0</v>
          </cell>
          <cell r="P54">
            <v>715564.91668585851</v>
          </cell>
          <cell r="Q54">
            <v>698.56360000000006</v>
          </cell>
          <cell r="R54">
            <v>0</v>
          </cell>
          <cell r="S54">
            <v>181776.38640000002</v>
          </cell>
          <cell r="T54">
            <v>41013.176388888882</v>
          </cell>
          <cell r="U54">
            <v>28757.046200000001</v>
          </cell>
          <cell r="V54">
            <v>356.61009999999999</v>
          </cell>
          <cell r="W54">
            <v>262547.18366151041</v>
          </cell>
          <cell r="X54">
            <v>20185982.129453141</v>
          </cell>
        </row>
        <row r="55">
          <cell r="B55">
            <v>2120</v>
          </cell>
          <cell r="C55">
            <v>548534.86349999998</v>
          </cell>
          <cell r="D55">
            <v>0</v>
          </cell>
          <cell r="E55">
            <v>5748012.1920000007</v>
          </cell>
          <cell r="F55">
            <v>536807.69999999995</v>
          </cell>
          <cell r="G55">
            <v>409576.41899999999</v>
          </cell>
          <cell r="H55">
            <v>3334795.5391666666</v>
          </cell>
          <cell r="I55">
            <v>18201971.598653845</v>
          </cell>
          <cell r="J55">
            <v>15745.513000000001</v>
          </cell>
          <cell r="K55">
            <v>0</v>
          </cell>
          <cell r="L55">
            <v>360059.57152083336</v>
          </cell>
          <cell r="M55">
            <v>181169.84025000001</v>
          </cell>
          <cell r="N55">
            <v>82638.051428571445</v>
          </cell>
          <cell r="O55">
            <v>0</v>
          </cell>
          <cell r="P55">
            <v>678802.89853484835</v>
          </cell>
          <cell r="Q55">
            <v>662.43100000000004</v>
          </cell>
          <cell r="R55">
            <v>0</v>
          </cell>
          <cell r="S55">
            <v>172482.13622857141</v>
          </cell>
          <cell r="T55">
            <v>38909.936574074069</v>
          </cell>
          <cell r="U55">
            <v>27250.412799999998</v>
          </cell>
          <cell r="V55">
            <v>338.0849</v>
          </cell>
          <cell r="W55">
            <v>249119.4189608735</v>
          </cell>
          <cell r="X55">
            <v>19129893.916149568</v>
          </cell>
        </row>
        <row r="56">
          <cell r="B56">
            <v>2130</v>
          </cell>
          <cell r="C56">
            <v>506339.87400000001</v>
          </cell>
          <cell r="D56">
            <v>0</v>
          </cell>
          <cell r="E56">
            <v>5460611.5824000007</v>
          </cell>
          <cell r="F56">
            <v>511839.9</v>
          </cell>
          <cell r="G56">
            <v>390526.353</v>
          </cell>
          <cell r="H56">
            <v>3154536.3208333338</v>
          </cell>
          <cell r="I56">
            <v>17291873.018721152</v>
          </cell>
          <cell r="J56">
            <v>15102.839</v>
          </cell>
          <cell r="K56">
            <v>0</v>
          </cell>
          <cell r="L56">
            <v>342214.05339880951</v>
          </cell>
          <cell r="M56">
            <v>172131.8890357143</v>
          </cell>
          <cell r="N56">
            <v>78353.115428571429</v>
          </cell>
          <cell r="O56">
            <v>0</v>
          </cell>
          <cell r="P56">
            <v>645147.52980505046</v>
          </cell>
          <cell r="Q56">
            <v>629.30944999999997</v>
          </cell>
          <cell r="R56">
            <v>0</v>
          </cell>
          <cell r="S56">
            <v>163905.89679999999</v>
          </cell>
          <cell r="T56">
            <v>36974.955944444439</v>
          </cell>
          <cell r="U56">
            <v>25940.296800000004</v>
          </cell>
          <cell r="V56">
            <v>324.19100000000003</v>
          </cell>
          <cell r="W56">
            <v>236741.26389990901</v>
          </cell>
          <cell r="X56">
            <v>18173761.812426113</v>
          </cell>
        </row>
        <row r="57">
          <cell r="B57">
            <v>2140</v>
          </cell>
          <cell r="C57">
            <v>506339.87400000001</v>
          </cell>
          <cell r="D57">
            <v>0</v>
          </cell>
          <cell r="E57">
            <v>5460611.5824000007</v>
          </cell>
          <cell r="F57">
            <v>511839.9</v>
          </cell>
          <cell r="G57">
            <v>390526.353</v>
          </cell>
          <cell r="H57">
            <v>3154536.3208333338</v>
          </cell>
          <cell r="I57">
            <v>17291873.018721152</v>
          </cell>
          <cell r="J57">
            <v>15102.839</v>
          </cell>
          <cell r="K57">
            <v>0</v>
          </cell>
          <cell r="L57">
            <v>342214.05339880951</v>
          </cell>
          <cell r="M57">
            <v>172131.8890357143</v>
          </cell>
          <cell r="N57">
            <v>78353.115428571429</v>
          </cell>
          <cell r="O57">
            <v>0</v>
          </cell>
          <cell r="P57">
            <v>645147.52980505046</v>
          </cell>
          <cell r="Q57">
            <v>629.30944999999997</v>
          </cell>
          <cell r="R57">
            <v>0</v>
          </cell>
          <cell r="S57">
            <v>163905.89679999999</v>
          </cell>
          <cell r="T57">
            <v>36974.955944444439</v>
          </cell>
          <cell r="U57">
            <v>25940.296800000004</v>
          </cell>
          <cell r="V57">
            <v>324.19100000000003</v>
          </cell>
          <cell r="W57">
            <v>236741.26389990901</v>
          </cell>
          <cell r="X57">
            <v>18173761.812426113</v>
          </cell>
        </row>
        <row r="58">
          <cell r="B58">
            <v>2150</v>
          </cell>
          <cell r="C58">
            <v>506339.87400000001</v>
          </cell>
          <cell r="D58">
            <v>0</v>
          </cell>
          <cell r="E58">
            <v>5460611.5824000007</v>
          </cell>
          <cell r="F58">
            <v>511839.9</v>
          </cell>
          <cell r="G58">
            <v>390526.353</v>
          </cell>
          <cell r="H58">
            <v>3154536.3208333338</v>
          </cell>
          <cell r="I58">
            <v>17291873.018721152</v>
          </cell>
          <cell r="J58">
            <v>15102.839</v>
          </cell>
          <cell r="K58">
            <v>0</v>
          </cell>
          <cell r="L58">
            <v>342214.05339880951</v>
          </cell>
          <cell r="M58">
            <v>172131.8890357143</v>
          </cell>
          <cell r="N58">
            <v>78353.115428571429</v>
          </cell>
          <cell r="O58">
            <v>0</v>
          </cell>
          <cell r="P58">
            <v>645147.52980505046</v>
          </cell>
          <cell r="Q58">
            <v>629.30944999999997</v>
          </cell>
          <cell r="R58">
            <v>0</v>
          </cell>
          <cell r="S58">
            <v>163905.89679999999</v>
          </cell>
          <cell r="T58">
            <v>36974.955944444439</v>
          </cell>
          <cell r="U58">
            <v>25940.296800000004</v>
          </cell>
          <cell r="V58">
            <v>324.19100000000003</v>
          </cell>
          <cell r="W58">
            <v>236741.26389990901</v>
          </cell>
          <cell r="X58">
            <v>18173761.812426113</v>
          </cell>
        </row>
      </sheetData>
      <sheetData sheetId="6">
        <row r="10">
          <cell r="D10">
            <v>0.3125</v>
          </cell>
        </row>
        <row r="40">
          <cell r="D40">
            <v>132862849.25</v>
          </cell>
        </row>
        <row r="45">
          <cell r="B45">
            <v>2020</v>
          </cell>
          <cell r="C45">
            <v>570462.55000000005</v>
          </cell>
          <cell r="D45">
            <v>0</v>
          </cell>
          <cell r="E45">
            <v>124888.1125</v>
          </cell>
          <cell r="F45">
            <v>1185583.2309999999</v>
          </cell>
          <cell r="G45">
            <v>1129592.3940000001</v>
          </cell>
          <cell r="H45">
            <v>19594745.492333334</v>
          </cell>
          <cell r="I45">
            <v>41586071.815250002</v>
          </cell>
          <cell r="J45">
            <v>1162.0309999999999</v>
          </cell>
          <cell r="K45">
            <v>0</v>
          </cell>
          <cell r="L45">
            <v>212684.88023846154</v>
          </cell>
          <cell r="M45">
            <v>303982.16891025647</v>
          </cell>
          <cell r="N45">
            <v>86628.983333333337</v>
          </cell>
          <cell r="O45">
            <v>0</v>
          </cell>
          <cell r="P45">
            <v>595868.08034482761</v>
          </cell>
          <cell r="Q45">
            <v>2739.8441000000003</v>
          </cell>
          <cell r="R45">
            <v>0</v>
          </cell>
          <cell r="S45">
            <v>155270.83704135119</v>
          </cell>
          <cell r="T45">
            <v>61111.875658441561</v>
          </cell>
          <cell r="U45">
            <v>13068.566145833334</v>
          </cell>
          <cell r="V45">
            <v>357.42749999999995</v>
          </cell>
          <cell r="W45">
            <v>247325.90395408164</v>
          </cell>
          <cell r="X45">
            <v>42429265.799548909</v>
          </cell>
        </row>
        <row r="46">
          <cell r="B46">
            <v>2030</v>
          </cell>
          <cell r="C46">
            <v>638918.05599999998</v>
          </cell>
          <cell r="D46">
            <v>0</v>
          </cell>
          <cell r="E46">
            <v>137376.92374999999</v>
          </cell>
          <cell r="F46">
            <v>1314450.9734999998</v>
          </cell>
          <cell r="G46">
            <v>1255102.6600000001</v>
          </cell>
          <cell r="H46">
            <v>21657350.281000003</v>
          </cell>
          <cell r="I46">
            <v>46103408.689749993</v>
          </cell>
          <cell r="J46">
            <v>1251.4180000000001</v>
          </cell>
          <cell r="K46">
            <v>0</v>
          </cell>
          <cell r="L46">
            <v>235653.00985384613</v>
          </cell>
          <cell r="M46">
            <v>337143.86006410257</v>
          </cell>
          <cell r="N46">
            <v>96158.171499999997</v>
          </cell>
          <cell r="O46">
            <v>0</v>
          </cell>
          <cell r="P46">
            <v>661016.32379586203</v>
          </cell>
          <cell r="Q46">
            <v>3039.1548000000003</v>
          </cell>
          <cell r="R46">
            <v>0</v>
          </cell>
          <cell r="S46">
            <v>172180.62454979616</v>
          </cell>
          <cell r="T46">
            <v>67756.55424545455</v>
          </cell>
          <cell r="U46">
            <v>14487.439041666668</v>
          </cell>
          <cell r="V46">
            <v>395.55310000000003</v>
          </cell>
          <cell r="W46">
            <v>274245.15255612246</v>
          </cell>
          <cell r="X46">
            <v>47038670.166101977</v>
          </cell>
        </row>
        <row r="47">
          <cell r="B47">
            <v>2040</v>
          </cell>
          <cell r="C47">
            <v>684555.05999999994</v>
          </cell>
          <cell r="D47">
            <v>0</v>
          </cell>
          <cell r="E47">
            <v>149865.73499999999</v>
          </cell>
          <cell r="F47">
            <v>1408953.9846666665</v>
          </cell>
          <cell r="G47">
            <v>1344752.8499999999</v>
          </cell>
          <cell r="H47">
            <v>23204303.872499999</v>
          </cell>
          <cell r="I47">
            <v>49557842.77025</v>
          </cell>
          <cell r="J47">
            <v>1340.8050000000001</v>
          </cell>
          <cell r="K47">
            <v>0</v>
          </cell>
          <cell r="L47">
            <v>253108.78836153846</v>
          </cell>
          <cell r="M47">
            <v>362015.12842948723</v>
          </cell>
          <cell r="N47">
            <v>103088.49016666666</v>
          </cell>
          <cell r="O47">
            <v>0</v>
          </cell>
          <cell r="P47">
            <v>709215.43073931034</v>
          </cell>
          <cell r="Q47">
            <v>3257.8818499999998</v>
          </cell>
          <cell r="R47">
            <v>0</v>
          </cell>
          <cell r="S47">
            <v>184828.96426790915</v>
          </cell>
          <cell r="T47">
            <v>72740.063185714287</v>
          </cell>
          <cell r="U47">
            <v>15532.924333333334</v>
          </cell>
          <cell r="V47">
            <v>424.14729999999997</v>
          </cell>
          <cell r="W47">
            <v>294413.35931632656</v>
          </cell>
          <cell r="X47">
            <v>50561471.56030564</v>
          </cell>
        </row>
        <row r="48">
          <cell r="B48">
            <v>2050</v>
          </cell>
          <cell r="C48">
            <v>707373.56200000003</v>
          </cell>
          <cell r="D48">
            <v>0</v>
          </cell>
          <cell r="E48">
            <v>154861.25949999999</v>
          </cell>
          <cell r="F48">
            <v>1460501.0816666665</v>
          </cell>
          <cell r="G48">
            <v>1398542.9639999999</v>
          </cell>
          <cell r="H48">
            <v>24235606.266833335</v>
          </cell>
          <cell r="I48">
            <v>51417922.65975</v>
          </cell>
          <cell r="J48">
            <v>1430.192</v>
          </cell>
          <cell r="K48">
            <v>0</v>
          </cell>
          <cell r="L48">
            <v>262755.40279999998</v>
          </cell>
          <cell r="M48">
            <v>375279.80489102571</v>
          </cell>
          <cell r="N48">
            <v>106553.64949999998</v>
          </cell>
          <cell r="O48">
            <v>0</v>
          </cell>
          <cell r="P48">
            <v>735698.45653241384</v>
          </cell>
          <cell r="Q48">
            <v>3384.5133000000001</v>
          </cell>
          <cell r="R48">
            <v>0</v>
          </cell>
          <cell r="S48">
            <v>191765.15056493887</v>
          </cell>
          <cell r="T48">
            <v>75487.382216883125</v>
          </cell>
          <cell r="U48">
            <v>16130.344500000001</v>
          </cell>
          <cell r="V48">
            <v>443.21009999999995</v>
          </cell>
          <cell r="W48">
            <v>305452.79880612245</v>
          </cell>
          <cell r="X48">
            <v>52459073.915088534</v>
          </cell>
        </row>
        <row r="49">
          <cell r="B49">
            <v>2060</v>
          </cell>
          <cell r="C49">
            <v>707373.56200000003</v>
          </cell>
          <cell r="D49">
            <v>0</v>
          </cell>
          <cell r="E49">
            <v>154861.25949999999</v>
          </cell>
          <cell r="F49">
            <v>1477683.4473333331</v>
          </cell>
          <cell r="G49">
            <v>1416473.0020000001</v>
          </cell>
          <cell r="H49">
            <v>24235606.266833335</v>
          </cell>
          <cell r="I49">
            <v>51816511.207500003</v>
          </cell>
          <cell r="J49">
            <v>1430.192</v>
          </cell>
          <cell r="K49">
            <v>0</v>
          </cell>
          <cell r="L49">
            <v>265052.21576153842</v>
          </cell>
          <cell r="M49">
            <v>379148.66885897442</v>
          </cell>
          <cell r="N49">
            <v>108286.22916666666</v>
          </cell>
          <cell r="O49">
            <v>0</v>
          </cell>
          <cell r="P49">
            <v>743113.70375448279</v>
          </cell>
          <cell r="Q49">
            <v>3419.0491500000003</v>
          </cell>
          <cell r="R49">
            <v>0</v>
          </cell>
          <cell r="S49">
            <v>193623.86715433895</v>
          </cell>
          <cell r="T49">
            <v>76190.184759740252</v>
          </cell>
          <cell r="U49">
            <v>16279.699541666669</v>
          </cell>
          <cell r="V49">
            <v>447.97579999999999</v>
          </cell>
          <cell r="W49">
            <v>308382.49620918371</v>
          </cell>
          <cell r="X49">
            <v>52868007.40746367</v>
          </cell>
        </row>
        <row r="50">
          <cell r="B50">
            <v>2070</v>
          </cell>
          <cell r="C50">
            <v>707373.56200000003</v>
          </cell>
          <cell r="D50">
            <v>0</v>
          </cell>
          <cell r="E50">
            <v>154861.25949999999</v>
          </cell>
          <cell r="F50">
            <v>1460501.0816666665</v>
          </cell>
          <cell r="G50">
            <v>1398542.9639999999</v>
          </cell>
          <cell r="H50">
            <v>24235606.266833335</v>
          </cell>
          <cell r="I50">
            <v>51285059.810500003</v>
          </cell>
          <cell r="J50">
            <v>1430.192</v>
          </cell>
          <cell r="K50">
            <v>0</v>
          </cell>
          <cell r="L50">
            <v>262755.40279999998</v>
          </cell>
          <cell r="M50">
            <v>375279.80489102571</v>
          </cell>
          <cell r="N50">
            <v>106553.64949999998</v>
          </cell>
          <cell r="O50">
            <v>0</v>
          </cell>
          <cell r="P50">
            <v>735698.45653241384</v>
          </cell>
          <cell r="Q50">
            <v>3384.5133000000001</v>
          </cell>
          <cell r="R50">
            <v>0</v>
          </cell>
          <cell r="S50">
            <v>191719.81601397786</v>
          </cell>
          <cell r="T50">
            <v>75455.436646753253</v>
          </cell>
          <cell r="U50">
            <v>16130.344500000001</v>
          </cell>
          <cell r="V50">
            <v>443.21009999999995</v>
          </cell>
          <cell r="W50">
            <v>305367.88004081638</v>
          </cell>
          <cell r="X50">
            <v>52326126.147073232</v>
          </cell>
        </row>
        <row r="51">
          <cell r="B51">
            <v>2080</v>
          </cell>
          <cell r="C51">
            <v>684555.05999999994</v>
          </cell>
          <cell r="D51">
            <v>0</v>
          </cell>
          <cell r="E51">
            <v>149865.73499999999</v>
          </cell>
          <cell r="F51">
            <v>1417545.1674999997</v>
          </cell>
          <cell r="G51">
            <v>1362682.888</v>
          </cell>
          <cell r="H51">
            <v>23719955.069666669</v>
          </cell>
          <cell r="I51">
            <v>49823568.46875</v>
          </cell>
          <cell r="J51">
            <v>1430.192</v>
          </cell>
          <cell r="K51">
            <v>0</v>
          </cell>
          <cell r="L51">
            <v>254946.23873076923</v>
          </cell>
          <cell r="M51">
            <v>364225.90783974365</v>
          </cell>
          <cell r="N51">
            <v>103954.77999999998</v>
          </cell>
          <cell r="O51">
            <v>0</v>
          </cell>
          <cell r="P51">
            <v>713982.37538206903</v>
          </cell>
          <cell r="Q51">
            <v>3280.9057499999999</v>
          </cell>
          <cell r="R51">
            <v>0</v>
          </cell>
          <cell r="S51">
            <v>186098.33169481656</v>
          </cell>
          <cell r="T51">
            <v>73251.192307792211</v>
          </cell>
          <cell r="U51">
            <v>15682.279375000002</v>
          </cell>
          <cell r="V51">
            <v>428.91299999999995</v>
          </cell>
          <cell r="W51">
            <v>296451.40968367353</v>
          </cell>
          <cell r="X51">
            <v>50834002.25381574</v>
          </cell>
        </row>
        <row r="52">
          <cell r="B52">
            <v>2090</v>
          </cell>
          <cell r="C52">
            <v>661736.55800000008</v>
          </cell>
          <cell r="D52">
            <v>0</v>
          </cell>
          <cell r="E52">
            <v>142372.44825000002</v>
          </cell>
          <cell r="F52">
            <v>1357406.8876666664</v>
          </cell>
          <cell r="G52">
            <v>1290962.7359999998</v>
          </cell>
          <cell r="H52">
            <v>22173001.478166666</v>
          </cell>
          <cell r="I52">
            <v>47564900.031499997</v>
          </cell>
          <cell r="J52">
            <v>1340.8050000000001</v>
          </cell>
          <cell r="K52">
            <v>0</v>
          </cell>
          <cell r="L52">
            <v>243002.81133076924</v>
          </cell>
          <cell r="M52">
            <v>347092.36741025647</v>
          </cell>
          <cell r="N52">
            <v>98757.040999999997</v>
          </cell>
          <cell r="O52">
            <v>0</v>
          </cell>
          <cell r="P52">
            <v>680613.76288275863</v>
          </cell>
          <cell r="Q52">
            <v>3131.2504000000004</v>
          </cell>
          <cell r="R52">
            <v>0</v>
          </cell>
          <cell r="S52">
            <v>177394.09791030866</v>
          </cell>
          <cell r="T52">
            <v>69801.070733766246</v>
          </cell>
          <cell r="U52">
            <v>14935.504166666669</v>
          </cell>
          <cell r="V52">
            <v>409.85019999999997</v>
          </cell>
          <cell r="W52">
            <v>282567.1915561225</v>
          </cell>
          <cell r="X52">
            <v>48528080.985938877</v>
          </cell>
        </row>
        <row r="53">
          <cell r="B53">
            <v>2100</v>
          </cell>
          <cell r="C53">
            <v>616099.554</v>
          </cell>
          <cell r="D53">
            <v>0</v>
          </cell>
          <cell r="E53">
            <v>134879.16149999999</v>
          </cell>
          <cell r="F53">
            <v>1288677.4249999998</v>
          </cell>
          <cell r="G53">
            <v>1219242.584</v>
          </cell>
          <cell r="H53">
            <v>21141699.083833337</v>
          </cell>
          <cell r="I53">
            <v>45173368.745000005</v>
          </cell>
          <cell r="J53">
            <v>1251.4180000000001</v>
          </cell>
          <cell r="K53">
            <v>0</v>
          </cell>
          <cell r="L53">
            <v>231059.38393076923</v>
          </cell>
          <cell r="M53">
            <v>330511.52183333336</v>
          </cell>
          <cell r="N53">
            <v>94425.591833333325</v>
          </cell>
          <cell r="O53">
            <v>0</v>
          </cell>
          <cell r="P53">
            <v>647774.8108993104</v>
          </cell>
          <cell r="Q53">
            <v>2981.5950500000004</v>
          </cell>
          <cell r="R53">
            <v>0</v>
          </cell>
          <cell r="S53">
            <v>168735.19867676179</v>
          </cell>
          <cell r="T53">
            <v>66414.840300000011</v>
          </cell>
          <cell r="U53">
            <v>14188.728958333335</v>
          </cell>
          <cell r="V53">
            <v>390.78739999999999</v>
          </cell>
          <cell r="W53">
            <v>268810.35157653067</v>
          </cell>
          <cell r="X53">
            <v>46089953.907475844</v>
          </cell>
        </row>
        <row r="54">
          <cell r="B54">
            <v>2110</v>
          </cell>
          <cell r="C54">
            <v>593281.05200000003</v>
          </cell>
          <cell r="D54">
            <v>0</v>
          </cell>
          <cell r="E54">
            <v>129883.63699999999</v>
          </cell>
          <cell r="F54">
            <v>1219947.962333333</v>
          </cell>
          <cell r="G54">
            <v>1165452.47</v>
          </cell>
          <cell r="H54">
            <v>20110396.6895</v>
          </cell>
          <cell r="I54">
            <v>42914700.307750002</v>
          </cell>
          <cell r="J54">
            <v>1162.0309999999999</v>
          </cell>
          <cell r="K54">
            <v>0</v>
          </cell>
          <cell r="L54">
            <v>219575.31912307689</v>
          </cell>
          <cell r="M54">
            <v>313930.67625641025</v>
          </cell>
          <cell r="N54">
            <v>89227.852833333323</v>
          </cell>
          <cell r="O54">
            <v>0</v>
          </cell>
          <cell r="P54">
            <v>615465.5194317241</v>
          </cell>
          <cell r="Q54">
            <v>2831.9397000000004</v>
          </cell>
          <cell r="R54">
            <v>0</v>
          </cell>
          <cell r="S54">
            <v>160348.30674898077</v>
          </cell>
          <cell r="T54">
            <v>63092.501006493512</v>
          </cell>
          <cell r="U54">
            <v>13516.631270833335</v>
          </cell>
          <cell r="V54">
            <v>366.95889999999997</v>
          </cell>
          <cell r="W54">
            <v>255393.18665816326</v>
          </cell>
          <cell r="X54">
            <v>43785559.013839886</v>
          </cell>
        </row>
        <row r="55">
          <cell r="B55">
            <v>2120</v>
          </cell>
          <cell r="C55">
            <v>547644.04800000007</v>
          </cell>
          <cell r="D55">
            <v>0</v>
          </cell>
          <cell r="E55">
            <v>122390.35025</v>
          </cell>
          <cell r="F55">
            <v>1159809.6824999999</v>
          </cell>
          <cell r="G55">
            <v>1111662.3559999999</v>
          </cell>
          <cell r="H55">
            <v>19079094.295166668</v>
          </cell>
          <cell r="I55">
            <v>40788894.719750002</v>
          </cell>
          <cell r="J55">
            <v>1162.0309999999999</v>
          </cell>
          <cell r="K55">
            <v>0</v>
          </cell>
          <cell r="L55">
            <v>208550.61690769231</v>
          </cell>
          <cell r="M55">
            <v>297902.52553205134</v>
          </cell>
          <cell r="N55">
            <v>84896.403666666665</v>
          </cell>
          <cell r="O55">
            <v>0</v>
          </cell>
          <cell r="P55">
            <v>583685.88848000008</v>
          </cell>
          <cell r="Q55">
            <v>2682.2843500000004</v>
          </cell>
          <cell r="R55">
            <v>0</v>
          </cell>
          <cell r="S55">
            <v>152142.75302504367</v>
          </cell>
          <cell r="T55">
            <v>59865.99842337663</v>
          </cell>
          <cell r="U55">
            <v>12769.856062500003</v>
          </cell>
          <cell r="V55">
            <v>347.89609999999999</v>
          </cell>
          <cell r="W55">
            <v>242315.69680102041</v>
          </cell>
          <cell r="X55">
            <v>41614896.305031024</v>
          </cell>
        </row>
        <row r="56">
          <cell r="B56">
            <v>2130</v>
          </cell>
          <cell r="C56">
            <v>524825.54599999997</v>
          </cell>
          <cell r="D56">
            <v>0</v>
          </cell>
          <cell r="E56">
            <v>117394.82575</v>
          </cell>
          <cell r="F56">
            <v>1099671.4026666665</v>
          </cell>
          <cell r="G56">
            <v>1057872.2419999999</v>
          </cell>
          <cell r="H56">
            <v>18047791.900833335</v>
          </cell>
          <cell r="I56">
            <v>38663089.131749995</v>
          </cell>
          <cell r="J56">
            <v>1072.644</v>
          </cell>
          <cell r="K56">
            <v>0</v>
          </cell>
          <cell r="L56">
            <v>197985.27728461538</v>
          </cell>
          <cell r="M56">
            <v>282979.76451282058</v>
          </cell>
          <cell r="N56">
            <v>80564.954499999993</v>
          </cell>
          <cell r="O56">
            <v>0</v>
          </cell>
          <cell r="P56">
            <v>554554.56010758621</v>
          </cell>
          <cell r="Q56">
            <v>2555.6529</v>
          </cell>
          <cell r="R56">
            <v>0</v>
          </cell>
          <cell r="S56">
            <v>144571.88301456027</v>
          </cell>
          <cell r="T56">
            <v>56895.060401298702</v>
          </cell>
          <cell r="U56">
            <v>12172.435895833336</v>
          </cell>
          <cell r="V56">
            <v>333.59900000000005</v>
          </cell>
          <cell r="W56">
            <v>230257.23212755105</v>
          </cell>
          <cell r="X56">
            <v>39447900.923985131</v>
          </cell>
        </row>
        <row r="57">
          <cell r="B57">
            <v>2140</v>
          </cell>
          <cell r="C57">
            <v>524825.54599999997</v>
          </cell>
          <cell r="D57">
            <v>0</v>
          </cell>
          <cell r="E57">
            <v>117394.82575</v>
          </cell>
          <cell r="F57">
            <v>1099671.4026666665</v>
          </cell>
          <cell r="G57">
            <v>1057872.2419999999</v>
          </cell>
          <cell r="H57">
            <v>18047791.900833335</v>
          </cell>
          <cell r="I57">
            <v>38663089.131749995</v>
          </cell>
          <cell r="J57">
            <v>1072.644</v>
          </cell>
          <cell r="K57">
            <v>0</v>
          </cell>
          <cell r="L57">
            <v>197985.27728461538</v>
          </cell>
          <cell r="M57">
            <v>282979.76451282058</v>
          </cell>
          <cell r="N57">
            <v>80564.954499999993</v>
          </cell>
          <cell r="O57">
            <v>0</v>
          </cell>
          <cell r="P57">
            <v>554554.56010758621</v>
          </cell>
          <cell r="Q57">
            <v>2555.6529</v>
          </cell>
          <cell r="R57">
            <v>0</v>
          </cell>
          <cell r="S57">
            <v>144571.88301456027</v>
          </cell>
          <cell r="T57">
            <v>56895.060401298702</v>
          </cell>
          <cell r="U57">
            <v>12172.435895833336</v>
          </cell>
          <cell r="V57">
            <v>333.59900000000005</v>
          </cell>
          <cell r="W57">
            <v>230257.23212755105</v>
          </cell>
          <cell r="X57">
            <v>39447900.923985131</v>
          </cell>
        </row>
        <row r="58">
          <cell r="B58">
            <v>2150</v>
          </cell>
          <cell r="C58">
            <v>524825.54599999997</v>
          </cell>
          <cell r="D58">
            <v>0</v>
          </cell>
          <cell r="E58">
            <v>117394.82575</v>
          </cell>
          <cell r="F58">
            <v>1099671.4026666665</v>
          </cell>
          <cell r="G58">
            <v>1057872.2419999999</v>
          </cell>
          <cell r="H58">
            <v>18047791.900833335</v>
          </cell>
          <cell r="I58">
            <v>38663089.131749995</v>
          </cell>
          <cell r="J58">
            <v>1072.644</v>
          </cell>
          <cell r="K58">
            <v>0</v>
          </cell>
          <cell r="L58">
            <v>197985.27728461538</v>
          </cell>
          <cell r="M58">
            <v>282979.76451282058</v>
          </cell>
          <cell r="N58">
            <v>80564.954499999993</v>
          </cell>
          <cell r="O58">
            <v>0</v>
          </cell>
          <cell r="P58">
            <v>554554.56010758621</v>
          </cell>
          <cell r="Q58">
            <v>2555.6529</v>
          </cell>
          <cell r="R58">
            <v>0</v>
          </cell>
          <cell r="S58">
            <v>144571.88301456027</v>
          </cell>
          <cell r="T58">
            <v>56895.060401298702</v>
          </cell>
          <cell r="U58">
            <v>12172.435895833336</v>
          </cell>
          <cell r="V58">
            <v>333.59900000000005</v>
          </cell>
          <cell r="W58">
            <v>230257.23212755105</v>
          </cell>
          <cell r="X58">
            <v>39447900.923985131</v>
          </cell>
        </row>
      </sheetData>
      <sheetData sheetId="7">
        <row r="10">
          <cell r="D10">
            <v>0.2</v>
          </cell>
        </row>
        <row r="40">
          <cell r="D40">
            <v>11843200.375</v>
          </cell>
        </row>
        <row r="45">
          <cell r="B45">
            <v>2020</v>
          </cell>
          <cell r="C45">
            <v>621388.99549999996</v>
          </cell>
          <cell r="D45">
            <v>0</v>
          </cell>
          <cell r="E45">
            <v>321758.82500000001</v>
          </cell>
          <cell r="F45">
            <v>0</v>
          </cell>
          <cell r="G45">
            <v>591997.82500000007</v>
          </cell>
          <cell r="H45">
            <v>22663.803499999998</v>
          </cell>
          <cell r="I45">
            <v>2368640.0750000002</v>
          </cell>
          <cell r="J45">
            <v>12504.900666666666</v>
          </cell>
          <cell r="K45">
            <v>0</v>
          </cell>
          <cell r="L45">
            <v>110730.68999999999</v>
          </cell>
          <cell r="M45">
            <v>121159.23516666667</v>
          </cell>
          <cell r="N45">
            <v>35503.512500000004</v>
          </cell>
          <cell r="O45">
            <v>0</v>
          </cell>
          <cell r="P45">
            <v>290333.0759</v>
          </cell>
          <cell r="Q45">
            <v>648.15750000000003</v>
          </cell>
          <cell r="R45">
            <v>0</v>
          </cell>
          <cell r="S45">
            <v>87905.430658585858</v>
          </cell>
          <cell r="T45">
            <v>68197.808996376814</v>
          </cell>
          <cell r="U45">
            <v>8034.28125</v>
          </cell>
          <cell r="V45">
            <v>143.9</v>
          </cell>
          <cell r="W45">
            <v>159504.74413559324</v>
          </cell>
          <cell r="X45">
            <v>2818477.8950355933</v>
          </cell>
        </row>
        <row r="46">
          <cell r="B46">
            <v>2030</v>
          </cell>
          <cell r="C46">
            <v>669188.14899999998</v>
          </cell>
          <cell r="D46">
            <v>0</v>
          </cell>
          <cell r="E46">
            <v>353934.70750000002</v>
          </cell>
          <cell r="F46">
            <v>0</v>
          </cell>
          <cell r="G46">
            <v>657117.58574999997</v>
          </cell>
          <cell r="H46">
            <v>24407.172999999999</v>
          </cell>
          <cell r="I46">
            <v>2629190.48325</v>
          </cell>
          <cell r="J46">
            <v>13821.206</v>
          </cell>
          <cell r="K46">
            <v>0</v>
          </cell>
          <cell r="L46">
            <v>122827.32</v>
          </cell>
          <cell r="M46">
            <v>134395.11800000002</v>
          </cell>
          <cell r="N46">
            <v>39053.863749999997</v>
          </cell>
          <cell r="O46">
            <v>0</v>
          </cell>
          <cell r="P46">
            <v>321790.12320000003</v>
          </cell>
          <cell r="Q46">
            <v>720.17499999999995</v>
          </cell>
          <cell r="R46">
            <v>0</v>
          </cell>
          <cell r="S46">
            <v>97482.029842424221</v>
          </cell>
          <cell r="T46">
            <v>75619.169909420292</v>
          </cell>
          <cell r="U46">
            <v>8934.12075</v>
          </cell>
          <cell r="V46">
            <v>158.29</v>
          </cell>
          <cell r="W46">
            <v>176850.885060339</v>
          </cell>
          <cell r="X46">
            <v>3127831.4915103391</v>
          </cell>
        </row>
        <row r="47">
          <cell r="B47">
            <v>2040</v>
          </cell>
          <cell r="C47">
            <v>716987.30249999999</v>
          </cell>
          <cell r="D47">
            <v>0</v>
          </cell>
          <cell r="E47">
            <v>386110.58999999997</v>
          </cell>
          <cell r="F47">
            <v>0</v>
          </cell>
          <cell r="G47">
            <v>704477.41174999997</v>
          </cell>
          <cell r="H47">
            <v>26150.5425</v>
          </cell>
          <cell r="I47">
            <v>2818681.6892499998</v>
          </cell>
          <cell r="J47">
            <v>14808.434999999998</v>
          </cell>
          <cell r="K47">
            <v>0</v>
          </cell>
          <cell r="L47">
            <v>131667.16499999998</v>
          </cell>
          <cell r="M47">
            <v>144067.49391666666</v>
          </cell>
          <cell r="N47">
            <v>42604.214999999997</v>
          </cell>
          <cell r="O47">
            <v>0</v>
          </cell>
          <cell r="P47">
            <v>345511.83100000006</v>
          </cell>
          <cell r="Q47">
            <v>772.02760000000001</v>
          </cell>
          <cell r="R47">
            <v>0</v>
          </cell>
          <cell r="S47">
            <v>104622.96218181816</v>
          </cell>
          <cell r="T47">
            <v>81185.190594202897</v>
          </cell>
          <cell r="U47">
            <v>9576.8632500000003</v>
          </cell>
          <cell r="V47">
            <v>172.68</v>
          </cell>
          <cell r="W47">
            <v>189860.49075389831</v>
          </cell>
          <cell r="X47">
            <v>3354054.0110038985</v>
          </cell>
        </row>
        <row r="48">
          <cell r="B48">
            <v>2050</v>
          </cell>
          <cell r="C48">
            <v>764786.45600000001</v>
          </cell>
          <cell r="D48">
            <v>0</v>
          </cell>
          <cell r="E48">
            <v>398980.94299999997</v>
          </cell>
          <cell r="F48">
            <v>0</v>
          </cell>
          <cell r="G48">
            <v>728157.32475000003</v>
          </cell>
          <cell r="H48">
            <v>27893.912</v>
          </cell>
          <cell r="I48">
            <v>2925270.492625</v>
          </cell>
          <cell r="J48">
            <v>15466.587666666666</v>
          </cell>
          <cell r="K48">
            <v>0</v>
          </cell>
          <cell r="L48">
            <v>136784.97</v>
          </cell>
          <cell r="M48">
            <v>149667.2905</v>
          </cell>
          <cell r="N48">
            <v>44024.355499999998</v>
          </cell>
          <cell r="O48">
            <v>0</v>
          </cell>
          <cell r="P48">
            <v>358404.06349999999</v>
          </cell>
          <cell r="Q48">
            <v>800.83460000000002</v>
          </cell>
          <cell r="R48">
            <v>0</v>
          </cell>
          <cell r="S48">
            <v>108553.24277171717</v>
          </cell>
          <cell r="T48">
            <v>84221.201876811596</v>
          </cell>
          <cell r="U48">
            <v>9898.2345000000005</v>
          </cell>
          <cell r="V48">
            <v>178.43600000000001</v>
          </cell>
          <cell r="W48">
            <v>196988.35900745762</v>
          </cell>
          <cell r="X48">
            <v>3480662.9151324574</v>
          </cell>
        </row>
        <row r="49">
          <cell r="B49">
            <v>2060</v>
          </cell>
          <cell r="C49">
            <v>764786.45600000001</v>
          </cell>
          <cell r="D49">
            <v>0</v>
          </cell>
          <cell r="E49">
            <v>398980.94299999997</v>
          </cell>
          <cell r="F49">
            <v>0</v>
          </cell>
          <cell r="G49">
            <v>739997.28125</v>
          </cell>
          <cell r="H49">
            <v>27893.912</v>
          </cell>
          <cell r="I49">
            <v>2948956.893375</v>
          </cell>
          <cell r="J49">
            <v>15466.587666666666</v>
          </cell>
          <cell r="K49">
            <v>0</v>
          </cell>
          <cell r="L49">
            <v>138180.73499999999</v>
          </cell>
          <cell r="M49">
            <v>151194.50774999999</v>
          </cell>
          <cell r="N49">
            <v>44024.355499999998</v>
          </cell>
          <cell r="O49">
            <v>0</v>
          </cell>
          <cell r="P49">
            <v>362013.88860000001</v>
          </cell>
          <cell r="Q49">
            <v>809.47670000000005</v>
          </cell>
          <cell r="R49">
            <v>0</v>
          </cell>
          <cell r="S49">
            <v>109605.00799999999</v>
          </cell>
          <cell r="T49">
            <v>85008.31591304348</v>
          </cell>
          <cell r="U49">
            <v>10026.782999999999</v>
          </cell>
          <cell r="V49">
            <v>178.43600000000001</v>
          </cell>
          <cell r="W49">
            <v>198882.47784406782</v>
          </cell>
          <cell r="X49">
            <v>3509853.259819068</v>
          </cell>
        </row>
        <row r="50">
          <cell r="B50">
            <v>2070</v>
          </cell>
          <cell r="C50">
            <v>764786.45600000001</v>
          </cell>
          <cell r="D50">
            <v>0</v>
          </cell>
          <cell r="E50">
            <v>398980.94299999997</v>
          </cell>
          <cell r="F50">
            <v>0</v>
          </cell>
          <cell r="G50">
            <v>728157.32475000003</v>
          </cell>
          <cell r="H50">
            <v>27893.912</v>
          </cell>
          <cell r="I50">
            <v>2925270.492625</v>
          </cell>
          <cell r="J50">
            <v>15466.587666666666</v>
          </cell>
          <cell r="K50">
            <v>0</v>
          </cell>
          <cell r="L50">
            <v>136784.97</v>
          </cell>
          <cell r="M50">
            <v>149667.2905</v>
          </cell>
          <cell r="N50">
            <v>44024.355499999998</v>
          </cell>
          <cell r="O50">
            <v>0</v>
          </cell>
          <cell r="P50">
            <v>358404.06349999999</v>
          </cell>
          <cell r="Q50">
            <v>800.83460000000002</v>
          </cell>
          <cell r="R50">
            <v>0</v>
          </cell>
          <cell r="S50">
            <v>108553.24277171717</v>
          </cell>
          <cell r="T50">
            <v>84221.201876811596</v>
          </cell>
          <cell r="U50">
            <v>9898.2345000000005</v>
          </cell>
          <cell r="V50">
            <v>178.43600000000001</v>
          </cell>
          <cell r="W50">
            <v>196938.51377491528</v>
          </cell>
          <cell r="X50">
            <v>3480613.0698999153</v>
          </cell>
        </row>
        <row r="51">
          <cell r="B51">
            <v>2080</v>
          </cell>
          <cell r="C51">
            <v>764786.45600000001</v>
          </cell>
          <cell r="D51">
            <v>0</v>
          </cell>
          <cell r="E51">
            <v>386110.58999999997</v>
          </cell>
          <cell r="F51">
            <v>0</v>
          </cell>
          <cell r="G51">
            <v>710397.39</v>
          </cell>
          <cell r="H51">
            <v>27893.912</v>
          </cell>
          <cell r="I51">
            <v>2842368.09</v>
          </cell>
          <cell r="J51">
            <v>15137.511333333332</v>
          </cell>
          <cell r="K51">
            <v>0</v>
          </cell>
          <cell r="L51">
            <v>132597.67499999999</v>
          </cell>
          <cell r="M51">
            <v>145085.63874999998</v>
          </cell>
          <cell r="N51">
            <v>42604.214999999997</v>
          </cell>
          <cell r="O51">
            <v>0</v>
          </cell>
          <cell r="P51">
            <v>348090.27750000003</v>
          </cell>
          <cell r="Q51">
            <v>777.78899999999999</v>
          </cell>
          <cell r="R51">
            <v>0</v>
          </cell>
          <cell r="S51">
            <v>105342.59102222222</v>
          </cell>
          <cell r="T51">
            <v>81747.414905797094</v>
          </cell>
          <cell r="U51">
            <v>9641.1374999999989</v>
          </cell>
          <cell r="V51">
            <v>172.68</v>
          </cell>
          <cell r="W51">
            <v>191206.31203254237</v>
          </cell>
          <cell r="X51">
            <v>3381664.6795325424</v>
          </cell>
        </row>
        <row r="52">
          <cell r="B52">
            <v>2090</v>
          </cell>
          <cell r="C52">
            <v>716987.30249999999</v>
          </cell>
          <cell r="D52">
            <v>0</v>
          </cell>
          <cell r="E52">
            <v>366805.06050000002</v>
          </cell>
          <cell r="F52">
            <v>0</v>
          </cell>
          <cell r="G52">
            <v>674877.52049999998</v>
          </cell>
          <cell r="H52">
            <v>26150.5425</v>
          </cell>
          <cell r="I52">
            <v>2700249.6855000001</v>
          </cell>
          <cell r="J52">
            <v>14150.282333333331</v>
          </cell>
          <cell r="K52">
            <v>0</v>
          </cell>
          <cell r="L52">
            <v>126549.36000000002</v>
          </cell>
          <cell r="M52">
            <v>138467.69733333334</v>
          </cell>
          <cell r="N52">
            <v>40474.004249999998</v>
          </cell>
          <cell r="O52">
            <v>0</v>
          </cell>
          <cell r="P52">
            <v>331588.21990000003</v>
          </cell>
          <cell r="Q52">
            <v>740.33989999999994</v>
          </cell>
          <cell r="R52">
            <v>0</v>
          </cell>
          <cell r="S52">
            <v>100415.90126868687</v>
          </cell>
          <cell r="T52">
            <v>77924.289586956511</v>
          </cell>
          <cell r="U52">
            <v>9191.2177499999998</v>
          </cell>
          <cell r="V52">
            <v>164.04599999999999</v>
          </cell>
          <cell r="W52">
            <v>182234.17017491526</v>
          </cell>
          <cell r="X52">
            <v>3214072.0755749154</v>
          </cell>
        </row>
        <row r="53">
          <cell r="B53">
            <v>2100</v>
          </cell>
          <cell r="C53">
            <v>669188.14899999998</v>
          </cell>
          <cell r="D53">
            <v>0</v>
          </cell>
          <cell r="E53">
            <v>347499.53100000002</v>
          </cell>
          <cell r="F53">
            <v>0</v>
          </cell>
          <cell r="G53">
            <v>645277.62925</v>
          </cell>
          <cell r="H53">
            <v>24407.172999999999</v>
          </cell>
          <cell r="I53">
            <v>2569974.481375</v>
          </cell>
          <cell r="J53">
            <v>13492.129666666666</v>
          </cell>
          <cell r="K53">
            <v>0</v>
          </cell>
          <cell r="L53">
            <v>120501.045</v>
          </cell>
          <cell r="M53">
            <v>131849.75591666668</v>
          </cell>
          <cell r="N53">
            <v>38343.7935</v>
          </cell>
          <cell r="O53">
            <v>0</v>
          </cell>
          <cell r="P53">
            <v>315601.85159999999</v>
          </cell>
          <cell r="Q53">
            <v>705.77149999999995</v>
          </cell>
          <cell r="R53">
            <v>0</v>
          </cell>
          <cell r="S53">
            <v>95544.567579797964</v>
          </cell>
          <cell r="T53">
            <v>74101.164268115943</v>
          </cell>
          <cell r="U53">
            <v>8741.2980000000007</v>
          </cell>
          <cell r="V53">
            <v>155.41200000000001</v>
          </cell>
          <cell r="W53">
            <v>173361.71878237289</v>
          </cell>
          <cell r="X53">
            <v>3058938.0517573729</v>
          </cell>
        </row>
        <row r="54">
          <cell r="B54">
            <v>2110</v>
          </cell>
          <cell r="C54">
            <v>621388.99549999996</v>
          </cell>
          <cell r="D54">
            <v>0</v>
          </cell>
          <cell r="E54">
            <v>334629.17799999996</v>
          </cell>
          <cell r="F54">
            <v>0</v>
          </cell>
          <cell r="G54">
            <v>609757.75974999997</v>
          </cell>
          <cell r="H54">
            <v>22663.803499999998</v>
          </cell>
          <cell r="I54">
            <v>2451542.4776249998</v>
          </cell>
          <cell r="J54">
            <v>12833.976999999999</v>
          </cell>
          <cell r="K54">
            <v>0</v>
          </cell>
          <cell r="L54">
            <v>114452.73</v>
          </cell>
          <cell r="M54">
            <v>125231.81450000001</v>
          </cell>
          <cell r="N54">
            <v>36923.652999999998</v>
          </cell>
          <cell r="O54">
            <v>0</v>
          </cell>
          <cell r="P54">
            <v>299615.48330000002</v>
          </cell>
          <cell r="Q54">
            <v>668.32240000000002</v>
          </cell>
          <cell r="R54">
            <v>0</v>
          </cell>
          <cell r="S54">
            <v>90783.946020202013</v>
          </cell>
          <cell r="T54">
            <v>70446.706242753615</v>
          </cell>
          <cell r="U54">
            <v>8291.3782499999998</v>
          </cell>
          <cell r="V54">
            <v>149.65600000000001</v>
          </cell>
          <cell r="W54">
            <v>164688.64832000001</v>
          </cell>
          <cell r="X54">
            <v>2915846.6092449999</v>
          </cell>
        </row>
        <row r="55">
          <cell r="B55">
            <v>2120</v>
          </cell>
          <cell r="C55">
            <v>621388.99549999996</v>
          </cell>
          <cell r="D55">
            <v>0</v>
          </cell>
          <cell r="E55">
            <v>315323.64850000001</v>
          </cell>
          <cell r="F55">
            <v>0</v>
          </cell>
          <cell r="G55">
            <v>580157.86849999998</v>
          </cell>
          <cell r="H55">
            <v>22663.803499999998</v>
          </cell>
          <cell r="I55">
            <v>2321267.2735000001</v>
          </cell>
          <cell r="J55">
            <v>12175.824333333332</v>
          </cell>
          <cell r="K55">
            <v>0</v>
          </cell>
          <cell r="L55">
            <v>108404.41500000001</v>
          </cell>
          <cell r="M55">
            <v>118613.87308333334</v>
          </cell>
          <cell r="N55">
            <v>34793.44225</v>
          </cell>
          <cell r="O55">
            <v>0</v>
          </cell>
          <cell r="P55">
            <v>284660.49360000005</v>
          </cell>
          <cell r="Q55">
            <v>633.75400000000002</v>
          </cell>
          <cell r="R55">
            <v>0</v>
          </cell>
          <cell r="S55">
            <v>86134.036589898984</v>
          </cell>
          <cell r="T55">
            <v>66792.248217391301</v>
          </cell>
          <cell r="U55">
            <v>7841.4584999999997</v>
          </cell>
          <cell r="V55">
            <v>141.02199999999999</v>
          </cell>
          <cell r="W55">
            <v>156264.80402033898</v>
          </cell>
          <cell r="X55">
            <v>2762192.571120339</v>
          </cell>
        </row>
        <row r="56">
          <cell r="B56">
            <v>2130</v>
          </cell>
          <cell r="C56">
            <v>573589.84200000006</v>
          </cell>
          <cell r="D56">
            <v>0</v>
          </cell>
          <cell r="E56">
            <v>302453.29550000001</v>
          </cell>
          <cell r="F56">
            <v>0</v>
          </cell>
          <cell r="G56">
            <v>550557.97725</v>
          </cell>
          <cell r="H56">
            <v>20920.434000000001</v>
          </cell>
          <cell r="I56">
            <v>2202835.26975</v>
          </cell>
          <cell r="J56">
            <v>11517.671666666667</v>
          </cell>
          <cell r="K56">
            <v>0</v>
          </cell>
          <cell r="L56">
            <v>103286.61</v>
          </cell>
          <cell r="M56">
            <v>113014.07650000001</v>
          </cell>
          <cell r="N56">
            <v>33373.301749999999</v>
          </cell>
          <cell r="O56">
            <v>0</v>
          </cell>
          <cell r="P56">
            <v>270221.19320000004</v>
          </cell>
          <cell r="Q56">
            <v>602.06629999999996</v>
          </cell>
          <cell r="R56">
            <v>0</v>
          </cell>
          <cell r="S56">
            <v>81816.263547474737</v>
          </cell>
          <cell r="T56">
            <v>63475.124778985504</v>
          </cell>
          <cell r="U56">
            <v>7455.8130000000001</v>
          </cell>
          <cell r="V56">
            <v>135.26599999999999</v>
          </cell>
          <cell r="W56">
            <v>148488.94774372882</v>
          </cell>
          <cell r="X56">
            <v>2621545.4106937288</v>
          </cell>
        </row>
        <row r="57">
          <cell r="B57">
            <v>2140</v>
          </cell>
          <cell r="C57">
            <v>573589.84200000006</v>
          </cell>
          <cell r="D57">
            <v>0</v>
          </cell>
          <cell r="E57">
            <v>302453.29550000001</v>
          </cell>
          <cell r="F57">
            <v>0</v>
          </cell>
          <cell r="G57">
            <v>550557.97725</v>
          </cell>
          <cell r="H57">
            <v>20920.434000000001</v>
          </cell>
          <cell r="I57">
            <v>2202835.26975</v>
          </cell>
          <cell r="J57">
            <v>11517.671666666667</v>
          </cell>
          <cell r="K57">
            <v>0</v>
          </cell>
          <cell r="L57">
            <v>103286.61</v>
          </cell>
          <cell r="M57">
            <v>113014.07650000001</v>
          </cell>
          <cell r="N57">
            <v>33373.301749999999</v>
          </cell>
          <cell r="O57">
            <v>0</v>
          </cell>
          <cell r="P57">
            <v>270221.19320000004</v>
          </cell>
          <cell r="Q57">
            <v>602.06629999999996</v>
          </cell>
          <cell r="R57">
            <v>0</v>
          </cell>
          <cell r="S57">
            <v>81816.263547474737</v>
          </cell>
          <cell r="T57">
            <v>63475.124778985504</v>
          </cell>
          <cell r="U57">
            <v>7455.8130000000001</v>
          </cell>
          <cell r="V57">
            <v>135.26599999999999</v>
          </cell>
          <cell r="W57">
            <v>148488.94774372882</v>
          </cell>
          <cell r="X57">
            <v>2621545.4106937288</v>
          </cell>
        </row>
        <row r="58">
          <cell r="B58">
            <v>2150</v>
          </cell>
          <cell r="C58">
            <v>573589.84200000006</v>
          </cell>
          <cell r="D58">
            <v>0</v>
          </cell>
          <cell r="E58">
            <v>302453.29550000001</v>
          </cell>
          <cell r="F58">
            <v>0</v>
          </cell>
          <cell r="G58">
            <v>550557.97725</v>
          </cell>
          <cell r="H58">
            <v>20920.434000000001</v>
          </cell>
          <cell r="I58">
            <v>2202835.26975</v>
          </cell>
          <cell r="J58">
            <v>11517.671666666667</v>
          </cell>
          <cell r="K58">
            <v>0</v>
          </cell>
          <cell r="L58">
            <v>103286.61</v>
          </cell>
          <cell r="M58">
            <v>113014.07650000001</v>
          </cell>
          <cell r="N58">
            <v>33373.301749999999</v>
          </cell>
          <cell r="O58">
            <v>0</v>
          </cell>
          <cell r="P58">
            <v>270221.19320000004</v>
          </cell>
          <cell r="Q58">
            <v>602.06629999999996</v>
          </cell>
          <cell r="R58">
            <v>0</v>
          </cell>
          <cell r="S58">
            <v>81816.263547474737</v>
          </cell>
          <cell r="T58">
            <v>63475.124778985504</v>
          </cell>
          <cell r="U58">
            <v>7455.8130000000001</v>
          </cell>
          <cell r="V58">
            <v>135.26599999999999</v>
          </cell>
          <cell r="W58">
            <v>148488.94774372882</v>
          </cell>
          <cell r="X58">
            <v>2621545.4106937288</v>
          </cell>
        </row>
      </sheetData>
      <sheetData sheetId="8" refreshError="1"/>
      <sheetData sheetId="9" refreshError="1"/>
    </sheetDataSet>
  </externalBook>
</externalLink>
</file>

<file path=xl/persons/person.xml><?xml version="1.0" encoding="utf-8"?>
<personList xmlns="http://schemas.microsoft.com/office/spreadsheetml/2018/threadedcomments" xmlns:x="http://schemas.openxmlformats.org/spreadsheetml/2006/main">
  <person displayName="Ellora Shirodkar" id="{3E650991-6616-4827-91BD-F5A6AC017950}" userId="S::z5160505@ad.unsw.edu.au::48dc3007-d7d9-4e07-9a52-8c900887af99" providerId="AD"/>
</personList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threadedComments/threadedComment1.xml><?xml version="1.0" encoding="utf-8"?>
<ThreadedComments xmlns="http://schemas.microsoft.com/office/spreadsheetml/2018/threadedcomments" xmlns:x="http://schemas.openxmlformats.org/spreadsheetml/2006/main">
  <threadedComment ref="D9" dT="2023-03-25T12:23:49.19" personId="{3E650991-6616-4827-91BD-F5A6AC017950}" id="{C82E00F6-F4BD-42BD-8153-F488FBFE9099}">
    <text>Made it equal to the original - if a house gets damage it would be rebuilt with the same reinforced structuring? (can be one of the assumptions/justifications)</text>
  </threadedComment>
</ThreadedComments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6.xml.rels><?xml version="1.0" encoding="UTF-8" standalone="yes"?>
<Relationships xmlns="http://schemas.openxmlformats.org/package/2006/relationships"><Relationship Id="rId3" Type="http://schemas.microsoft.com/office/2017/10/relationships/threadedComment" Target="../threadedComments/threadedComment1.xml"/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E1F898C-07FF-475F-B4B8-607DC9112A29}">
  <dimension ref="B2:T57"/>
  <sheetViews>
    <sheetView workbookViewId="0">
      <selection activeCell="C44" sqref="C44"/>
    </sheetView>
  </sheetViews>
  <sheetFormatPr defaultRowHeight="14.45"/>
  <cols>
    <col min="2" max="2" width="36.85546875" bestFit="1" customWidth="1"/>
    <col min="3" max="3" width="15.28515625" bestFit="1" customWidth="1"/>
    <col min="4" max="4" width="16.85546875" bestFit="1" customWidth="1"/>
    <col min="5" max="7" width="15.28515625" bestFit="1" customWidth="1"/>
    <col min="8" max="8" width="14.28515625" bestFit="1" customWidth="1"/>
    <col min="9" max="12" width="13.28515625" bestFit="1" customWidth="1"/>
    <col min="13" max="15" width="11.5703125" bestFit="1" customWidth="1"/>
    <col min="16" max="17" width="13.28515625" bestFit="1" customWidth="1"/>
    <col min="18" max="20" width="11.5703125" bestFit="1" customWidth="1"/>
  </cols>
  <sheetData>
    <row r="2" spans="2:20">
      <c r="B2" t="s">
        <v>0</v>
      </c>
      <c r="C2">
        <v>0.05</v>
      </c>
    </row>
    <row r="4" spans="2:20">
      <c r="B4" t="s">
        <v>1</v>
      </c>
    </row>
    <row r="5" spans="2:20">
      <c r="B5" s="54"/>
      <c r="C5" s="61" t="s">
        <v>2</v>
      </c>
      <c r="D5" s="61" t="s">
        <v>2</v>
      </c>
      <c r="E5" s="61" t="s">
        <v>2</v>
      </c>
      <c r="F5" s="61" t="s">
        <v>2</v>
      </c>
      <c r="G5" s="61" t="s">
        <v>2</v>
      </c>
      <c r="H5" s="62" t="s">
        <v>2</v>
      </c>
      <c r="I5" s="4" t="s">
        <v>3</v>
      </c>
      <c r="J5" s="61" t="s">
        <v>3</v>
      </c>
      <c r="K5" s="61" t="s">
        <v>3</v>
      </c>
      <c r="L5" s="61" t="s">
        <v>3</v>
      </c>
      <c r="M5" s="61" t="s">
        <v>3</v>
      </c>
      <c r="N5" s="62" t="s">
        <v>3</v>
      </c>
      <c r="O5" s="4" t="s">
        <v>4</v>
      </c>
      <c r="P5" s="61" t="s">
        <v>4</v>
      </c>
      <c r="Q5" s="61" t="s">
        <v>4</v>
      </c>
      <c r="R5" s="61" t="s">
        <v>4</v>
      </c>
      <c r="S5" s="61" t="s">
        <v>4</v>
      </c>
      <c r="T5" s="62" t="s">
        <v>4</v>
      </c>
    </row>
    <row r="6" spans="2:20">
      <c r="B6" s="55"/>
      <c r="C6" t="s">
        <v>5</v>
      </c>
      <c r="D6" t="s">
        <v>6</v>
      </c>
      <c r="E6" t="s">
        <v>7</v>
      </c>
      <c r="F6" t="s">
        <v>8</v>
      </c>
      <c r="G6" t="s">
        <v>9</v>
      </c>
      <c r="H6" s="12" t="s">
        <v>10</v>
      </c>
      <c r="I6" s="8" t="s">
        <v>5</v>
      </c>
      <c r="J6" t="s">
        <v>6</v>
      </c>
      <c r="K6" t="s">
        <v>7</v>
      </c>
      <c r="L6" t="s">
        <v>8</v>
      </c>
      <c r="M6" t="s">
        <v>9</v>
      </c>
      <c r="N6" s="12" t="s">
        <v>10</v>
      </c>
      <c r="O6" s="8" t="s">
        <v>5</v>
      </c>
      <c r="P6" t="s">
        <v>6</v>
      </c>
      <c r="Q6" t="s">
        <v>7</v>
      </c>
      <c r="R6" t="s">
        <v>8</v>
      </c>
      <c r="S6" t="s">
        <v>9</v>
      </c>
      <c r="T6" s="12" t="s">
        <v>10</v>
      </c>
    </row>
    <row r="7" spans="2:20">
      <c r="B7" s="55">
        <v>2020</v>
      </c>
      <c r="C7" s="60">
        <f>'[1]R1 Analysis'!I45</f>
        <v>15121913.982646152</v>
      </c>
      <c r="D7" s="60">
        <f>'[1]R2 Analysis'!I45</f>
        <v>181722463.27428573</v>
      </c>
      <c r="E7" s="60">
        <f>'[1]R3 Analysis'!I45</f>
        <v>29713525.274193551</v>
      </c>
      <c r="F7" s="60">
        <f>'[1]R4 Analysis'!I45</f>
        <v>18585171.000730768</v>
      </c>
      <c r="G7" s="60">
        <f>'[1]R5 Analysis'!I45</f>
        <v>41586071.815250002</v>
      </c>
      <c r="H7" s="63">
        <f>'[1]R6 Analysis'!I45</f>
        <v>2368640.0750000002</v>
      </c>
      <c r="I7" s="67">
        <f>'[1]R1 Analysis'!P45</f>
        <v>2915345.032899586</v>
      </c>
      <c r="J7" s="60">
        <f>'[1]R2 Analysis'!P45</f>
        <v>5705470.7537209308</v>
      </c>
      <c r="K7" s="60">
        <f>'[1]R3 Analysis'!P45</f>
        <v>2056672.2</v>
      </c>
      <c r="L7" s="60">
        <f>'[1]R4 Analysis'!P45</f>
        <v>692782.82093030296</v>
      </c>
      <c r="M7" s="60">
        <f>'[1]R5 Analysis'!P45</f>
        <v>595868.08034482761</v>
      </c>
      <c r="N7" s="63">
        <f>'[1]R6 Analysis'!P45</f>
        <v>290333.0759</v>
      </c>
      <c r="O7" s="67">
        <f>'[1]R1 Analysis'!W45</f>
        <v>610508.22432921804</v>
      </c>
      <c r="P7" s="60">
        <f>'[1]R2 Analysis'!W45</f>
        <v>1173679.3606481482</v>
      </c>
      <c r="Q7" s="60">
        <f>'[1]R3 Analysis'!W45</f>
        <v>784972.07178378385</v>
      </c>
      <c r="R7" s="60">
        <f>'[1]R4 Analysis'!W45</f>
        <v>254258.88685168335</v>
      </c>
      <c r="S7" s="60">
        <f>'[1]R5 Analysis'!W45</f>
        <v>247325.90395408164</v>
      </c>
      <c r="T7" s="63">
        <f>'[1]R6 Analysis'!W45</f>
        <v>159504.74413559324</v>
      </c>
    </row>
    <row r="8" spans="2:20">
      <c r="B8" s="55">
        <v>2030</v>
      </c>
      <c r="C8" s="60">
        <f>'[1]R1 Analysis'!I46</f>
        <v>17000412.614030771</v>
      </c>
      <c r="D8" s="60">
        <f>'[1]R2 Analysis'!I46</f>
        <v>204131399.01523808</v>
      </c>
      <c r="E8" s="60">
        <f>'[1]R3 Analysis'!I46</f>
        <v>33388859.785032261</v>
      </c>
      <c r="F8" s="60">
        <f>'[1]R4 Analysis'!I46</f>
        <v>20884367.413192306</v>
      </c>
      <c r="G8" s="60">
        <f>'[1]R5 Analysis'!I46</f>
        <v>46767722.935999997</v>
      </c>
      <c r="H8" s="63">
        <f>'[1]R6 Analysis'!I46</f>
        <v>2664720.0843750001</v>
      </c>
      <c r="I8" s="67">
        <f>'[1]R1 Analysis'!P46</f>
        <v>3275498.1904099379</v>
      </c>
      <c r="J8" s="60">
        <f>'[1]R2 Analysis'!P46</f>
        <v>6409896.6151162786</v>
      </c>
      <c r="K8" s="60">
        <f>'[1]R3 Analysis'!P46</f>
        <v>2310840.048</v>
      </c>
      <c r="L8" s="60">
        <f>'[1]R4 Analysis'!P46</f>
        <v>778215.68001363624</v>
      </c>
      <c r="M8" s="60">
        <f>'[1]R5 Analysis'!P46</f>
        <v>669490.8920496552</v>
      </c>
      <c r="N8" s="63">
        <f>'[1]R6 Analysis'!P46</f>
        <v>326431.32690000004</v>
      </c>
      <c r="O8" s="67">
        <f>'[1]R1 Analysis'!W46</f>
        <v>685860.37958847731</v>
      </c>
      <c r="P8" s="60">
        <f>'[1]R2 Analysis'!W46</f>
        <v>1318559.3505432098</v>
      </c>
      <c r="Q8" s="60">
        <f>'[1]R3 Analysis'!W46</f>
        <v>881899.21781981981</v>
      </c>
      <c r="R8" s="60">
        <f>'[1]R4 Analysis'!W46</f>
        <v>285638.59573430393</v>
      </c>
      <c r="S8" s="60">
        <f>'[1]R5 Analysis'!W46</f>
        <v>277854.20008163265</v>
      </c>
      <c r="T8" s="63">
        <f>'[1]R6 Analysis'!W46</f>
        <v>179193.61098983051</v>
      </c>
    </row>
    <row r="9" spans="2:20">
      <c r="B9" s="55">
        <v>2040</v>
      </c>
      <c r="C9" s="60">
        <f>'[1]R1 Analysis'!I47</f>
        <v>18878911.245415382</v>
      </c>
      <c r="D9" s="60">
        <f>'[1]R2 Analysis'!I47</f>
        <v>226890474.37714288</v>
      </c>
      <c r="E9" s="60">
        <f>'[1]R3 Analysis'!I47</f>
        <v>37100764.788516134</v>
      </c>
      <c r="F9" s="60">
        <f>'[1]R4 Analysis'!I47</f>
        <v>23183563.825653844</v>
      </c>
      <c r="G9" s="60">
        <f>'[1]R5 Analysis'!I47</f>
        <v>51949374.05675</v>
      </c>
      <c r="H9" s="63">
        <f>'[1]R6 Analysis'!I47</f>
        <v>2960800.09375</v>
      </c>
      <c r="I9" s="67">
        <f>'[1]R1 Analysis'!P47</f>
        <v>3639442.4337888197</v>
      </c>
      <c r="J9" s="60">
        <f>'[1]R2 Analysis'!P47</f>
        <v>7121896.9481395353</v>
      </c>
      <c r="K9" s="60">
        <f>'[1]R3 Analysis'!P47</f>
        <v>2567463.6240000003</v>
      </c>
      <c r="L9" s="60">
        <f>'[1]R4 Analysis'!P47</f>
        <v>864684.08890404028</v>
      </c>
      <c r="M9" s="60">
        <f>'[1]R5 Analysis'!P47</f>
        <v>743643.36427034484</v>
      </c>
      <c r="N9" s="63">
        <f>'[1]R6 Analysis'!P47</f>
        <v>362529.57790000003</v>
      </c>
      <c r="O9" s="67">
        <f>'[1]R1 Analysis'!W47</f>
        <v>762088.7226995884</v>
      </c>
      <c r="P9" s="60">
        <f>'[1]R2 Analysis'!W47</f>
        <v>1465170.1118456791</v>
      </c>
      <c r="Q9" s="60">
        <f>'[1]R3 Analysis'!W47</f>
        <v>979928.85272072069</v>
      </c>
      <c r="R9" s="60">
        <f>'[1]R4 Analysis'!W47</f>
        <v>317416.43241128296</v>
      </c>
      <c r="S9" s="60">
        <f>'[1]R5 Analysis'!W47</f>
        <v>308764.63065306126</v>
      </c>
      <c r="T9" s="63">
        <f>'[1]R6 Analysis'!W47</f>
        <v>199131.70400677968</v>
      </c>
    </row>
    <row r="10" spans="2:20">
      <c r="B10" s="55">
        <v>2050</v>
      </c>
      <c r="C10" s="60">
        <f>'[1]R1 Analysis'!I48</f>
        <v>20569560.013661537</v>
      </c>
      <c r="D10" s="60">
        <f>'[1]R2 Analysis'!I48</f>
        <v>247023502.58190477</v>
      </c>
      <c r="E10" s="60">
        <f>'[1]R3 Analysis'!I48</f>
        <v>40392109.126580648</v>
      </c>
      <c r="F10" s="60">
        <f>'[1]R4 Analysis'!I48</f>
        <v>25291160.537076924</v>
      </c>
      <c r="G10" s="60">
        <f>'[1]R5 Analysis'!I48</f>
        <v>56599573.780500002</v>
      </c>
      <c r="H10" s="63">
        <f>'[1]R6 Analysis'!I48</f>
        <v>3221350.5020000003</v>
      </c>
      <c r="I10" s="67">
        <f>'[1]R1 Analysis'!P48</f>
        <v>3963580.2755481368</v>
      </c>
      <c r="J10" s="60">
        <f>'[1]R2 Analysis'!P48</f>
        <v>7756258.9469767446</v>
      </c>
      <c r="K10" s="60">
        <f>'[1]R3 Analysis'!P48</f>
        <v>2796460.26</v>
      </c>
      <c r="L10" s="60">
        <f>'[1]R4 Analysis'!P48</f>
        <v>941832.549530808</v>
      </c>
      <c r="M10" s="60">
        <f>'[1]R5 Analysis'!P48</f>
        <v>810380.58926896553</v>
      </c>
      <c r="N10" s="63">
        <f>'[1]R6 Analysis'!P48</f>
        <v>394502.31450000004</v>
      </c>
      <c r="O10" s="67">
        <f>'[1]R1 Analysis'!W48</f>
        <v>830041.95832098753</v>
      </c>
      <c r="P10" s="60">
        <f>'[1]R2 Analysis'!W48</f>
        <v>1595699.1221543211</v>
      </c>
      <c r="Q10" s="60">
        <f>'[1]R3 Analysis'!W48</f>
        <v>1067209.2211891892</v>
      </c>
      <c r="R10" s="60">
        <f>'[1]R4 Analysis'!W48</f>
        <v>345683.50581073703</v>
      </c>
      <c r="S10" s="60">
        <f>'[1]R5 Analysis'!W48</f>
        <v>336235.85122959182</v>
      </c>
      <c r="T10" s="63">
        <f>'[1]R6 Analysis'!W48</f>
        <v>216876.60679186441</v>
      </c>
    </row>
    <row r="11" spans="2:20">
      <c r="B11" s="55">
        <v>2060</v>
      </c>
      <c r="C11" s="60">
        <f>'[1]R1 Analysis'!I49</f>
        <v>21790584.124061536</v>
      </c>
      <c r="D11" s="60">
        <f>'[1]R2 Analysis'!I49</f>
        <v>261904436.47238097</v>
      </c>
      <c r="E11" s="60">
        <f>'[1]R3 Analysis'!I49</f>
        <v>42824046.887483872</v>
      </c>
      <c r="F11" s="60">
        <f>'[1]R4 Analysis'!I49</f>
        <v>26776058.220125001</v>
      </c>
      <c r="G11" s="60">
        <f>'[1]R5 Analysis'!I49</f>
        <v>59921145.011750005</v>
      </c>
      <c r="H11" s="63">
        <f>'[1]R6 Analysis'!I49</f>
        <v>3410841.7079999996</v>
      </c>
      <c r="I11" s="67">
        <f>'[1]R1 Analysis'!P49</f>
        <v>4200523.1423312631</v>
      </c>
      <c r="J11" s="60">
        <f>'[1]R2 Analysis'!P49</f>
        <v>8222088.9520930229</v>
      </c>
      <c r="K11" s="60">
        <f>'[1]R3 Analysis'!P49</f>
        <v>2963449.764</v>
      </c>
      <c r="L11" s="60">
        <f>'[1]R4 Analysis'!P49</f>
        <v>998270.01401616144</v>
      </c>
      <c r="M11" s="60">
        <f>'[1]R5 Analysis'!P49</f>
        <v>858579.69621241384</v>
      </c>
      <c r="N11" s="63">
        <f>'[1]R6 Analysis'!P49</f>
        <v>418224.02230000007</v>
      </c>
      <c r="O11" s="67">
        <f>'[1]R1 Analysis'!W49</f>
        <v>879692.60325925914</v>
      </c>
      <c r="P11" s="60">
        <f>'[1]R2 Analysis'!W49</f>
        <v>1691180.0114629632</v>
      </c>
      <c r="Q11" s="60">
        <f>'[1]R3 Analysis'!W49</f>
        <v>1131107.6383153154</v>
      </c>
      <c r="R11" s="60">
        <f>'[1]R4 Analysis'!W49</f>
        <v>366386.15111737937</v>
      </c>
      <c r="S11" s="60">
        <f>'[1]R5 Analysis'!W49</f>
        <v>356361.59860714292</v>
      </c>
      <c r="T11" s="63">
        <f>'[1]R6 Analysis'!W49</f>
        <v>229836.36725288135</v>
      </c>
    </row>
    <row r="12" spans="2:20">
      <c r="B12" s="55">
        <v>2070</v>
      </c>
      <c r="C12" s="60">
        <f>'[1]R1 Analysis'!I50</f>
        <v>22385442.023999996</v>
      </c>
      <c r="D12" s="60">
        <f>'[1]R2 Analysis'!I50</f>
        <v>269082298.70190477</v>
      </c>
      <c r="E12" s="60">
        <f>'[1]R3 Analysis'!I50</f>
        <v>43994302.652129039</v>
      </c>
      <c r="F12" s="60">
        <f>'[1]R4 Analysis'!I50</f>
        <v>27494557.099019229</v>
      </c>
      <c r="G12" s="60">
        <f>'[1]R5 Analysis'!I50</f>
        <v>61515499.202750005</v>
      </c>
      <c r="H12" s="63">
        <f>'[1]R6 Analysis'!I50</f>
        <v>3505587.3109999998</v>
      </c>
      <c r="I12" s="67">
        <f>'[1]R1 Analysis'!P50</f>
        <v>4316151.2613214282</v>
      </c>
      <c r="J12" s="60">
        <f>'[1]R2 Analysis'!P50</f>
        <v>8447429.4830232561</v>
      </c>
      <c r="K12" s="60">
        <f>'[1]R3 Analysis'!P50</f>
        <v>3045102.72</v>
      </c>
      <c r="L12" s="60">
        <f>'[1]R4 Analysis'!P50</f>
        <v>1025712.0839035353</v>
      </c>
      <c r="M12" s="60">
        <f>'[1]R5 Analysis'!P50</f>
        <v>882414.41942620685</v>
      </c>
      <c r="N12" s="63">
        <f>'[1]R6 Analysis'!P50</f>
        <v>430084.8762</v>
      </c>
      <c r="O12" s="67">
        <f>'[1]R1 Analysis'!W50</f>
        <v>903836.44628806575</v>
      </c>
      <c r="P12" s="60">
        <f>'[1]R2 Analysis'!W50</f>
        <v>1737694.4930370371</v>
      </c>
      <c r="Q12" s="60">
        <f>'[1]R3 Analysis'!W50</f>
        <v>1162161.0746756757</v>
      </c>
      <c r="R12" s="60">
        <f>'[1]R4 Analysis'!W50</f>
        <v>376447.9262838944</v>
      </c>
      <c r="S12" s="60">
        <f>'[1]R5 Analysis'!W50</f>
        <v>366169.71600000007</v>
      </c>
      <c r="T12" s="63">
        <f>'[1]R6 Analysis'!W50</f>
        <v>236166.71178576275</v>
      </c>
    </row>
    <row r="13" spans="2:20">
      <c r="B13" s="55">
        <v>2080</v>
      </c>
      <c r="C13" s="60">
        <f>'[1]R1 Analysis'!I51</f>
        <v>22448058.645046152</v>
      </c>
      <c r="D13" s="60">
        <f>'[1]R2 Analysis'!I51</f>
        <v>269607508.13333333</v>
      </c>
      <c r="E13" s="60">
        <f>'[1]R3 Analysis'!I51</f>
        <v>44085728.883741938</v>
      </c>
      <c r="F13" s="60">
        <f>'[1]R4 Analysis'!I51</f>
        <v>27590356.949538458</v>
      </c>
      <c r="G13" s="60">
        <f>'[1]R5 Analysis'!I51</f>
        <v>61648362.052000001</v>
      </c>
      <c r="H13" s="63">
        <f>'[1]R6 Analysis'!I51</f>
        <v>3517430.5113749998</v>
      </c>
      <c r="I13" s="67">
        <f>'[1]R1 Analysis'!P51</f>
        <v>4325628.9759927532</v>
      </c>
      <c r="J13" s="60">
        <f>'[1]R2 Analysis'!P51</f>
        <v>8464472.0441860463</v>
      </c>
      <c r="K13" s="60">
        <f>'[1]R3 Analysis'!P51</f>
        <v>3051242.04</v>
      </c>
      <c r="L13" s="60">
        <f>'[1]R4 Analysis'!P51</f>
        <v>1027783.1835176767</v>
      </c>
      <c r="M13" s="60">
        <f>'[1]R5 Analysis'!P51</f>
        <v>884003.40097379312</v>
      </c>
      <c r="N13" s="63">
        <f>'[1]R6 Analysis'!P51</f>
        <v>430600.56550000003</v>
      </c>
      <c r="O13" s="67">
        <f>'[1]R1 Analysis'!W51</f>
        <v>905686.17619753082</v>
      </c>
      <c r="P13" s="60">
        <f>'[1]R2 Analysis'!W51</f>
        <v>1741156.0358518518</v>
      </c>
      <c r="Q13" s="60">
        <f>'[1]R3 Analysis'!W51</f>
        <v>1164503.8635135135</v>
      </c>
      <c r="R13" s="60">
        <f>'[1]R4 Analysis'!W51</f>
        <v>377171.79500090989</v>
      </c>
      <c r="S13" s="60">
        <f>'[1]R5 Analysis'!W51</f>
        <v>366891.52550510206</v>
      </c>
      <c r="T13" s="63">
        <f>'[1]R6 Analysis'!W51</f>
        <v>236615.31887864406</v>
      </c>
    </row>
    <row r="14" spans="2:20">
      <c r="B14" s="55">
        <v>2090</v>
      </c>
      <c r="C14" s="60">
        <f>'[1]R1 Analysis'!I52</f>
        <v>22072358.918769229</v>
      </c>
      <c r="D14" s="60">
        <f>'[1]R2 Analysis'!I52</f>
        <v>265230762.87142855</v>
      </c>
      <c r="E14" s="60">
        <f>'[1]R3 Analysis'!I52</f>
        <v>43372604.277161293</v>
      </c>
      <c r="F14" s="60">
        <f>'[1]R4 Analysis'!I52</f>
        <v>27111357.696942303</v>
      </c>
      <c r="G14" s="60">
        <f>'[1]R5 Analysis'!I52</f>
        <v>60718322.107250005</v>
      </c>
      <c r="H14" s="63">
        <f>'[1]R6 Analysis'!I52</f>
        <v>3458214.5094999997</v>
      </c>
      <c r="I14" s="67">
        <f>'[1]R1 Analysis'!P52</f>
        <v>4255493.8874249486</v>
      </c>
      <c r="J14" s="60">
        <f>'[1]R2 Analysis'!P52</f>
        <v>8328131.5548837213</v>
      </c>
      <c r="K14" s="60">
        <f>'[1]R3 Analysis'!P52</f>
        <v>3002127.48</v>
      </c>
      <c r="L14" s="60">
        <f>'[1]R4 Analysis'!P52</f>
        <v>1011214.3866045454</v>
      </c>
      <c r="M14" s="60">
        <f>'[1]R5 Analysis'!P52</f>
        <v>869702.56704551727</v>
      </c>
      <c r="N14" s="63">
        <f>'[1]R6 Analysis'!P52</f>
        <v>423896.60460000002</v>
      </c>
      <c r="O14" s="67">
        <f>'[1]R1 Analysis'!W52</f>
        <v>891083.0453333332</v>
      </c>
      <c r="P14" s="60">
        <f>'[1]R2 Analysis'!W52</f>
        <v>1713175.2314320989</v>
      </c>
      <c r="Q14" s="60">
        <f>'[1]R3 Analysis'!W52</f>
        <v>1145761.5528108107</v>
      </c>
      <c r="R14" s="60">
        <f>'[1]R4 Analysis'!W52</f>
        <v>371127.49121383071</v>
      </c>
      <c r="S14" s="60">
        <f>'[1]R5 Analysis'!W52</f>
        <v>360989.6713163266</v>
      </c>
      <c r="T14" s="63">
        <f>'[1]R6 Analysis'!W52</f>
        <v>232827.08120542375</v>
      </c>
    </row>
    <row r="15" spans="2:20">
      <c r="B15" s="55">
        <v>2100</v>
      </c>
      <c r="C15" s="60">
        <f>'[1]R1 Analysis'!I53</f>
        <v>21508809.329353847</v>
      </c>
      <c r="D15" s="60">
        <f>'[1]R2 Analysis'!I53</f>
        <v>258403040.26285714</v>
      </c>
      <c r="E15" s="60">
        <f>'[1]R3 Analysis'!I53</f>
        <v>42238919.005161293</v>
      </c>
      <c r="F15" s="60">
        <f>'[1]R4 Analysis'!I53</f>
        <v>26440758.743307695</v>
      </c>
      <c r="G15" s="60">
        <f>'[1]R5 Analysis'!I53</f>
        <v>59123967.916249998</v>
      </c>
      <c r="H15" s="63">
        <f>'[1]R6 Analysis'!I53</f>
        <v>3363468.9064999996</v>
      </c>
      <c r="I15" s="67">
        <f>'[1]R1 Analysis'!P53</f>
        <v>4145552.397237577</v>
      </c>
      <c r="J15" s="60">
        <f>'[1]R2 Analysis'!P53</f>
        <v>8110365.4955813969</v>
      </c>
      <c r="K15" s="60">
        <f>'[1]R3 Analysis'!P53</f>
        <v>2924158.1159999999</v>
      </c>
      <c r="L15" s="60">
        <f>'[1]R4 Analysis'!P53</f>
        <v>984807.86652424233</v>
      </c>
      <c r="M15" s="60">
        <f>'[1]R5 Analysis'!P53</f>
        <v>846927.16486344824</v>
      </c>
      <c r="N15" s="63">
        <f>'[1]R6 Analysis'!P53</f>
        <v>412551.44000000006</v>
      </c>
      <c r="O15" s="67">
        <f>'[1]R1 Analysis'!W53</f>
        <v>867912.74436213973</v>
      </c>
      <c r="P15" s="60">
        <f>'[1]R2 Analysis'!W53</f>
        <v>1668607.8676913583</v>
      </c>
      <c r="Q15" s="60">
        <f>'[1]R3 Analysis'!W53</f>
        <v>1115948.4164234234</v>
      </c>
      <c r="R15" s="60">
        <f>'[1]R4 Analysis'!W53</f>
        <v>361463.84384167421</v>
      </c>
      <c r="S15" s="60">
        <f>'[1]R5 Analysis'!W53</f>
        <v>351606.14775000006</v>
      </c>
      <c r="T15" s="63">
        <f>'[1]R6 Analysis'!W53</f>
        <v>226745.96283525426</v>
      </c>
    </row>
    <row r="16" spans="2:20">
      <c r="B16" s="55">
        <v>2110</v>
      </c>
      <c r="C16" s="60">
        <f>'[1]R1 Analysis'!I54</f>
        <v>20945259.73993846</v>
      </c>
      <c r="D16" s="60">
        <f>'[1]R2 Analysis'!I54</f>
        <v>251575317.65428573</v>
      </c>
      <c r="E16" s="60">
        <f>'[1]R3 Analysis'!I54</f>
        <v>41123518.97948388</v>
      </c>
      <c r="F16" s="60">
        <f>'[1]R4 Analysis'!I54</f>
        <v>25722259.864413463</v>
      </c>
      <c r="G16" s="60">
        <f>'[1]R5 Analysis'!I54</f>
        <v>57529613.725249998</v>
      </c>
      <c r="H16" s="63">
        <f>'[1]R6 Analysis'!I54</f>
        <v>3280566.5038750004</v>
      </c>
      <c r="I16" s="67">
        <f>'[1]R1 Analysis'!P54</f>
        <v>4035610.9070502068</v>
      </c>
      <c r="J16" s="60">
        <f>'[1]R2 Analysis'!P54</f>
        <v>7896386.6720930235</v>
      </c>
      <c r="K16" s="60">
        <f>'[1]R3 Analysis'!P54</f>
        <v>2846802.6839999999</v>
      </c>
      <c r="L16" s="60">
        <f>'[1]R4 Analysis'!P54</f>
        <v>958919.12134747475</v>
      </c>
      <c r="M16" s="60">
        <f>'[1]R5 Analysis'!P54</f>
        <v>824681.42319724138</v>
      </c>
      <c r="N16" s="63">
        <f>'[1]R6 Analysis'!P54</f>
        <v>401721.96470000007</v>
      </c>
      <c r="O16" s="67">
        <f>'[1]R1 Analysis'!W54</f>
        <v>845034.50600823027</v>
      </c>
      <c r="P16" s="60">
        <f>'[1]R2 Analysis'!W54</f>
        <v>1624545.3122777781</v>
      </c>
      <c r="Q16" s="60">
        <f>'[1]R3 Analysis'!W54</f>
        <v>1086548.7133603604</v>
      </c>
      <c r="R16" s="60">
        <f>'[1]R4 Analysis'!W54</f>
        <v>351944.9702129208</v>
      </c>
      <c r="S16" s="60">
        <f>'[1]R5 Analysis'!W54</f>
        <v>342350.00233163271</v>
      </c>
      <c r="T16" s="63">
        <f>'[1]R6 Analysis'!W54</f>
        <v>220764.53493016952</v>
      </c>
    </row>
    <row r="17" spans="2:20">
      <c r="B17" s="55">
        <v>2120</v>
      </c>
      <c r="C17" s="60">
        <f>'[1]R1 Analysis'!I55</f>
        <v>20381710.150523078</v>
      </c>
      <c r="D17" s="60">
        <f>'[1]R2 Analysis'!I55</f>
        <v>244747595.04571426</v>
      </c>
      <c r="E17" s="60">
        <f>'[1]R3 Analysis'!I55</f>
        <v>40026404.20012904</v>
      </c>
      <c r="F17" s="60">
        <f>'[1]R4 Analysis'!I55</f>
        <v>25051660.910778847</v>
      </c>
      <c r="G17" s="60">
        <f>'[1]R5 Analysis'!I55</f>
        <v>56068122.383499995</v>
      </c>
      <c r="H17" s="63">
        <f>'[1]R6 Analysis'!I55</f>
        <v>3185820.9008750003</v>
      </c>
      <c r="I17" s="67">
        <f>'[1]R1 Analysis'!P55</f>
        <v>3927564.9597971016</v>
      </c>
      <c r="J17" s="60">
        <f>'[1]R2 Analysis'!P55</f>
        <v>7686195.0844186051</v>
      </c>
      <c r="K17" s="60">
        <f>'[1]R3 Analysis'!P55</f>
        <v>2770675.1159999999</v>
      </c>
      <c r="L17" s="60">
        <f>'[1]R4 Analysis'!P55</f>
        <v>933548.15107424231</v>
      </c>
      <c r="M17" s="60">
        <f>'[1]R5 Analysis'!P55</f>
        <v>802965.34204689658</v>
      </c>
      <c r="N17" s="63">
        <f>'[1]R6 Analysis'!P55</f>
        <v>390892.48940000002</v>
      </c>
      <c r="O17" s="67">
        <f>'[1]R1 Analysis'!W55</f>
        <v>822448.33027160482</v>
      </c>
      <c r="P17" s="60">
        <f>'[1]R2 Analysis'!W55</f>
        <v>1581131.7961419756</v>
      </c>
      <c r="Q17" s="60">
        <f>'[1]R3 Analysis'!W55</f>
        <v>1057470.5695495496</v>
      </c>
      <c r="R17" s="60">
        <f>'[1]R4 Analysis'!W55</f>
        <v>342534.67689171975</v>
      </c>
      <c r="S17" s="60">
        <f>'[1]R5 Analysis'!W55</f>
        <v>333178.77567857149</v>
      </c>
      <c r="T17" s="63">
        <f>'[1]R6 Analysis'!W55</f>
        <v>214882.7974901695</v>
      </c>
    </row>
    <row r="18" spans="2:20">
      <c r="B18" s="55">
        <v>2130</v>
      </c>
      <c r="C18" s="60">
        <f>'[1]R1 Analysis'!I56</f>
        <v>19818160.561107691</v>
      </c>
      <c r="D18" s="60">
        <f>'[1]R2 Analysis'!I56</f>
        <v>238094942.24761906</v>
      </c>
      <c r="E18" s="60">
        <f>'[1]R3 Analysis'!I56</f>
        <v>38947574.667096779</v>
      </c>
      <c r="F18" s="60">
        <f>'[1]R4 Analysis'!I56</f>
        <v>24381061.957144231</v>
      </c>
      <c r="G18" s="60">
        <f>'[1]R5 Analysis'!I56</f>
        <v>54473768.192499995</v>
      </c>
      <c r="H18" s="63">
        <f>'[1]R6 Analysis'!I56</f>
        <v>3102918.4982500002</v>
      </c>
      <c r="I18" s="67">
        <f>'[1]R1 Analysis'!P56</f>
        <v>3821414.5554782609</v>
      </c>
      <c r="J18" s="60">
        <f>'[1]R2 Analysis'!P56</f>
        <v>7477897.1146511631</v>
      </c>
      <c r="K18" s="60">
        <f>'[1]R3 Analysis'!P56</f>
        <v>2695775.412</v>
      </c>
      <c r="L18" s="60">
        <f>'[1]R4 Analysis'!P56</f>
        <v>908177.18080100999</v>
      </c>
      <c r="M18" s="60">
        <f>'[1]R5 Analysis'!P56</f>
        <v>781249.26089655177</v>
      </c>
      <c r="N18" s="63">
        <f>'[1]R6 Analysis'!P56</f>
        <v>380578.70340000006</v>
      </c>
      <c r="O18" s="67">
        <f>'[1]R1 Analysis'!W56</f>
        <v>800154.21715226315</v>
      </c>
      <c r="P18" s="60">
        <f>'[1]R2 Analysis'!W56</f>
        <v>1538295.203808642</v>
      </c>
      <c r="Q18" s="60">
        <f>'[1]R3 Analysis'!W56</f>
        <v>1028851.796099099</v>
      </c>
      <c r="R18" s="60">
        <f>'[1]R4 Analysis'!W56</f>
        <v>333232.96387807099</v>
      </c>
      <c r="S18" s="60">
        <f>'[1]R5 Analysis'!W56</f>
        <v>324177.38655612245</v>
      </c>
      <c r="T18" s="63">
        <f>'[1]R6 Analysis'!W56</f>
        <v>209050.90528271187</v>
      </c>
    </row>
    <row r="19" spans="2:20">
      <c r="B19" s="55">
        <v>2140</v>
      </c>
      <c r="C19" s="60">
        <f>'[1]R1 Analysis'!I57</f>
        <v>19285919.282215383</v>
      </c>
      <c r="D19" s="60">
        <f>'[1]R2 Analysis'!I57</f>
        <v>231617359.25999999</v>
      </c>
      <c r="E19" s="60">
        <f>'[1]R3 Analysis'!I57</f>
        <v>37868745.134064525</v>
      </c>
      <c r="F19" s="60">
        <f>'[1]R4 Analysis'!I57</f>
        <v>23710463.003509615</v>
      </c>
      <c r="G19" s="60">
        <f>'[1]R5 Analysis'!I57</f>
        <v>53012276.850749999</v>
      </c>
      <c r="H19" s="63">
        <f>'[1]R6 Analysis'!I57</f>
        <v>3020016.0956250001</v>
      </c>
      <c r="I19" s="67">
        <f>'[1]R1 Analysis'!P57</f>
        <v>3715264.1511594201</v>
      </c>
      <c r="J19" s="60">
        <f>'[1]R2 Analysis'!P57</f>
        <v>7273386.380697675</v>
      </c>
      <c r="K19" s="60">
        <f>'[1]R3 Analysis'!P57</f>
        <v>2621489.6399999997</v>
      </c>
      <c r="L19" s="60">
        <f>'[1]R4 Analysis'!P57</f>
        <v>883323.98543131305</v>
      </c>
      <c r="M19" s="60">
        <f>'[1]R5 Analysis'!P57</f>
        <v>759533.17974620685</v>
      </c>
      <c r="N19" s="63">
        <f>'[1]R6 Analysis'!P57</f>
        <v>370264.91740000003</v>
      </c>
      <c r="O19" s="67">
        <f>'[1]R1 Analysis'!W57</f>
        <v>778249.52085596696</v>
      </c>
      <c r="P19" s="60">
        <f>'[1]R2 Analysis'!W57</f>
        <v>1496035.535277778</v>
      </c>
      <c r="Q19" s="60">
        <f>'[1]R3 Analysis'!W57</f>
        <v>1000600.518936937</v>
      </c>
      <c r="R19" s="60">
        <f>'[1]R4 Analysis'!W57</f>
        <v>324112.21804367605</v>
      </c>
      <c r="S19" s="60">
        <f>'[1]R5 Analysis'!W57</f>
        <v>315260.9161989796</v>
      </c>
      <c r="T19" s="63">
        <f>'[1]R6 Analysis'!W57</f>
        <v>203318.70354033899</v>
      </c>
    </row>
    <row r="20" spans="2:20">
      <c r="B20" s="66">
        <v>2150</v>
      </c>
      <c r="C20" s="64">
        <f>'[1]R1 Analysis'!I58</f>
        <v>18753678.003323074</v>
      </c>
      <c r="D20" s="64">
        <f>'[1]R2 Analysis'!I58</f>
        <v>225139776.27238095</v>
      </c>
      <c r="E20" s="64">
        <f>'[1]R3 Analysis'!I58</f>
        <v>36826486.093677416</v>
      </c>
      <c r="F20" s="64">
        <f>'[1]R4 Analysis'!I58</f>
        <v>23039864.049874999</v>
      </c>
      <c r="G20" s="64">
        <f>'[1]R5 Analysis'!I58</f>
        <v>51550785.509000003</v>
      </c>
      <c r="H20" s="65">
        <f>'[1]R6 Analysis'!I58</f>
        <v>2937113.693</v>
      </c>
      <c r="I20" s="68">
        <f>'[1]R1 Analysis'!P58</f>
        <v>3612904.8327091094</v>
      </c>
      <c r="J20" s="64">
        <f>'[1]R2 Analysis'!P58</f>
        <v>7070769.2646511635</v>
      </c>
      <c r="K20" s="64">
        <f>'[1]R3 Analysis'!P58</f>
        <v>2548431.7319999998</v>
      </c>
      <c r="L20" s="64">
        <f>'[1]R4 Analysis'!P58</f>
        <v>858470.79006161599</v>
      </c>
      <c r="M20" s="64">
        <f>'[1]R5 Analysis'!P58</f>
        <v>738346.7591117241</v>
      </c>
      <c r="N20" s="65">
        <f>'[1]R6 Analysis'!P58</f>
        <v>359951.13140000001</v>
      </c>
      <c r="O20" s="68">
        <f>'[1]R1 Analysis'!W58</f>
        <v>756539.53297119332</v>
      </c>
      <c r="P20" s="64">
        <f>'[1]R2 Analysis'!W58</f>
        <v>1454424.9060246914</v>
      </c>
      <c r="Q20" s="64">
        <f>'[1]R3 Analysis'!W58</f>
        <v>972716.73806306312</v>
      </c>
      <c r="R20" s="64">
        <f>'[1]R4 Analysis'!W58</f>
        <v>315063.85908098269</v>
      </c>
      <c r="S20" s="64">
        <f>'[1]R5 Analysis'!W58</f>
        <v>306471.82398979593</v>
      </c>
      <c r="T20" s="65">
        <f>'[1]R6 Analysis'!W58</f>
        <v>197636.34703050848</v>
      </c>
    </row>
    <row r="22" spans="2:20">
      <c r="B22" t="s">
        <v>11</v>
      </c>
    </row>
    <row r="23" spans="2:20">
      <c r="B23" s="54"/>
      <c r="C23" s="4" t="s">
        <v>2</v>
      </c>
      <c r="D23" s="61" t="s">
        <v>2</v>
      </c>
      <c r="E23" s="61" t="s">
        <v>2</v>
      </c>
      <c r="F23" s="61" t="s">
        <v>2</v>
      </c>
      <c r="G23" s="61" t="s">
        <v>2</v>
      </c>
      <c r="H23" s="62" t="s">
        <v>2</v>
      </c>
      <c r="I23" s="4" t="s">
        <v>3</v>
      </c>
      <c r="J23" s="61" t="s">
        <v>3</v>
      </c>
      <c r="K23" s="61" t="s">
        <v>3</v>
      </c>
      <c r="L23" s="61" t="s">
        <v>3</v>
      </c>
      <c r="M23" s="61" t="s">
        <v>3</v>
      </c>
      <c r="N23" s="62" t="s">
        <v>3</v>
      </c>
      <c r="O23" s="4" t="s">
        <v>4</v>
      </c>
      <c r="P23" s="61" t="s">
        <v>4</v>
      </c>
      <c r="Q23" s="61" t="s">
        <v>4</v>
      </c>
      <c r="R23" s="61" t="s">
        <v>4</v>
      </c>
      <c r="S23" s="61" t="s">
        <v>4</v>
      </c>
      <c r="T23" s="62" t="s">
        <v>4</v>
      </c>
    </row>
    <row r="24" spans="2:20">
      <c r="B24" s="55"/>
      <c r="C24" s="8" t="s">
        <v>5</v>
      </c>
      <c r="D24" t="s">
        <v>6</v>
      </c>
      <c r="E24" t="s">
        <v>7</v>
      </c>
      <c r="F24" t="s">
        <v>8</v>
      </c>
      <c r="G24" t="s">
        <v>9</v>
      </c>
      <c r="H24" s="12" t="s">
        <v>10</v>
      </c>
      <c r="I24" s="8" t="s">
        <v>5</v>
      </c>
      <c r="J24" t="s">
        <v>6</v>
      </c>
      <c r="K24" t="s">
        <v>7</v>
      </c>
      <c r="L24" t="s">
        <v>8</v>
      </c>
      <c r="M24" t="s">
        <v>9</v>
      </c>
      <c r="N24" s="12" t="s">
        <v>10</v>
      </c>
      <c r="O24" s="8" t="s">
        <v>5</v>
      </c>
      <c r="P24" t="s">
        <v>6</v>
      </c>
      <c r="Q24" t="s">
        <v>7</v>
      </c>
      <c r="R24" t="s">
        <v>8</v>
      </c>
      <c r="S24" t="s">
        <v>9</v>
      </c>
      <c r="T24" s="12" t="s">
        <v>10</v>
      </c>
    </row>
    <row r="25" spans="2:20">
      <c r="B25" s="55">
        <v>2020</v>
      </c>
      <c r="C25" s="67">
        <f>C7/(1+$C$2)^($B7-$B$7)</f>
        <v>15121913.982646152</v>
      </c>
      <c r="D25" s="60">
        <f t="shared" ref="D25:T38" si="0">D7/(1+$C$2)^($B7-$B$7)</f>
        <v>181722463.27428573</v>
      </c>
      <c r="E25" s="60">
        <f t="shared" si="0"/>
        <v>29713525.274193551</v>
      </c>
      <c r="F25" s="60">
        <f t="shared" si="0"/>
        <v>18585171.000730768</v>
      </c>
      <c r="G25" s="60">
        <f t="shared" si="0"/>
        <v>41586071.815250002</v>
      </c>
      <c r="H25" s="63">
        <f t="shared" si="0"/>
        <v>2368640.0750000002</v>
      </c>
      <c r="I25" s="67">
        <f t="shared" si="0"/>
        <v>2915345.032899586</v>
      </c>
      <c r="J25" s="60">
        <f t="shared" si="0"/>
        <v>5705470.7537209308</v>
      </c>
      <c r="K25" s="60">
        <f t="shared" si="0"/>
        <v>2056672.2</v>
      </c>
      <c r="L25" s="60">
        <f t="shared" si="0"/>
        <v>692782.82093030296</v>
      </c>
      <c r="M25" s="60">
        <f t="shared" si="0"/>
        <v>595868.08034482761</v>
      </c>
      <c r="N25" s="63">
        <f t="shared" si="0"/>
        <v>290333.0759</v>
      </c>
      <c r="O25" s="67">
        <f t="shared" si="0"/>
        <v>610508.22432921804</v>
      </c>
      <c r="P25" s="60">
        <f t="shared" si="0"/>
        <v>1173679.3606481482</v>
      </c>
      <c r="Q25" s="60">
        <f t="shared" si="0"/>
        <v>784972.07178378385</v>
      </c>
      <c r="R25" s="60">
        <f t="shared" si="0"/>
        <v>254258.88685168335</v>
      </c>
      <c r="S25" s="60">
        <f t="shared" si="0"/>
        <v>247325.90395408164</v>
      </c>
      <c r="T25" s="63">
        <f t="shared" si="0"/>
        <v>159504.74413559324</v>
      </c>
    </row>
    <row r="26" spans="2:20">
      <c r="B26" s="55">
        <v>2030</v>
      </c>
      <c r="C26" s="67">
        <f>C8/(1+$C$2)^($B8-$B$7)</f>
        <v>10436778.619414996</v>
      </c>
      <c r="D26" s="60">
        <f t="shared" ref="C26:R38" si="1">D8/(1+$C$2)^($B8-$B$7)</f>
        <v>125318971.31927176</v>
      </c>
      <c r="E26" s="60">
        <f t="shared" si="1"/>
        <v>20497863.542645372</v>
      </c>
      <c r="F26" s="60">
        <f t="shared" si="1"/>
        <v>12821189.946773499</v>
      </c>
      <c r="G26" s="60">
        <f t="shared" si="1"/>
        <v>28711324.948332552</v>
      </c>
      <c r="H26" s="63">
        <f t="shared" si="1"/>
        <v>1635906.976774063</v>
      </c>
      <c r="I26" s="67">
        <f t="shared" si="1"/>
        <v>2010871.7510414345</v>
      </c>
      <c r="J26" s="60">
        <f t="shared" si="1"/>
        <v>3935120.4858459351</v>
      </c>
      <c r="K26" s="60">
        <f t="shared" si="1"/>
        <v>1418655.3322799644</v>
      </c>
      <c r="L26" s="60">
        <f t="shared" si="1"/>
        <v>477756.9200736059</v>
      </c>
      <c r="M26" s="60">
        <f t="shared" si="1"/>
        <v>411009.33175410912</v>
      </c>
      <c r="N26" s="63">
        <f t="shared" si="1"/>
        <v>200400.51795480622</v>
      </c>
      <c r="O26" s="67">
        <f t="shared" si="1"/>
        <v>421058.77710786229</v>
      </c>
      <c r="P26" s="60">
        <f t="shared" si="1"/>
        <v>809481.06087857252</v>
      </c>
      <c r="Q26" s="60">
        <f t="shared" si="1"/>
        <v>541409.61810681631</v>
      </c>
      <c r="R26" s="60">
        <f t="shared" si="1"/>
        <v>175357.31964406019</v>
      </c>
      <c r="S26" s="60">
        <f t="shared" si="0"/>
        <v>170578.37598208021</v>
      </c>
      <c r="T26" s="63">
        <f t="shared" si="0"/>
        <v>110009.33273648402</v>
      </c>
    </row>
    <row r="27" spans="2:20">
      <c r="B27" s="55">
        <v>2040</v>
      </c>
      <c r="C27" s="67">
        <f t="shared" si="1"/>
        <v>7115263.0964898793</v>
      </c>
      <c r="D27" s="60">
        <f t="shared" si="0"/>
        <v>85512633.556811169</v>
      </c>
      <c r="E27" s="60">
        <f t="shared" si="0"/>
        <v>13982888.055336675</v>
      </c>
      <c r="F27" s="60">
        <f t="shared" si="0"/>
        <v>8737641.3814038802</v>
      </c>
      <c r="G27" s="60">
        <f t="shared" si="0"/>
        <v>19579172.723824579</v>
      </c>
      <c r="H27" s="63">
        <f t="shared" si="0"/>
        <v>1115894.4162237691</v>
      </c>
      <c r="I27" s="67">
        <f t="shared" si="0"/>
        <v>1371667.576816723</v>
      </c>
      <c r="J27" s="60">
        <f t="shared" si="0"/>
        <v>2684168.0578591106</v>
      </c>
      <c r="K27" s="60">
        <f t="shared" si="0"/>
        <v>967650.0375446002</v>
      </c>
      <c r="L27" s="60">
        <f t="shared" si="0"/>
        <v>325890.3391155554</v>
      </c>
      <c r="M27" s="60">
        <f t="shared" si="0"/>
        <v>280271.36300178868</v>
      </c>
      <c r="N27" s="63">
        <f t="shared" si="0"/>
        <v>136633.58514089821</v>
      </c>
      <c r="O27" s="67">
        <f t="shared" si="0"/>
        <v>287223.22460159345</v>
      </c>
      <c r="P27" s="60">
        <f t="shared" si="0"/>
        <v>552207.20577449445</v>
      </c>
      <c r="Q27" s="60">
        <f t="shared" si="0"/>
        <v>369324.87855424517</v>
      </c>
      <c r="R27" s="60">
        <f t="shared" si="0"/>
        <v>119630.91506688118</v>
      </c>
      <c r="S27" s="60">
        <f t="shared" si="0"/>
        <v>116370.14197630528</v>
      </c>
      <c r="T27" s="63">
        <f t="shared" si="0"/>
        <v>75050.64494673461</v>
      </c>
    </row>
    <row r="28" spans="2:20">
      <c r="B28" s="55">
        <v>2050</v>
      </c>
      <c r="C28" s="67">
        <f>C10/(1+$C$2)^($B10-$B$7)</f>
        <v>4759332.3159345649</v>
      </c>
      <c r="D28" s="60">
        <f t="shared" si="0"/>
        <v>57155667.785434909</v>
      </c>
      <c r="E28" s="60">
        <f t="shared" si="0"/>
        <v>9345823.1555372328</v>
      </c>
      <c r="F28" s="60">
        <f t="shared" si="0"/>
        <v>5851804.1986145815</v>
      </c>
      <c r="G28" s="60">
        <f t="shared" si="0"/>
        <v>13095864.976341095</v>
      </c>
      <c r="H28" s="63">
        <f t="shared" si="0"/>
        <v>745347.8603790279</v>
      </c>
      <c r="I28" s="67">
        <f t="shared" si="0"/>
        <v>917083.09169901104</v>
      </c>
      <c r="J28" s="60">
        <f t="shared" si="0"/>
        <v>1794623.406265652</v>
      </c>
      <c r="K28" s="60">
        <f t="shared" si="0"/>
        <v>647037.84022629762</v>
      </c>
      <c r="L28" s="60">
        <f t="shared" si="0"/>
        <v>217918.81237148051</v>
      </c>
      <c r="M28" s="60">
        <f t="shared" si="0"/>
        <v>187503.79318528413</v>
      </c>
      <c r="N28" s="63">
        <f t="shared" si="0"/>
        <v>91278.939017840967</v>
      </c>
      <c r="O28" s="67">
        <f t="shared" si="0"/>
        <v>192052.99059362223</v>
      </c>
      <c r="P28" s="60">
        <f t="shared" si="0"/>
        <v>369208.79170645931</v>
      </c>
      <c r="Q28" s="60">
        <f t="shared" si="0"/>
        <v>246928.14678076</v>
      </c>
      <c r="R28" s="60">
        <f t="shared" si="0"/>
        <v>79983.367616900839</v>
      </c>
      <c r="S28" s="60">
        <f t="shared" si="0"/>
        <v>77797.393404133632</v>
      </c>
      <c r="T28" s="63">
        <f t="shared" si="0"/>
        <v>50180.355952641345</v>
      </c>
    </row>
    <row r="29" spans="2:20">
      <c r="B29" s="55">
        <v>2060</v>
      </c>
      <c r="C29" s="67">
        <f t="shared" si="1"/>
        <v>3095258.3896239228</v>
      </c>
      <c r="D29" s="60">
        <f t="shared" si="0"/>
        <v>37202394.376189128</v>
      </c>
      <c r="E29" s="60">
        <f t="shared" si="0"/>
        <v>6082970.9589917362</v>
      </c>
      <c r="F29" s="60">
        <f t="shared" si="0"/>
        <v>3803423.4591896185</v>
      </c>
      <c r="G29" s="60">
        <f t="shared" si="0"/>
        <v>8511539.9274079185</v>
      </c>
      <c r="H29" s="63">
        <f t="shared" si="0"/>
        <v>484495.33763110498</v>
      </c>
      <c r="I29" s="67">
        <f t="shared" si="0"/>
        <v>596666.17577055132</v>
      </c>
      <c r="J29" s="60">
        <f t="shared" si="0"/>
        <v>1167912.2351336298</v>
      </c>
      <c r="K29" s="60">
        <f t="shared" si="0"/>
        <v>420945.24368997733</v>
      </c>
      <c r="L29" s="60">
        <f t="shared" si="0"/>
        <v>141799.94526083357</v>
      </c>
      <c r="M29" s="60">
        <f t="shared" si="0"/>
        <v>121957.53875765759</v>
      </c>
      <c r="N29" s="63">
        <f t="shared" si="0"/>
        <v>59406.916601970122</v>
      </c>
      <c r="O29" s="67">
        <f t="shared" si="0"/>
        <v>124956.53604446907</v>
      </c>
      <c r="P29" s="60">
        <f t="shared" si="0"/>
        <v>240224.81862084829</v>
      </c>
      <c r="Q29" s="60">
        <f t="shared" si="0"/>
        <v>160668.95623955486</v>
      </c>
      <c r="R29" s="60">
        <f t="shared" si="0"/>
        <v>52043.570820840854</v>
      </c>
      <c r="S29" s="60">
        <f t="shared" si="0"/>
        <v>50619.626419769353</v>
      </c>
      <c r="T29" s="63">
        <f t="shared" si="0"/>
        <v>32647.263603852763</v>
      </c>
    </row>
    <row r="30" spans="2:20">
      <c r="B30" s="55">
        <v>2070</v>
      </c>
      <c r="C30" s="67">
        <f t="shared" si="1"/>
        <v>1952093.9744169505</v>
      </c>
      <c r="D30" s="60">
        <f t="shared" si="0"/>
        <v>23464979.309101462</v>
      </c>
      <c r="E30" s="60">
        <f t="shared" si="0"/>
        <v>3836467.1568165398</v>
      </c>
      <c r="F30" s="60">
        <f t="shared" si="0"/>
        <v>2397627.8504894013</v>
      </c>
      <c r="G30" s="60">
        <f t="shared" si="0"/>
        <v>5364380.7970463075</v>
      </c>
      <c r="H30" s="63">
        <f t="shared" si="0"/>
        <v>305700.27874628583</v>
      </c>
      <c r="I30" s="67">
        <f t="shared" si="0"/>
        <v>376384.47616376996</v>
      </c>
      <c r="J30" s="60">
        <f t="shared" si="0"/>
        <v>736647.33425599814</v>
      </c>
      <c r="K30" s="60">
        <f t="shared" si="0"/>
        <v>265544.3061977335</v>
      </c>
      <c r="L30" s="60">
        <f t="shared" si="0"/>
        <v>89445.916516995421</v>
      </c>
      <c r="M30" s="60">
        <f t="shared" si="0"/>
        <v>76949.826108134672</v>
      </c>
      <c r="N30" s="63">
        <f t="shared" si="0"/>
        <v>37505.004119094905</v>
      </c>
      <c r="O30" s="67">
        <f t="shared" si="0"/>
        <v>78817.906689791227</v>
      </c>
      <c r="P30" s="60">
        <f t="shared" si="0"/>
        <v>151533.43613221109</v>
      </c>
      <c r="Q30" s="60">
        <f t="shared" si="0"/>
        <v>101344.77705394603</v>
      </c>
      <c r="R30" s="60">
        <f t="shared" si="0"/>
        <v>32827.662182979584</v>
      </c>
      <c r="S30" s="60">
        <f t="shared" si="0"/>
        <v>31931.363939618146</v>
      </c>
      <c r="T30" s="63">
        <f t="shared" si="0"/>
        <v>20594.617454530551</v>
      </c>
    </row>
    <row r="31" spans="2:20">
      <c r="B31" s="55">
        <v>2080</v>
      </c>
      <c r="C31" s="67">
        <f t="shared" si="1"/>
        <v>1201768.5766545637</v>
      </c>
      <c r="D31" s="60">
        <f t="shared" si="0"/>
        <v>14433579.153905205</v>
      </c>
      <c r="E31" s="60">
        <f t="shared" si="0"/>
        <v>2360152.5855370737</v>
      </c>
      <c r="F31" s="60">
        <f t="shared" si="0"/>
        <v>1477064.2096462685</v>
      </c>
      <c r="G31" s="60">
        <f t="shared" si="0"/>
        <v>3300377.3505673208</v>
      </c>
      <c r="H31" s="63">
        <f t="shared" si="0"/>
        <v>188307.48466835968</v>
      </c>
      <c r="I31" s="67">
        <f t="shared" si="0"/>
        <v>231574.81276278361</v>
      </c>
      <c r="J31" s="60">
        <f t="shared" si="0"/>
        <v>453149.94412305875</v>
      </c>
      <c r="K31" s="60">
        <f t="shared" si="0"/>
        <v>163349.84068872154</v>
      </c>
      <c r="L31" s="60">
        <f t="shared" si="0"/>
        <v>55022.911027458031</v>
      </c>
      <c r="M31" s="60">
        <f t="shared" si="0"/>
        <v>47325.585064814171</v>
      </c>
      <c r="N31" s="63">
        <f t="shared" si="0"/>
        <v>23052.426799579101</v>
      </c>
      <c r="O31" s="67">
        <f t="shared" si="0"/>
        <v>48486.383792694483</v>
      </c>
      <c r="P31" s="60">
        <f t="shared" si="0"/>
        <v>93213.700303698599</v>
      </c>
      <c r="Q31" s="60">
        <f t="shared" si="0"/>
        <v>62342.324238011992</v>
      </c>
      <c r="R31" s="60">
        <f t="shared" si="0"/>
        <v>20192.089587779072</v>
      </c>
      <c r="S31" s="60">
        <f t="shared" si="0"/>
        <v>19641.72997606589</v>
      </c>
      <c r="T31" s="63">
        <f t="shared" si="0"/>
        <v>12667.325022611956</v>
      </c>
    </row>
    <row r="32" spans="2:20">
      <c r="B32" s="55">
        <v>2090</v>
      </c>
      <c r="C32" s="67">
        <f t="shared" si="1"/>
        <v>725433.84673977771</v>
      </c>
      <c r="D32" s="60">
        <f t="shared" si="0"/>
        <v>8717118.6954527386</v>
      </c>
      <c r="E32" s="60">
        <f t="shared" si="0"/>
        <v>1425491.2798263661</v>
      </c>
      <c r="F32" s="60">
        <f t="shared" si="0"/>
        <v>891046.42493406904</v>
      </c>
      <c r="G32" s="60">
        <f t="shared" si="0"/>
        <v>1995578.5485343747</v>
      </c>
      <c r="H32" s="63">
        <f t="shared" si="0"/>
        <v>113658.25753878171</v>
      </c>
      <c r="I32" s="67">
        <f t="shared" si="0"/>
        <v>139861.77516836199</v>
      </c>
      <c r="J32" s="60">
        <f t="shared" si="0"/>
        <v>273713.76717133878</v>
      </c>
      <c r="K32" s="60">
        <f t="shared" si="0"/>
        <v>98668.424803823975</v>
      </c>
      <c r="L32" s="60">
        <f t="shared" si="0"/>
        <v>33234.741472482565</v>
      </c>
      <c r="M32" s="60">
        <f t="shared" si="0"/>
        <v>28583.790298679556</v>
      </c>
      <c r="N32" s="63">
        <f t="shared" si="0"/>
        <v>13931.85683626313</v>
      </c>
      <c r="O32" s="67">
        <f t="shared" si="0"/>
        <v>29286.484680668676</v>
      </c>
      <c r="P32" s="60">
        <f t="shared" si="0"/>
        <v>56305.504221403608</v>
      </c>
      <c r="Q32" s="60">
        <f t="shared" si="0"/>
        <v>37656.79118217394</v>
      </c>
      <c r="R32" s="60">
        <f t="shared" si="0"/>
        <v>12197.538313550795</v>
      </c>
      <c r="S32" s="60">
        <f t="shared" si="0"/>
        <v>11864.34702607369</v>
      </c>
      <c r="T32" s="63">
        <f t="shared" si="0"/>
        <v>7652.1338641526208</v>
      </c>
    </row>
    <row r="33" spans="2:20">
      <c r="B33" s="55">
        <v>2100</v>
      </c>
      <c r="C33" s="67">
        <f t="shared" si="1"/>
        <v>433982.72661897301</v>
      </c>
      <c r="D33" s="60">
        <f t="shared" si="0"/>
        <v>5213791.9055734137</v>
      </c>
      <c r="E33" s="60">
        <f t="shared" si="0"/>
        <v>852253.64912603202</v>
      </c>
      <c r="F33" s="60">
        <f t="shared" si="0"/>
        <v>533494.55088780797</v>
      </c>
      <c r="G33" s="60">
        <f t="shared" si="0"/>
        <v>1192942.8734025455</v>
      </c>
      <c r="H33" s="63">
        <f t="shared" si="0"/>
        <v>67864.63093282051</v>
      </c>
      <c r="I33" s="67">
        <f t="shared" si="0"/>
        <v>83644.710646055595</v>
      </c>
      <c r="J33" s="60">
        <f t="shared" si="0"/>
        <v>163642.64882135115</v>
      </c>
      <c r="K33" s="60">
        <f t="shared" si="0"/>
        <v>59000.667717797958</v>
      </c>
      <c r="L33" s="60">
        <f t="shared" si="0"/>
        <v>19870.444549746895</v>
      </c>
      <c r="M33" s="60">
        <f t="shared" si="0"/>
        <v>17088.428960756308</v>
      </c>
      <c r="N33" s="63">
        <f t="shared" si="0"/>
        <v>8324.0404459507226</v>
      </c>
      <c r="O33" s="67">
        <f t="shared" si="0"/>
        <v>17511.854491712696</v>
      </c>
      <c r="P33" s="60">
        <f t="shared" si="0"/>
        <v>33667.460666467334</v>
      </c>
      <c r="Q33" s="60">
        <f t="shared" si="0"/>
        <v>22516.464259349661</v>
      </c>
      <c r="R33" s="60">
        <f t="shared" si="0"/>
        <v>7293.2472515110167</v>
      </c>
      <c r="S33" s="60">
        <f t="shared" si="0"/>
        <v>7094.3487554325975</v>
      </c>
      <c r="T33" s="63">
        <f t="shared" si="0"/>
        <v>4575.0478185137245</v>
      </c>
    </row>
    <row r="34" spans="2:20">
      <c r="B34" s="55">
        <v>2110</v>
      </c>
      <c r="C34" s="67">
        <f t="shared" si="1"/>
        <v>259447.10800196079</v>
      </c>
      <c r="D34" s="60">
        <f t="shared" si="0"/>
        <v>3116241.5467983517</v>
      </c>
      <c r="E34" s="60">
        <f t="shared" si="0"/>
        <v>509393.44761365978</v>
      </c>
      <c r="F34" s="60">
        <f t="shared" si="0"/>
        <v>318619.39245240361</v>
      </c>
      <c r="G34" s="60">
        <f t="shared" si="0"/>
        <v>712614.31420806423</v>
      </c>
      <c r="H34" s="63">
        <f t="shared" si="0"/>
        <v>40636.091536049527</v>
      </c>
      <c r="I34" s="67">
        <f t="shared" si="0"/>
        <v>49988.760791486959</v>
      </c>
      <c r="J34" s="60">
        <f t="shared" si="0"/>
        <v>97811.853907607918</v>
      </c>
      <c r="K34" s="60">
        <f t="shared" si="0"/>
        <v>35263.096881423058</v>
      </c>
      <c r="L34" s="60">
        <f t="shared" si="0"/>
        <v>11878.047631321215</v>
      </c>
      <c r="M34" s="60">
        <f t="shared" si="0"/>
        <v>10215.256956851377</v>
      </c>
      <c r="N34" s="63">
        <f t="shared" si="0"/>
        <v>4976.094985518047</v>
      </c>
      <c r="O34" s="67">
        <f t="shared" si="0"/>
        <v>10467.368820814874</v>
      </c>
      <c r="P34" s="60">
        <f t="shared" si="0"/>
        <v>20123.101280282819</v>
      </c>
      <c r="Q34" s="60">
        <f t="shared" si="0"/>
        <v>13458.984270654131</v>
      </c>
      <c r="R34" s="60">
        <f t="shared" si="0"/>
        <v>4359.511690536182</v>
      </c>
      <c r="S34" s="60">
        <f t="shared" si="0"/>
        <v>4240.6596591419311</v>
      </c>
      <c r="T34" s="63">
        <f t="shared" si="0"/>
        <v>2734.5910649088291</v>
      </c>
    </row>
    <row r="35" spans="2:20">
      <c r="B35" s="55">
        <v>2120</v>
      </c>
      <c r="C35" s="67">
        <f t="shared" si="1"/>
        <v>154992.51097920953</v>
      </c>
      <c r="D35" s="60">
        <f t="shared" si="0"/>
        <v>1861180.6385287279</v>
      </c>
      <c r="E35" s="60">
        <f t="shared" si="0"/>
        <v>304380.39039072313</v>
      </c>
      <c r="F35" s="60">
        <f t="shared" si="0"/>
        <v>190505.10482613629</v>
      </c>
      <c r="G35" s="60">
        <f t="shared" si="0"/>
        <v>426369.47586487303</v>
      </c>
      <c r="H35" s="63">
        <f t="shared" si="0"/>
        <v>24226.543175720282</v>
      </c>
      <c r="I35" s="67">
        <f t="shared" si="0"/>
        <v>29867.128452775494</v>
      </c>
      <c r="J35" s="60">
        <f t="shared" si="0"/>
        <v>58449.593641165746</v>
      </c>
      <c r="K35" s="60">
        <f t="shared" si="0"/>
        <v>21069.571206978999</v>
      </c>
      <c r="L35" s="60">
        <f t="shared" si="0"/>
        <v>7099.1575773773748</v>
      </c>
      <c r="M35" s="60">
        <f t="shared" si="0"/>
        <v>6106.1419122346988</v>
      </c>
      <c r="N35" s="63">
        <f t="shared" si="0"/>
        <v>2972.5380258861733</v>
      </c>
      <c r="O35" s="67">
        <f t="shared" si="0"/>
        <v>6254.3001013181802</v>
      </c>
      <c r="P35" s="60">
        <f t="shared" si="0"/>
        <v>12023.700929081415</v>
      </c>
      <c r="Q35" s="60">
        <f t="shared" si="0"/>
        <v>8041.5243691851438</v>
      </c>
      <c r="R35" s="60">
        <f t="shared" si="0"/>
        <v>2604.801524347914</v>
      </c>
      <c r="S35" s="60">
        <f t="shared" si="0"/>
        <v>2533.6546671514357</v>
      </c>
      <c r="T35" s="63">
        <f t="shared" si="0"/>
        <v>1634.0740842290709</v>
      </c>
    </row>
    <row r="36" spans="2:20">
      <c r="B36" s="55">
        <v>2130</v>
      </c>
      <c r="C36" s="67">
        <f t="shared" si="1"/>
        <v>92521.027011642203</v>
      </c>
      <c r="D36" s="60">
        <f t="shared" si="0"/>
        <v>1111545.5702916207</v>
      </c>
      <c r="E36" s="60">
        <f t="shared" si="0"/>
        <v>181826.64312873065</v>
      </c>
      <c r="F36" s="60">
        <f t="shared" si="0"/>
        <v>113822.91938517743</v>
      </c>
      <c r="G36" s="60">
        <f t="shared" si="0"/>
        <v>254310.63406837845</v>
      </c>
      <c r="H36" s="63">
        <f t="shared" si="0"/>
        <v>14485.9663088463</v>
      </c>
      <c r="I36" s="67">
        <f t="shared" si="0"/>
        <v>17840.263137434453</v>
      </c>
      <c r="J36" s="60">
        <f t="shared" si="0"/>
        <v>34910.541712568076</v>
      </c>
      <c r="K36" s="60">
        <f t="shared" si="0"/>
        <v>12585.219952271511</v>
      </c>
      <c r="L36" s="60">
        <f t="shared" si="0"/>
        <v>4239.8226221430359</v>
      </c>
      <c r="M36" s="60">
        <f t="shared" si="0"/>
        <v>3647.2599839606573</v>
      </c>
      <c r="N36" s="63">
        <f t="shared" si="0"/>
        <v>1776.7306097231005</v>
      </c>
      <c r="O36" s="67">
        <f t="shared" si="0"/>
        <v>3735.5177192330789</v>
      </c>
      <c r="P36" s="60">
        <f t="shared" si="0"/>
        <v>7181.5268457742322</v>
      </c>
      <c r="Q36" s="60">
        <f t="shared" si="0"/>
        <v>4803.1917253041411</v>
      </c>
      <c r="R36" s="60">
        <f t="shared" si="0"/>
        <v>1555.6971575170933</v>
      </c>
      <c r="S36" s="60">
        <f t="shared" si="0"/>
        <v>1513.4212201803948</v>
      </c>
      <c r="T36" s="63">
        <f t="shared" si="0"/>
        <v>975.95356515715832</v>
      </c>
    </row>
    <row r="37" spans="2:20">
      <c r="B37" s="55">
        <v>2140</v>
      </c>
      <c r="C37" s="67">
        <f t="shared" si="1"/>
        <v>55274.453370629119</v>
      </c>
      <c r="D37" s="60">
        <f t="shared" si="0"/>
        <v>663827.46587822959</v>
      </c>
      <c r="E37" s="60">
        <f t="shared" si="0"/>
        <v>108533.80419606547</v>
      </c>
      <c r="F37" s="60">
        <f t="shared" si="0"/>
        <v>67955.427091934383</v>
      </c>
      <c r="G37" s="60">
        <f t="shared" si="0"/>
        <v>151935.95814537007</v>
      </c>
      <c r="H37" s="63">
        <f t="shared" si="0"/>
        <v>8655.5240853936721</v>
      </c>
      <c r="I37" s="67">
        <f t="shared" si="0"/>
        <v>10648.141375983278</v>
      </c>
      <c r="J37" s="60">
        <f t="shared" si="0"/>
        <v>20845.905785635998</v>
      </c>
      <c r="K37" s="60">
        <f t="shared" si="0"/>
        <v>7513.3264195183547</v>
      </c>
      <c r="L37" s="60">
        <f t="shared" si="0"/>
        <v>2531.652742574001</v>
      </c>
      <c r="M37" s="60">
        <f t="shared" si="0"/>
        <v>2176.861818873318</v>
      </c>
      <c r="N37" s="63">
        <f t="shared" si="0"/>
        <v>1061.1986191645608</v>
      </c>
      <c r="O37" s="67">
        <f t="shared" si="0"/>
        <v>2230.5038314111507</v>
      </c>
      <c r="P37" s="60">
        <f t="shared" si="0"/>
        <v>4287.7160909706336</v>
      </c>
      <c r="Q37" s="60">
        <f t="shared" si="0"/>
        <v>2867.7734214935385</v>
      </c>
      <c r="R37" s="60">
        <f t="shared" si="0"/>
        <v>928.9225688934041</v>
      </c>
      <c r="S37" s="60">
        <f t="shared" si="0"/>
        <v>903.55427485853261</v>
      </c>
      <c r="T37" s="63">
        <f t="shared" si="0"/>
        <v>582.72203848642675</v>
      </c>
    </row>
    <row r="38" spans="2:20">
      <c r="B38" s="66">
        <v>2150</v>
      </c>
      <c r="C38" s="68">
        <f t="shared" si="1"/>
        <v>32997.236987603079</v>
      </c>
      <c r="D38" s="64">
        <f t="shared" si="0"/>
        <v>396135.12355705921</v>
      </c>
      <c r="E38" s="64">
        <f t="shared" si="0"/>
        <v>64796.478260873373</v>
      </c>
      <c r="F38" s="64">
        <f t="shared" si="0"/>
        <v>40538.813457347846</v>
      </c>
      <c r="G38" s="64">
        <f t="shared" si="0"/>
        <v>90703.993426577523</v>
      </c>
      <c r="H38" s="65">
        <f t="shared" si="0"/>
        <v>5167.873553672076</v>
      </c>
      <c r="I38" s="68">
        <f t="shared" si="0"/>
        <v>6356.9331283940337</v>
      </c>
      <c r="J38" s="64">
        <f t="shared" si="0"/>
        <v>12441.07150975994</v>
      </c>
      <c r="K38" s="64">
        <f t="shared" si="0"/>
        <v>4483.9847304955938</v>
      </c>
      <c r="L38" s="64">
        <f t="shared" si="0"/>
        <v>1510.4857885252447</v>
      </c>
      <c r="M38" s="64">
        <f t="shared" si="0"/>
        <v>1299.1266558549819</v>
      </c>
      <c r="N38" s="65">
        <f t="shared" si="0"/>
        <v>633.33671318538313</v>
      </c>
      <c r="O38" s="68">
        <f t="shared" si="0"/>
        <v>1331.1369777980378</v>
      </c>
      <c r="P38" s="64">
        <f t="shared" si="0"/>
        <v>2559.0715216644485</v>
      </c>
      <c r="Q38" s="64">
        <f t="shared" si="0"/>
        <v>1711.5023901971479</v>
      </c>
      <c r="R38" s="64">
        <f t="shared" si="0"/>
        <v>554.35722115319436</v>
      </c>
      <c r="S38" s="64">
        <f t="shared" si="0"/>
        <v>539.2394710212227</v>
      </c>
      <c r="T38" s="65">
        <f t="shared" si="0"/>
        <v>347.74263369426933</v>
      </c>
    </row>
    <row r="40" spans="2:20">
      <c r="B40" t="s">
        <v>12</v>
      </c>
      <c r="C40" s="60">
        <f>SUM(C25:C38)</f>
        <v>45437057.864890836</v>
      </c>
      <c r="D40" s="60">
        <f t="shared" ref="D40:T40" si="2">SUM(D25:D38)</f>
        <v>545890529.72107947</v>
      </c>
      <c r="E40" s="60">
        <f t="shared" si="2"/>
        <v>89266366.42160064</v>
      </c>
      <c r="F40" s="60">
        <f t="shared" si="2"/>
        <v>55829904.679882891</v>
      </c>
      <c r="G40" s="60">
        <f t="shared" si="2"/>
        <v>124973188.33641997</v>
      </c>
      <c r="H40" s="60">
        <f t="shared" si="2"/>
        <v>7118987.3165538963</v>
      </c>
      <c r="I40" s="60">
        <f t="shared" si="2"/>
        <v>8757800.6298543476</v>
      </c>
      <c r="J40" s="60">
        <f t="shared" si="2"/>
        <v>17138907.599753741</v>
      </c>
      <c r="K40" s="60">
        <f t="shared" si="2"/>
        <v>6178439.0923396042</v>
      </c>
      <c r="L40" s="60">
        <f t="shared" si="2"/>
        <v>2080982.0176804021</v>
      </c>
      <c r="M40" s="60">
        <f t="shared" si="2"/>
        <v>1790002.3848038272</v>
      </c>
      <c r="N40" s="60">
        <f t="shared" si="2"/>
        <v>872286.26176988054</v>
      </c>
      <c r="O40" s="60">
        <f t="shared" si="2"/>
        <v>1833921.2097822079</v>
      </c>
      <c r="P40" s="60">
        <f t="shared" si="2"/>
        <v>3525696.455620077</v>
      </c>
      <c r="Q40" s="60">
        <f t="shared" si="2"/>
        <v>2358047.0043754764</v>
      </c>
      <c r="R40" s="60">
        <f t="shared" si="2"/>
        <v>763787.88749863452</v>
      </c>
      <c r="S40" s="60">
        <f t="shared" si="2"/>
        <v>742953.76072591392</v>
      </c>
      <c r="T40" s="60">
        <f t="shared" si="2"/>
        <v>479156.5489215905</v>
      </c>
    </row>
    <row r="41" spans="2:20">
      <c r="C41" s="60"/>
      <c r="D41" s="60"/>
      <c r="E41" s="60"/>
      <c r="F41" s="60"/>
      <c r="G41" s="60"/>
      <c r="H41" s="60"/>
      <c r="I41" s="60"/>
      <c r="J41" s="60"/>
      <c r="K41" s="60"/>
      <c r="L41" s="60"/>
      <c r="M41" s="60"/>
      <c r="N41" s="60"/>
      <c r="O41" s="60"/>
      <c r="P41" s="60"/>
      <c r="Q41" s="60"/>
      <c r="R41" s="60"/>
      <c r="S41" s="60"/>
      <c r="T41" s="60"/>
    </row>
    <row r="42" spans="2:20">
      <c r="C42" t="s">
        <v>5</v>
      </c>
      <c r="D42" t="s">
        <v>6</v>
      </c>
      <c r="E42" t="s">
        <v>7</v>
      </c>
      <c r="F42" t="s">
        <v>8</v>
      </c>
      <c r="G42" t="s">
        <v>9</v>
      </c>
      <c r="H42" t="s">
        <v>10</v>
      </c>
    </row>
    <row r="43" spans="2:20" ht="15" thickBot="1">
      <c r="B43" s="87" t="s">
        <v>13</v>
      </c>
      <c r="C43" s="88">
        <f t="shared" ref="C43:H43" si="3">C40+I40+O40</f>
        <v>56028779.704527386</v>
      </c>
      <c r="D43" s="88">
        <f t="shared" si="3"/>
        <v>566555133.77645326</v>
      </c>
      <c r="E43" s="88">
        <f t="shared" si="3"/>
        <v>97802852.518315718</v>
      </c>
      <c r="F43" s="88">
        <f t="shared" si="3"/>
        <v>58674674.585061923</v>
      </c>
      <c r="G43" s="88">
        <f t="shared" si="3"/>
        <v>127506144.48194972</v>
      </c>
      <c r="H43" s="88">
        <f t="shared" si="3"/>
        <v>8470430.1272453666</v>
      </c>
    </row>
    <row r="44" spans="2:20" ht="15" thickBot="1">
      <c r="B44" s="89" t="s">
        <v>14</v>
      </c>
      <c r="C44" s="90">
        <f>RANK(C43,$C$43:$H$43,1)</f>
        <v>2</v>
      </c>
      <c r="D44" s="90">
        <f t="shared" ref="D44:H44" si="4">RANK(D43,$C$43:$H$43,1)</f>
        <v>6</v>
      </c>
      <c r="E44" s="90">
        <f t="shared" si="4"/>
        <v>4</v>
      </c>
      <c r="F44" s="90">
        <f t="shared" si="4"/>
        <v>3</v>
      </c>
      <c r="G44" s="90">
        <f t="shared" si="4"/>
        <v>5</v>
      </c>
      <c r="H44" s="91">
        <f t="shared" si="4"/>
        <v>1</v>
      </c>
      <c r="J44" s="25" t="s">
        <v>15</v>
      </c>
      <c r="K44" s="25"/>
      <c r="L44" s="25"/>
    </row>
    <row r="45" spans="2:20">
      <c r="C45" s="60"/>
      <c r="D45" s="60"/>
      <c r="E45" s="60"/>
      <c r="F45" s="60"/>
      <c r="G45" s="60"/>
      <c r="H45" s="60"/>
    </row>
    <row r="46" spans="2:20">
      <c r="B46" s="81" t="s">
        <v>16</v>
      </c>
    </row>
    <row r="47" spans="2:20">
      <c r="B47" t="s">
        <v>17</v>
      </c>
      <c r="C47">
        <f t="shared" ref="C47:H47" si="5">RANK(C40,$C$40:$H$40,1)</f>
        <v>2</v>
      </c>
      <c r="D47">
        <f t="shared" si="5"/>
        <v>6</v>
      </c>
      <c r="E47">
        <f t="shared" si="5"/>
        <v>4</v>
      </c>
      <c r="F47">
        <f t="shared" si="5"/>
        <v>3</v>
      </c>
      <c r="G47">
        <f t="shared" si="5"/>
        <v>5</v>
      </c>
      <c r="H47">
        <f t="shared" si="5"/>
        <v>1</v>
      </c>
      <c r="I47">
        <f t="shared" ref="I47:N47" si="6">RANK(I40,$I$40:$N$40,1)</f>
        <v>5</v>
      </c>
      <c r="J47">
        <f t="shared" si="6"/>
        <v>6</v>
      </c>
      <c r="K47">
        <f t="shared" si="6"/>
        <v>4</v>
      </c>
      <c r="L47">
        <f t="shared" si="6"/>
        <v>3</v>
      </c>
      <c r="M47">
        <f t="shared" si="6"/>
        <v>2</v>
      </c>
      <c r="N47">
        <f t="shared" si="6"/>
        <v>1</v>
      </c>
      <c r="O47">
        <f t="shared" ref="O47:T47" si="7">RANK(O40,$O$40:$T$40,1)</f>
        <v>4</v>
      </c>
      <c r="P47">
        <f t="shared" si="7"/>
        <v>6</v>
      </c>
      <c r="Q47">
        <f t="shared" si="7"/>
        <v>5</v>
      </c>
      <c r="R47">
        <f t="shared" si="7"/>
        <v>3</v>
      </c>
      <c r="S47">
        <f t="shared" si="7"/>
        <v>2</v>
      </c>
      <c r="T47">
        <f t="shared" si="7"/>
        <v>1</v>
      </c>
    </row>
    <row r="49" spans="2:12">
      <c r="B49" s="4" t="s">
        <v>18</v>
      </c>
      <c r="C49" s="61" t="s">
        <v>5</v>
      </c>
      <c r="D49" s="61" t="s">
        <v>6</v>
      </c>
      <c r="E49" s="61" t="s">
        <v>7</v>
      </c>
      <c r="F49" s="61" t="s">
        <v>8</v>
      </c>
      <c r="G49" s="61" t="s">
        <v>9</v>
      </c>
      <c r="H49" s="62" t="s">
        <v>10</v>
      </c>
      <c r="J49" s="25" t="s">
        <v>19</v>
      </c>
      <c r="K49" s="25"/>
      <c r="L49" s="25"/>
    </row>
    <row r="50" spans="2:12">
      <c r="B50" s="69" t="s">
        <v>2</v>
      </c>
      <c r="C50" s="70">
        <f t="shared" ref="C50:H50" si="8">C47</f>
        <v>2</v>
      </c>
      <c r="D50" s="70">
        <f t="shared" si="8"/>
        <v>6</v>
      </c>
      <c r="E50" s="70">
        <f t="shared" si="8"/>
        <v>4</v>
      </c>
      <c r="F50" s="70">
        <f t="shared" si="8"/>
        <v>3</v>
      </c>
      <c r="G50" s="70">
        <f t="shared" si="8"/>
        <v>5</v>
      </c>
      <c r="H50" s="71">
        <f t="shared" si="8"/>
        <v>1</v>
      </c>
    </row>
    <row r="51" spans="2:12">
      <c r="B51" s="8" t="s">
        <v>3</v>
      </c>
      <c r="C51">
        <f t="shared" ref="C51:H51" si="9">I47</f>
        <v>5</v>
      </c>
      <c r="D51">
        <f t="shared" si="9"/>
        <v>6</v>
      </c>
      <c r="E51">
        <f t="shared" si="9"/>
        <v>4</v>
      </c>
      <c r="F51">
        <f t="shared" si="9"/>
        <v>3</v>
      </c>
      <c r="G51">
        <f t="shared" si="9"/>
        <v>2</v>
      </c>
      <c r="H51" s="12">
        <f t="shared" si="9"/>
        <v>1</v>
      </c>
    </row>
    <row r="52" spans="2:12">
      <c r="B52" s="8" t="s">
        <v>4</v>
      </c>
      <c r="C52">
        <f t="shared" ref="C52:H52" si="10">O47</f>
        <v>4</v>
      </c>
      <c r="D52">
        <f t="shared" si="10"/>
        <v>6</v>
      </c>
      <c r="E52">
        <f t="shared" si="10"/>
        <v>5</v>
      </c>
      <c r="F52">
        <f t="shared" si="10"/>
        <v>3</v>
      </c>
      <c r="G52">
        <f t="shared" si="10"/>
        <v>2</v>
      </c>
      <c r="H52">
        <f t="shared" si="10"/>
        <v>1</v>
      </c>
    </row>
    <row r="53" spans="2:12">
      <c r="B53" s="17" t="s">
        <v>20</v>
      </c>
      <c r="C53" s="18">
        <f t="shared" ref="C53:H53" si="11">SUM(C50:C52)</f>
        <v>11</v>
      </c>
      <c r="D53" s="18">
        <f t="shared" si="11"/>
        <v>18</v>
      </c>
      <c r="E53" s="18">
        <f t="shared" si="11"/>
        <v>13</v>
      </c>
      <c r="F53" s="18">
        <f t="shared" si="11"/>
        <v>9</v>
      </c>
      <c r="G53" s="18">
        <f t="shared" si="11"/>
        <v>9</v>
      </c>
      <c r="H53" s="20">
        <f t="shared" si="11"/>
        <v>3</v>
      </c>
    </row>
    <row r="55" spans="2:12">
      <c r="C55" t="s">
        <v>5</v>
      </c>
      <c r="D55" t="s">
        <v>6</v>
      </c>
      <c r="E55" t="s">
        <v>7</v>
      </c>
      <c r="F55" t="s">
        <v>8</v>
      </c>
      <c r="G55" t="s">
        <v>9</v>
      </c>
      <c r="H55" t="s">
        <v>10</v>
      </c>
    </row>
    <row r="56" spans="2:12" ht="15" thickBot="1">
      <c r="B56" s="87" t="s">
        <v>21</v>
      </c>
      <c r="C56" s="88">
        <f t="shared" ref="C56:H56" si="12">C25</f>
        <v>15121913.982646152</v>
      </c>
      <c r="D56" s="88">
        <f t="shared" si="12"/>
        <v>181722463.27428573</v>
      </c>
      <c r="E56" s="88">
        <f t="shared" si="12"/>
        <v>29713525.274193551</v>
      </c>
      <c r="F56" s="88">
        <f t="shared" si="12"/>
        <v>18585171.000730768</v>
      </c>
      <c r="G56" s="88">
        <f t="shared" si="12"/>
        <v>41586071.815250002</v>
      </c>
      <c r="H56" s="88">
        <f t="shared" si="12"/>
        <v>2368640.0750000002</v>
      </c>
    </row>
    <row r="57" spans="2:12" ht="15" thickBot="1">
      <c r="B57" s="89" t="s">
        <v>14</v>
      </c>
      <c r="C57" s="90">
        <f t="shared" ref="C57:H57" si="13">RANK(C56,$C$56:$H$56,1)</f>
        <v>2</v>
      </c>
      <c r="D57" s="90">
        <f t="shared" si="13"/>
        <v>6</v>
      </c>
      <c r="E57" s="90">
        <f t="shared" si="13"/>
        <v>4</v>
      </c>
      <c r="F57" s="90">
        <f t="shared" si="13"/>
        <v>3</v>
      </c>
      <c r="G57" s="90">
        <f t="shared" si="13"/>
        <v>5</v>
      </c>
      <c r="H57" s="90">
        <f t="shared" si="13"/>
        <v>1</v>
      </c>
    </row>
  </sheetData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C5BDE45-AB49-4CC6-9A90-3BC0D077E88B}">
  <dimension ref="B2:K30"/>
  <sheetViews>
    <sheetView workbookViewId="0">
      <selection activeCell="G17" sqref="G17"/>
    </sheetView>
  </sheetViews>
  <sheetFormatPr defaultRowHeight="14.45"/>
  <cols>
    <col min="2" max="2" width="28.28515625" bestFit="1" customWidth="1"/>
    <col min="3" max="5" width="10.140625" bestFit="1" customWidth="1"/>
    <col min="10" max="10" width="54.140625" bestFit="1" customWidth="1"/>
  </cols>
  <sheetData>
    <row r="2" spans="2:11">
      <c r="B2" s="4"/>
      <c r="C2" s="5" t="s">
        <v>5</v>
      </c>
      <c r="D2" s="6" t="s">
        <v>6</v>
      </c>
      <c r="E2" s="6" t="s">
        <v>7</v>
      </c>
      <c r="F2" s="6" t="s">
        <v>8</v>
      </c>
      <c r="G2" s="6" t="s">
        <v>9</v>
      </c>
      <c r="H2" s="7" t="s">
        <v>10</v>
      </c>
      <c r="J2" s="25" t="s">
        <v>22</v>
      </c>
    </row>
    <row r="3" spans="2:11">
      <c r="B3" s="8" t="s">
        <v>23</v>
      </c>
      <c r="C3" s="9">
        <v>0.16500000000000001</v>
      </c>
      <c r="D3" s="10">
        <v>0.26100000000000001</v>
      </c>
      <c r="E3" s="10">
        <v>0.13700000000000001</v>
      </c>
      <c r="F3" s="10">
        <v>0.20899999999999999</v>
      </c>
      <c r="G3" s="10">
        <v>0.17199999999999999</v>
      </c>
      <c r="H3" s="11">
        <v>0.2</v>
      </c>
    </row>
    <row r="4" spans="2:11">
      <c r="B4" s="8" t="s">
        <v>24</v>
      </c>
      <c r="D4" s="3">
        <f>RANK(D3,$D$3:$G$3,0)</f>
        <v>1</v>
      </c>
      <c r="E4" s="3">
        <f t="shared" ref="E4:G4" si="0">RANK(E3,$D$3:$G$3,0)</f>
        <v>4</v>
      </c>
      <c r="F4" s="3">
        <f t="shared" si="0"/>
        <v>2</v>
      </c>
      <c r="G4" s="3">
        <f t="shared" si="0"/>
        <v>3</v>
      </c>
      <c r="H4" s="12"/>
      <c r="J4" s="25" t="s">
        <v>25</v>
      </c>
    </row>
    <row r="5" spans="2:11">
      <c r="B5" s="8" t="s">
        <v>26</v>
      </c>
      <c r="C5" s="9">
        <v>0.68200000000000005</v>
      </c>
      <c r="D5" s="13">
        <v>0.73799999999999999</v>
      </c>
      <c r="E5" s="13">
        <v>0.59799999999999998</v>
      </c>
      <c r="F5" s="13">
        <v>0.67200000000000004</v>
      </c>
      <c r="G5" s="13">
        <v>0.64500000000000002</v>
      </c>
      <c r="H5" s="11">
        <v>0.75800000000000001</v>
      </c>
    </row>
    <row r="6" spans="2:11">
      <c r="B6" s="8" t="s">
        <v>24</v>
      </c>
      <c r="D6" s="3">
        <f>RANK(D5,$D$5:$G$5,0)</f>
        <v>1</v>
      </c>
      <c r="E6" s="3">
        <f t="shared" ref="E6:G6" si="1">RANK(E5,$D$5:$G$5,0)</f>
        <v>4</v>
      </c>
      <c r="F6" s="3">
        <f t="shared" si="1"/>
        <v>2</v>
      </c>
      <c r="G6" s="3">
        <f t="shared" si="1"/>
        <v>3</v>
      </c>
      <c r="H6" s="12"/>
      <c r="J6" s="25" t="s">
        <v>25</v>
      </c>
    </row>
    <row r="7" spans="2:11">
      <c r="B7" s="8" t="s">
        <v>27</v>
      </c>
      <c r="C7" s="9">
        <v>0.121</v>
      </c>
      <c r="D7" s="10">
        <v>0.128</v>
      </c>
      <c r="E7" s="10">
        <v>0.16</v>
      </c>
      <c r="F7" s="10">
        <v>0.191</v>
      </c>
      <c r="G7" s="10">
        <v>0.20499999999999999</v>
      </c>
      <c r="H7" s="11">
        <v>0.16800000000000001</v>
      </c>
    </row>
    <row r="8" spans="2:11">
      <c r="B8" s="8" t="s">
        <v>24</v>
      </c>
      <c r="D8" s="3">
        <f>RANK(D7,$D$7:$G$7,1)</f>
        <v>1</v>
      </c>
      <c r="E8" s="3">
        <f t="shared" ref="E8:G8" si="2">RANK(E7,$D$7:$G$7,1)</f>
        <v>2</v>
      </c>
      <c r="F8" s="3">
        <f t="shared" si="2"/>
        <v>3</v>
      </c>
      <c r="G8" s="3">
        <f t="shared" si="2"/>
        <v>4</v>
      </c>
      <c r="H8" s="12"/>
      <c r="J8" s="25" t="s">
        <v>28</v>
      </c>
    </row>
    <row r="9" spans="2:11">
      <c r="B9" s="8" t="s">
        <v>29</v>
      </c>
      <c r="C9" s="14">
        <v>82459</v>
      </c>
      <c r="D9" s="15">
        <v>68123</v>
      </c>
      <c r="E9" s="15">
        <v>71916</v>
      </c>
      <c r="F9" s="15">
        <v>48615</v>
      </c>
      <c r="G9" s="15">
        <v>61518</v>
      </c>
      <c r="H9" s="16">
        <v>69340</v>
      </c>
    </row>
    <row r="10" spans="2:11">
      <c r="B10" s="17" t="s">
        <v>24</v>
      </c>
      <c r="C10" s="18"/>
      <c r="D10" s="19">
        <f>RANK(D9,$D$9:$G$9,0)</f>
        <v>2</v>
      </c>
      <c r="E10" s="19">
        <f t="shared" ref="E10:G10" si="3">RANK(E9,$D$9:$G$9,0)</f>
        <v>1</v>
      </c>
      <c r="F10" s="19">
        <f t="shared" si="3"/>
        <v>4</v>
      </c>
      <c r="G10" s="19">
        <f t="shared" si="3"/>
        <v>3</v>
      </c>
      <c r="H10" s="20"/>
      <c r="J10" s="25" t="s">
        <v>30</v>
      </c>
    </row>
    <row r="11" spans="2:11">
      <c r="B11" s="4" t="s">
        <v>31</v>
      </c>
      <c r="C11" s="61">
        <f>'Voluntary Relocation Component'!C5</f>
        <v>0</v>
      </c>
      <c r="D11" s="132">
        <f>'Voluntary Relocation Component'!D5</f>
        <v>0.05</v>
      </c>
      <c r="E11" s="132">
        <f>'Voluntary Relocation Component'!E5</f>
        <v>0.03</v>
      </c>
      <c r="F11" s="132">
        <f>'Voluntary Relocation Component'!F5</f>
        <v>0.02</v>
      </c>
      <c r="G11" s="132">
        <f>'Voluntary Relocation Component'!G5</f>
        <v>0.03</v>
      </c>
      <c r="H11" s="62">
        <f>'Voluntary Relocation Component'!H5</f>
        <v>0</v>
      </c>
    </row>
    <row r="12" spans="2:11">
      <c r="B12" s="17" t="s">
        <v>24</v>
      </c>
      <c r="C12" s="18"/>
      <c r="D12" s="19">
        <f>RANK(D11,$D$11:$G$11,1)*2</f>
        <v>8</v>
      </c>
      <c r="E12" s="19">
        <f>RANK(E11,$D$11:$G$11,1)*2</f>
        <v>4</v>
      </c>
      <c r="F12" s="19">
        <f>RANK(F11,$D$11:$G$11,1)*2</f>
        <v>2</v>
      </c>
      <c r="G12" s="19">
        <f>RANK(G11,$D$11:$G$11,1)*2</f>
        <v>4</v>
      </c>
      <c r="H12" s="20"/>
      <c r="J12" s="25" t="s">
        <v>32</v>
      </c>
    </row>
    <row r="13" spans="2:11" ht="15" thickBot="1"/>
    <row r="14" spans="2:11" ht="15" thickBot="1">
      <c r="B14" s="21" t="s">
        <v>33</v>
      </c>
      <c r="C14" s="22"/>
      <c r="D14" s="23">
        <f>SUM(D4,D6,D8,D10,D12)</f>
        <v>13</v>
      </c>
      <c r="E14" s="23">
        <f>SUM(E4,E6,E8,E10,E12)</f>
        <v>15</v>
      </c>
      <c r="F14" s="23">
        <f>SUM(F4,F6,F8,F10,F12)</f>
        <v>13</v>
      </c>
      <c r="G14" s="23">
        <f>SUM(G4,G6,G8,G10,G12)</f>
        <v>17</v>
      </c>
      <c r="H14" s="24"/>
      <c r="J14" s="25" t="s">
        <v>34</v>
      </c>
      <c r="K14" t="s">
        <v>35</v>
      </c>
    </row>
    <row r="15" spans="2:11">
      <c r="J15" t="s">
        <v>36</v>
      </c>
    </row>
    <row r="16" spans="2:11">
      <c r="B16" t="s">
        <v>37</v>
      </c>
      <c r="D16">
        <f>AVERAGE($D$14:$G$14)</f>
        <v>14.5</v>
      </c>
      <c r="E16">
        <f t="shared" ref="E16:G16" si="4">AVERAGE($D$14:$G$14)</f>
        <v>14.5</v>
      </c>
      <c r="F16">
        <f t="shared" si="4"/>
        <v>14.5</v>
      </c>
      <c r="G16">
        <f t="shared" si="4"/>
        <v>14.5</v>
      </c>
    </row>
    <row r="17" spans="2:10" ht="15" thickBot="1">
      <c r="B17" t="s">
        <v>38</v>
      </c>
      <c r="D17" s="149">
        <f>'[2]Relocation rate'!$C$4</f>
        <v>5.0000000000000001E-4</v>
      </c>
      <c r="E17" s="149">
        <f>'[2]Relocation rate'!$C$4</f>
        <v>5.0000000000000001E-4</v>
      </c>
      <c r="F17" s="149">
        <f>'[2]Relocation rate'!$C$4</f>
        <v>5.0000000000000001E-4</v>
      </c>
      <c r="G17" s="149">
        <f>'[2]Relocation rate'!$C$4</f>
        <v>5.0000000000000001E-4</v>
      </c>
      <c r="J17" s="86" t="s">
        <v>39</v>
      </c>
    </row>
    <row r="18" spans="2:10" ht="15" thickBot="1">
      <c r="B18" s="21" t="s">
        <v>40</v>
      </c>
      <c r="C18" s="22"/>
      <c r="D18" s="22">
        <f>D17*D14/D16</f>
        <v>4.4827586206896557E-4</v>
      </c>
      <c r="E18" s="22">
        <f t="shared" ref="E18:F18" si="5">E17*E14/E16</f>
        <v>5.1724137931034484E-4</v>
      </c>
      <c r="F18" s="22">
        <f t="shared" si="5"/>
        <v>4.4827586206896557E-4</v>
      </c>
      <c r="G18" s="22">
        <f>G17*G14/G16</f>
        <v>5.8620689655172417E-4</v>
      </c>
      <c r="H18" s="24"/>
    </row>
    <row r="20" spans="2:10">
      <c r="B20" t="s">
        <v>41</v>
      </c>
      <c r="D20">
        <v>0.7</v>
      </c>
      <c r="E20">
        <v>0.7</v>
      </c>
      <c r="F20">
        <v>0.7</v>
      </c>
      <c r="G20">
        <v>0.7</v>
      </c>
      <c r="J20" s="25" t="s">
        <v>42</v>
      </c>
    </row>
    <row r="21" spans="2:10">
      <c r="B21" t="s">
        <v>43</v>
      </c>
      <c r="D21">
        <f>1-D20</f>
        <v>0.30000000000000004</v>
      </c>
      <c r="E21">
        <f t="shared" ref="E21:G21" si="6">1-E20</f>
        <v>0.30000000000000004</v>
      </c>
      <c r="F21">
        <f t="shared" si="6"/>
        <v>0.30000000000000004</v>
      </c>
      <c r="G21">
        <f t="shared" si="6"/>
        <v>0.30000000000000004</v>
      </c>
    </row>
    <row r="22" spans="2:10" ht="15" thickBot="1"/>
    <row r="23" spans="2:10">
      <c r="B23" s="26"/>
      <c r="C23" s="34" t="s">
        <v>5</v>
      </c>
      <c r="D23" s="34" t="s">
        <v>6</v>
      </c>
      <c r="E23" s="34" t="s">
        <v>7</v>
      </c>
      <c r="F23" s="34" t="s">
        <v>8</v>
      </c>
      <c r="G23" s="34" t="s">
        <v>9</v>
      </c>
      <c r="H23" s="35" t="s">
        <v>10</v>
      </c>
      <c r="I23" t="s">
        <v>20</v>
      </c>
    </row>
    <row r="24" spans="2:10">
      <c r="B24" s="33" t="s">
        <v>5</v>
      </c>
      <c r="C24">
        <v>1</v>
      </c>
      <c r="D24">
        <v>0</v>
      </c>
      <c r="E24">
        <v>0</v>
      </c>
      <c r="F24">
        <v>0</v>
      </c>
      <c r="G24">
        <v>0</v>
      </c>
      <c r="H24" s="31">
        <v>0</v>
      </c>
      <c r="I24">
        <f>SUM(C24:H24)</f>
        <v>1</v>
      </c>
    </row>
    <row r="25" spans="2:10">
      <c r="B25" s="33" t="s">
        <v>6</v>
      </c>
      <c r="C25">
        <f>D20*D18</f>
        <v>3.1379310344827586E-4</v>
      </c>
      <c r="D25">
        <f>1-SUM(C25,E25:H25)</f>
        <v>0.99955172413793103</v>
      </c>
      <c r="E25">
        <v>0</v>
      </c>
      <c r="F25">
        <v>0</v>
      </c>
      <c r="G25">
        <v>0</v>
      </c>
      <c r="H25" s="31">
        <f>D21*D18</f>
        <v>1.3448275862068968E-4</v>
      </c>
      <c r="I25">
        <f t="shared" ref="I25:I29" si="7">SUM(C25:H25)</f>
        <v>1</v>
      </c>
    </row>
    <row r="26" spans="2:10">
      <c r="B26" s="33" t="s">
        <v>7</v>
      </c>
      <c r="C26">
        <f>E18*D20</f>
        <v>3.6206896551724136E-4</v>
      </c>
      <c r="D26">
        <v>0</v>
      </c>
      <c r="E26">
        <f>1-SUM(C26:D26,F26:H26)</f>
        <v>0.99948275862068969</v>
      </c>
      <c r="F26">
        <v>0</v>
      </c>
      <c r="G26">
        <v>0</v>
      </c>
      <c r="H26" s="31">
        <f>E18*E21</f>
        <v>1.5517241379310349E-4</v>
      </c>
      <c r="I26">
        <f t="shared" si="7"/>
        <v>1</v>
      </c>
    </row>
    <row r="27" spans="2:10">
      <c r="B27" s="33" t="s">
        <v>8</v>
      </c>
      <c r="C27">
        <f>F18*F20</f>
        <v>3.1379310344827586E-4</v>
      </c>
      <c r="D27">
        <v>0</v>
      </c>
      <c r="E27">
        <v>0</v>
      </c>
      <c r="F27">
        <f>1-SUM(C27:E27,G27:H27)</f>
        <v>0.99955172413793103</v>
      </c>
      <c r="G27">
        <v>0</v>
      </c>
      <c r="H27" s="31">
        <f>F18*F21</f>
        <v>1.3448275862068968E-4</v>
      </c>
      <c r="I27">
        <f t="shared" si="7"/>
        <v>1</v>
      </c>
    </row>
    <row r="28" spans="2:10">
      <c r="B28" s="33" t="s">
        <v>9</v>
      </c>
      <c r="C28">
        <f>G18*G20</f>
        <v>4.1034482758620691E-4</v>
      </c>
      <c r="D28">
        <v>0</v>
      </c>
      <c r="E28">
        <v>0</v>
      </c>
      <c r="F28">
        <v>0</v>
      </c>
      <c r="G28">
        <f>1-SUM(C28:F28,H28)</f>
        <v>0.99941379310344824</v>
      </c>
      <c r="H28" s="31">
        <f>G18*G21</f>
        <v>1.7586206896551729E-4</v>
      </c>
      <c r="I28">
        <f t="shared" si="7"/>
        <v>0.99999999999999989</v>
      </c>
    </row>
    <row r="29" spans="2:10" ht="15" thickBot="1">
      <c r="B29" s="32" t="s">
        <v>10</v>
      </c>
      <c r="C29" s="27">
        <v>0</v>
      </c>
      <c r="D29" s="27">
        <v>0</v>
      </c>
      <c r="E29" s="27">
        <v>0</v>
      </c>
      <c r="F29" s="27">
        <v>0</v>
      </c>
      <c r="G29" s="27">
        <v>0</v>
      </c>
      <c r="H29" s="28">
        <v>1</v>
      </c>
      <c r="I29">
        <f t="shared" si="7"/>
        <v>1</v>
      </c>
    </row>
    <row r="30" spans="2:10">
      <c r="C30">
        <f>SUM(C25:C28)</f>
        <v>1.4000000000000002E-3</v>
      </c>
      <c r="H30">
        <f>SUM(H25:H28)</f>
        <v>6.0000000000000016E-4</v>
      </c>
      <c r="I30">
        <f>C30+H30</f>
        <v>2.0000000000000005E-3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A4A6A63-A3BC-4404-99AD-12B1318ACA45}">
  <dimension ref="B2:O126"/>
  <sheetViews>
    <sheetView topLeftCell="A122" workbookViewId="0">
      <selection activeCell="L21" sqref="L21"/>
    </sheetView>
  </sheetViews>
  <sheetFormatPr defaultRowHeight="14.45"/>
  <cols>
    <col min="2" max="2" width="26.140625" bestFit="1" customWidth="1"/>
    <col min="3" max="3" width="14.28515625" bestFit="1" customWidth="1"/>
    <col min="4" max="5" width="12.42578125" bestFit="1" customWidth="1"/>
    <col min="6" max="7" width="10.140625" bestFit="1" customWidth="1"/>
    <col min="8" max="8" width="11.28515625" bestFit="1" customWidth="1"/>
    <col min="9" max="9" width="14.28515625" bestFit="1" customWidth="1"/>
    <col min="12" max="12" width="12.28515625" customWidth="1"/>
  </cols>
  <sheetData>
    <row r="2" spans="2:15">
      <c r="B2" t="s">
        <v>44</v>
      </c>
    </row>
    <row r="3" spans="2:15">
      <c r="B3" t="s">
        <v>45</v>
      </c>
      <c r="C3">
        <v>1</v>
      </c>
      <c r="D3">
        <v>2</v>
      </c>
      <c r="E3">
        <v>3</v>
      </c>
      <c r="F3">
        <v>4</v>
      </c>
      <c r="G3">
        <v>5</v>
      </c>
      <c r="H3">
        <v>6</v>
      </c>
    </row>
    <row r="4" spans="2:15">
      <c r="B4" s="1" t="s">
        <v>46</v>
      </c>
      <c r="C4" s="1">
        <v>5.0000000000000001E-3</v>
      </c>
      <c r="D4" s="1">
        <v>5.0000000000000001E-3</v>
      </c>
      <c r="E4" s="1">
        <v>5.0000000000000001E-3</v>
      </c>
      <c r="F4" s="1">
        <v>5.0000000000000001E-3</v>
      </c>
      <c r="G4" s="1">
        <v>5.0000000000000001E-3</v>
      </c>
      <c r="H4" s="1">
        <v>5.0000000000000001E-3</v>
      </c>
    </row>
    <row r="5" spans="2:15" ht="15" thickBot="1">
      <c r="B5" s="1"/>
      <c r="C5" s="1"/>
      <c r="D5" s="1"/>
      <c r="E5" s="1"/>
      <c r="F5" s="1"/>
      <c r="G5" s="1"/>
      <c r="H5" s="1"/>
    </row>
    <row r="6" spans="2:15">
      <c r="B6" s="26"/>
      <c r="C6" s="34" t="s">
        <v>5</v>
      </c>
      <c r="D6" s="34" t="s">
        <v>6</v>
      </c>
      <c r="E6" s="34" t="s">
        <v>7</v>
      </c>
      <c r="F6" s="34" t="s">
        <v>8</v>
      </c>
      <c r="G6" s="34" t="s">
        <v>9</v>
      </c>
      <c r="H6" s="35" t="s">
        <v>10</v>
      </c>
    </row>
    <row r="7" spans="2:15">
      <c r="B7" s="33" t="s">
        <v>5</v>
      </c>
      <c r="C7">
        <f>'Likelihood of Relocating'!C24</f>
        <v>1</v>
      </c>
      <c r="D7">
        <f>'Likelihood of Relocating'!D24</f>
        <v>0</v>
      </c>
      <c r="E7">
        <f>'Likelihood of Relocating'!E24</f>
        <v>0</v>
      </c>
      <c r="F7">
        <f>'Likelihood of Relocating'!F24</f>
        <v>0</v>
      </c>
      <c r="G7">
        <f>'Likelihood of Relocating'!G24</f>
        <v>0</v>
      </c>
      <c r="H7" s="31">
        <f>'Likelihood of Relocating'!H24</f>
        <v>0</v>
      </c>
    </row>
    <row r="8" spans="2:15">
      <c r="B8" s="33" t="s">
        <v>6</v>
      </c>
      <c r="C8">
        <f>'Likelihood of Relocating'!C25</f>
        <v>3.1379310344827586E-4</v>
      </c>
      <c r="D8">
        <f>'Likelihood of Relocating'!D25</f>
        <v>0.99955172413793103</v>
      </c>
      <c r="E8">
        <f>'Likelihood of Relocating'!E25</f>
        <v>0</v>
      </c>
      <c r="F8">
        <f>'Likelihood of Relocating'!F25</f>
        <v>0</v>
      </c>
      <c r="G8">
        <f>'Likelihood of Relocating'!G25</f>
        <v>0</v>
      </c>
      <c r="H8" s="31">
        <f>'Likelihood of Relocating'!H25</f>
        <v>1.3448275862068968E-4</v>
      </c>
    </row>
    <row r="9" spans="2:15">
      <c r="B9" s="33" t="s">
        <v>7</v>
      </c>
      <c r="C9">
        <f>'Likelihood of Relocating'!C26</f>
        <v>3.6206896551724136E-4</v>
      </c>
      <c r="D9">
        <f>'Likelihood of Relocating'!D26</f>
        <v>0</v>
      </c>
      <c r="E9">
        <f>'Likelihood of Relocating'!E26</f>
        <v>0.99948275862068969</v>
      </c>
      <c r="F9">
        <f>'Likelihood of Relocating'!F26</f>
        <v>0</v>
      </c>
      <c r="G9">
        <f>'Likelihood of Relocating'!G26</f>
        <v>0</v>
      </c>
      <c r="H9" s="31">
        <f>'Likelihood of Relocating'!H26</f>
        <v>1.5517241379310349E-4</v>
      </c>
    </row>
    <row r="10" spans="2:15">
      <c r="B10" s="33" t="s">
        <v>8</v>
      </c>
      <c r="C10">
        <f>'Likelihood of Relocating'!C27</f>
        <v>3.1379310344827586E-4</v>
      </c>
      <c r="D10">
        <f>'Likelihood of Relocating'!D27</f>
        <v>0</v>
      </c>
      <c r="E10">
        <f>'Likelihood of Relocating'!E27</f>
        <v>0</v>
      </c>
      <c r="F10">
        <f>'Likelihood of Relocating'!F27</f>
        <v>0.99955172413793103</v>
      </c>
      <c r="G10">
        <f>'Likelihood of Relocating'!G27</f>
        <v>0</v>
      </c>
      <c r="H10" s="31">
        <f>'Likelihood of Relocating'!H27</f>
        <v>1.3448275862068968E-4</v>
      </c>
    </row>
    <row r="11" spans="2:15">
      <c r="B11" s="33" t="s">
        <v>9</v>
      </c>
      <c r="C11">
        <f>'Likelihood of Relocating'!C28</f>
        <v>4.1034482758620691E-4</v>
      </c>
      <c r="D11">
        <f>'Likelihood of Relocating'!D28</f>
        <v>0</v>
      </c>
      <c r="E11">
        <f>'Likelihood of Relocating'!E28</f>
        <v>0</v>
      </c>
      <c r="F11">
        <f>'Likelihood of Relocating'!F28</f>
        <v>0</v>
      </c>
      <c r="G11">
        <f>'Likelihood of Relocating'!G28</f>
        <v>0.99941379310344824</v>
      </c>
      <c r="H11" s="31">
        <f>'Likelihood of Relocating'!H28</f>
        <v>1.7586206896551729E-4</v>
      </c>
    </row>
    <row r="12" spans="2:15" ht="15" thickBot="1">
      <c r="B12" s="32" t="s">
        <v>10</v>
      </c>
      <c r="C12" s="27">
        <f>'Likelihood of Relocating'!C29</f>
        <v>0</v>
      </c>
      <c r="D12" s="27">
        <f>'Likelihood of Relocating'!D29</f>
        <v>0</v>
      </c>
      <c r="E12" s="27">
        <f>'Likelihood of Relocating'!E29</f>
        <v>0</v>
      </c>
      <c r="F12" s="27">
        <f>'Likelihood of Relocating'!F29</f>
        <v>0</v>
      </c>
      <c r="G12" s="27">
        <f>'Likelihood of Relocating'!G29</f>
        <v>0</v>
      </c>
      <c r="H12" s="28">
        <f>'Likelihood of Relocating'!H29</f>
        <v>1</v>
      </c>
    </row>
    <row r="13" spans="2:15">
      <c r="K13" s="25" t="s">
        <v>47</v>
      </c>
      <c r="L13" s="25"/>
      <c r="M13" s="25"/>
      <c r="N13" s="25"/>
      <c r="O13" s="25"/>
    </row>
    <row r="14" spans="2:15">
      <c r="B14" s="44"/>
      <c r="C14" s="151" t="s">
        <v>48</v>
      </c>
      <c r="D14" s="152"/>
      <c r="E14" s="152"/>
      <c r="F14" s="152"/>
      <c r="G14" s="152"/>
      <c r="H14" s="152"/>
      <c r="I14" s="153"/>
    </row>
    <row r="15" spans="2:15">
      <c r="B15" s="45" t="s">
        <v>49</v>
      </c>
      <c r="C15" s="29" t="s">
        <v>50</v>
      </c>
      <c r="D15" s="29" t="s">
        <v>6</v>
      </c>
      <c r="E15" s="29" t="s">
        <v>51</v>
      </c>
      <c r="F15" s="29" t="s">
        <v>8</v>
      </c>
      <c r="G15" s="29" t="s">
        <v>52</v>
      </c>
      <c r="H15" s="29" t="s">
        <v>53</v>
      </c>
      <c r="I15" s="51" t="s">
        <v>20</v>
      </c>
      <c r="K15" s="37" t="s">
        <v>54</v>
      </c>
    </row>
    <row r="16" spans="2:15">
      <c r="B16" s="46">
        <v>2020</v>
      </c>
      <c r="C16" s="30">
        <v>6306408</v>
      </c>
      <c r="D16" s="30">
        <v>4212348</v>
      </c>
      <c r="E16" s="30">
        <v>4993764</v>
      </c>
      <c r="F16" s="30">
        <v>1010676</v>
      </c>
      <c r="G16" s="30">
        <v>1266672</v>
      </c>
      <c r="H16" s="30">
        <v>307884</v>
      </c>
      <c r="I16" s="52">
        <f>SUM(C16:H16)</f>
        <v>18097752</v>
      </c>
      <c r="K16" s="36">
        <f>'[3]Pop and Housing Units'!I5</f>
        <v>18097752</v>
      </c>
      <c r="L16" s="2">
        <f>I16-K16</f>
        <v>0</v>
      </c>
    </row>
    <row r="17" spans="2:12">
      <c r="B17" s="46">
        <v>2021</v>
      </c>
      <c r="C17" s="30">
        <f>$C16*(1+$C$4)*C$7+$D16*(1+$D$4)*C$8+$E16*(1+$E$4)*C$9+$F16*(1+$F$4)*C$10+$G16*(1+$G$4)*C$11+$H16*(1+$H$4)*C$12</f>
        <v>6341926.6822202066</v>
      </c>
      <c r="D17" s="30">
        <f>$C16*(1+$C$4)*D$7+$D16*(1+$D$4)*D$8+$E16*(1+$E$4)*D$9+$F16*(1+$F$4)*D$10+$G16*(1+$G$4)*D$11+$H16*(1+$H$4)*D$12</f>
        <v>4231512.0045993095</v>
      </c>
      <c r="E17" s="30">
        <f t="shared" ref="E17:H17" si="0">$C16*(1+$C$4)*E$7+$D16*(1+$D$4)*E$8+$E16*(1+$E$4)*E$9+$F16*(1+$F$4)*E$10+$G16*(1+$G$4)*E$11+$H16*(1+$H$4)*E$12</f>
        <v>5016136.923713793</v>
      </c>
      <c r="F17" s="30">
        <f t="shared" si="0"/>
        <v>1015274.0530365516</v>
      </c>
      <c r="G17" s="30">
        <f t="shared" si="0"/>
        <v>1272259.1154786206</v>
      </c>
      <c r="H17" s="30">
        <f t="shared" si="0"/>
        <v>311131.98095151724</v>
      </c>
      <c r="I17" s="52">
        <f t="shared" ref="I17:I80" si="1">SUM(C17:H17)</f>
        <v>18188240.759999998</v>
      </c>
      <c r="K17" s="36">
        <f>'[3]Pop and Housing Units'!I6</f>
        <v>18379116</v>
      </c>
      <c r="L17" s="2">
        <f t="shared" ref="L17:L80" si="2">I17-K17</f>
        <v>-190875.24000000209</v>
      </c>
    </row>
    <row r="18" spans="2:12">
      <c r="B18" s="46">
        <v>2022</v>
      </c>
      <c r="C18" s="30">
        <f t="shared" ref="C18:C81" si="3">$C17*(1+$C$4)*C$7+$D17*(1+$D$4)*C$8+$E17*(1+$E$4)*C$9+$F17*(1+$F$4)*C$10+$G17*(1+$G$4)*C$11+$H17*(1+$H$4)*C$12</f>
        <v>6377640.8966543814</v>
      </c>
      <c r="D18" s="30">
        <f t="shared" ref="D18:D81" si="4">$C17*(1+$C$4)*D$7+$D17*(1+$D$4)*D$8+$E17*(1+$E$4)*D$9+$F17*(1+$F$4)*D$10+$G17*(1+$G$4)*D$11+$H17*(1+$H$4)*D$12</f>
        <v>4250763.1955071297</v>
      </c>
      <c r="E18" s="30">
        <f t="shared" ref="E18:E81" si="5">$C17*(1+$C$4)*E$7+$D17*(1+$D$4)*E$8+$E17*(1+$E$4)*E$9+$F17*(1+$F$4)*E$10+$G17*(1+$G$4)*E$11+$H17*(1+$H$4)*E$12</f>
        <v>5038610.0819832236</v>
      </c>
      <c r="F18" s="30">
        <f t="shared" ref="F18:F81" si="6">$C17*(1+$C$4)*F$7+$D17*(1+$D$4)*F$8+$E17*(1+$E$4)*F$9+$F17*(1+$F$4)*F$10+$G17*(1+$G$4)*F$11+$H17*(1+$H$4)*F$12</f>
        <v>1019893.0248361162</v>
      </c>
      <c r="G18" s="30">
        <f t="shared" ref="G18:G81" si="7">$C17*(1+$C$4)*G$7+$D17*(1+$D$4)*G$8+$E17*(1+$E$4)*G$9+$F17*(1+$F$4)*G$10+$G17*(1+$G$4)*G$11+$H17*(1+$H$4)*G$12</f>
        <v>1277870.8749529808</v>
      </c>
      <c r="H18" s="30">
        <f t="shared" ref="H18:H81" si="8">$C17*(1+$C$4)*H$7+$D17*(1+$D$4)*H$8+$E17*(1+$E$4)*H$9+$F17*(1+$F$4)*H$10+$G17*(1+$G$4)*H$11+$H17*(1+$H$4)*H$12</f>
        <v>314403.88986616395</v>
      </c>
      <c r="I18" s="52">
        <f t="shared" si="1"/>
        <v>18279181.963799991</v>
      </c>
      <c r="K18" s="36">
        <f>'[3]Pop and Housing Units'!I7</f>
        <v>19172886.359999999</v>
      </c>
      <c r="L18" s="2">
        <f t="shared" si="2"/>
        <v>-893704.39620000869</v>
      </c>
    </row>
    <row r="19" spans="2:12">
      <c r="B19" s="46">
        <v>2023</v>
      </c>
      <c r="C19" s="30">
        <f t="shared" si="3"/>
        <v>6413551.7016922142</v>
      </c>
      <c r="D19" s="30">
        <f t="shared" si="4"/>
        <v>4270101.9693760686</v>
      </c>
      <c r="E19" s="30">
        <f t="shared" si="5"/>
        <v>5061183.9238763843</v>
      </c>
      <c r="F19" s="30">
        <f t="shared" si="6"/>
        <v>1024533.0105682455</v>
      </c>
      <c r="G19" s="30">
        <f t="shared" si="7"/>
        <v>1283507.3871243463</v>
      </c>
      <c r="H19" s="30">
        <f t="shared" si="8"/>
        <v>317699.8809817353</v>
      </c>
      <c r="I19" s="52">
        <f t="shared" si="1"/>
        <v>18370577.873618994</v>
      </c>
      <c r="K19" s="36">
        <f>'[3]Pop and Housing Units'!I8</f>
        <v>20006219.703600001</v>
      </c>
      <c r="L19" s="2">
        <f t="shared" si="2"/>
        <v>-1635641.8299810067</v>
      </c>
    </row>
    <row r="20" spans="2:12">
      <c r="B20" s="46">
        <v>2024</v>
      </c>
      <c r="C20" s="30">
        <f t="shared" si="3"/>
        <v>6449660.1613786789</v>
      </c>
      <c r="D20" s="30">
        <f t="shared" si="4"/>
        <v>4289528.7246632967</v>
      </c>
      <c r="E20" s="30">
        <f t="shared" si="5"/>
        <v>5083858.9004732678</v>
      </c>
      <c r="F20" s="30">
        <f t="shared" si="6"/>
        <v>1029194.1058354634</v>
      </c>
      <c r="G20" s="30">
        <f t="shared" si="7"/>
        <v>1289168.7611734499</v>
      </c>
      <c r="H20" s="30">
        <f t="shared" si="8"/>
        <v>321020.10946293111</v>
      </c>
      <c r="I20" s="52">
        <f t="shared" si="1"/>
        <v>18462430.762987088</v>
      </c>
      <c r="K20" s="36">
        <f>'[3]Pop and Housing Units'!I9</f>
        <v>20881092.924636003</v>
      </c>
      <c r="L20" s="2">
        <f t="shared" si="2"/>
        <v>-2418662.1616489142</v>
      </c>
    </row>
    <row r="21" spans="2:12">
      <c r="B21" s="46">
        <v>2025</v>
      </c>
      <c r="C21" s="30">
        <f t="shared" si="3"/>
        <v>6485967.3454439454</v>
      </c>
      <c r="D21" s="30">
        <f>$C20*(1+$C$4)*D$7+$D20*(1+$D$4)*D$8+$E20*(1+$E$4)*D$9+$F20*(1+$F$4)*D$10+$G20*(1+$G$4)*D$11+$H20*(1+$H$4)*D$12</f>
        <v>4309043.8616387602</v>
      </c>
      <c r="E21" s="30">
        <f t="shared" si="5"/>
        <v>5106635.4648747835</v>
      </c>
      <c r="F21" s="30">
        <f t="shared" si="6"/>
        <v>1033876.4066752357</v>
      </c>
      <c r="G21" s="30">
        <f t="shared" si="7"/>
        <v>1294855.1067626048</v>
      </c>
      <c r="H21" s="30">
        <f t="shared" si="8"/>
        <v>324364.73140669143</v>
      </c>
      <c r="I21" s="52">
        <f t="shared" si="1"/>
        <v>18554742.916802023</v>
      </c>
      <c r="K21" s="36">
        <f>'[3]Pop and Housing Units'!I10</f>
        <v>21799581.749082364</v>
      </c>
      <c r="L21" s="2">
        <f t="shared" si="2"/>
        <v>-3244838.8322803415</v>
      </c>
    </row>
    <row r="22" spans="2:12">
      <c r="B22" s="46">
        <v>2026</v>
      </c>
      <c r="C22" s="30">
        <f t="shared" si="3"/>
        <v>6522474.3293334506</v>
      </c>
      <c r="D22" s="30">
        <f t="shared" si="4"/>
        <v>4328647.7823934257</v>
      </c>
      <c r="E22" s="30">
        <f>$C21*(1+$C$4)*E$7+$D21*(1+$D$4)*E$8+$E21*(1+$E$4)*E$9+$F21*(1+$F$4)*E$10+$G21*(1+$G$4)*E$11+$H21*(1+$H$4)*E$12</f>
        <v>5129514.0722118123</v>
      </c>
      <c r="F22" s="30">
        <f t="shared" si="6"/>
        <v>1038580.0095619493</v>
      </c>
      <c r="G22" s="30">
        <f t="shared" si="7"/>
        <v>1300566.5340378301</v>
      </c>
      <c r="H22" s="30">
        <f t="shared" si="8"/>
        <v>327733.90384756157</v>
      </c>
      <c r="I22" s="52">
        <f t="shared" si="1"/>
        <v>18647516.631386027</v>
      </c>
      <c r="K22" s="36">
        <f>'[3]Pop and Housing Units'!I11</f>
        <v>22763865.676533189</v>
      </c>
      <c r="L22" s="2">
        <f t="shared" si="2"/>
        <v>-4116349.0451471619</v>
      </c>
    </row>
    <row r="23" spans="2:12">
      <c r="B23" s="46">
        <v>2027</v>
      </c>
      <c r="C23" s="30">
        <f t="shared" si="3"/>
        <v>6559182.1942381226</v>
      </c>
      <c r="D23" s="30">
        <f t="shared" si="4"/>
        <v>4348340.8908475656</v>
      </c>
      <c r="E23" s="30">
        <f t="shared" si="5"/>
        <v>5152495.1796542984</v>
      </c>
      <c r="F23" s="30">
        <f t="shared" si="6"/>
        <v>1043305.0114088993</v>
      </c>
      <c r="G23" s="30">
        <f t="shared" si="7"/>
        <v>1306303.1536309833</v>
      </c>
      <c r="H23" s="30">
        <f t="shared" si="8"/>
        <v>331127.78476308752</v>
      </c>
      <c r="I23" s="52">
        <f t="shared" si="1"/>
        <v>18740754.214542955</v>
      </c>
      <c r="K23" s="36">
        <f>'[3]Pop and Housing Units'!I12</f>
        <v>23776233.168756522</v>
      </c>
      <c r="L23" s="2">
        <f t="shared" si="2"/>
        <v>-5035478.9542135671</v>
      </c>
    </row>
    <row r="24" spans="2:12">
      <c r="B24" s="46">
        <v>2028</v>
      </c>
      <c r="C24" s="30">
        <f t="shared" si="3"/>
        <v>6596092.0271247681</v>
      </c>
      <c r="D24" s="30">
        <f t="shared" si="4"/>
        <v>4368123.5927590821</v>
      </c>
      <c r="E24" s="30">
        <f t="shared" si="5"/>
        <v>5175579.2464203862</v>
      </c>
      <c r="F24" s="30">
        <f t="shared" si="6"/>
        <v>1048051.5095702865</v>
      </c>
      <c r="G24" s="30">
        <f t="shared" si="7"/>
        <v>1312065.0766619041</v>
      </c>
      <c r="H24" s="30">
        <f t="shared" si="8"/>
        <v>334546.5330792414</v>
      </c>
      <c r="I24" s="52">
        <f t="shared" si="1"/>
        <v>18834457.985615667</v>
      </c>
      <c r="K24" s="36">
        <f>'[3]Pop and Housing Units'!I13</f>
        <v>24839087.097674984</v>
      </c>
      <c r="L24" s="2">
        <f t="shared" si="2"/>
        <v>-6004629.1120593175</v>
      </c>
    </row>
    <row r="25" spans="2:12">
      <c r="B25" s="46">
        <v>2029</v>
      </c>
      <c r="C25" s="30">
        <f t="shared" si="3"/>
        <v>6633204.9207666181</v>
      </c>
      <c r="D25" s="30">
        <f t="shared" si="4"/>
        <v>4387996.295731863</v>
      </c>
      <c r="E25" s="30">
        <f t="shared" si="5"/>
        <v>5198766.7337855985</v>
      </c>
      <c r="F25" s="30">
        <f t="shared" si="6"/>
        <v>1052819.6018432227</v>
      </c>
      <c r="G25" s="30">
        <f t="shared" si="7"/>
        <v>1317852.4147405662</v>
      </c>
      <c r="H25" s="30">
        <f t="shared" si="8"/>
        <v>337990.30867587711</v>
      </c>
      <c r="I25" s="52">
        <f t="shared" si="1"/>
        <v>18928630.275543746</v>
      </c>
      <c r="K25" s="36">
        <f>'[3]Pop and Housing Units'!I14</f>
        <v>25954950.465744182</v>
      </c>
      <c r="L25" s="2">
        <f t="shared" si="2"/>
        <v>-7026320.1902004369</v>
      </c>
    </row>
    <row r="26" spans="2:12">
      <c r="B26" s="46">
        <v>2030</v>
      </c>
      <c r="C26" s="30">
        <f t="shared" si="3"/>
        <v>6670521.9737740252</v>
      </c>
      <c r="D26" s="30">
        <f t="shared" si="4"/>
        <v>4407959.4092241861</v>
      </c>
      <c r="E26" s="30">
        <f t="shared" si="5"/>
        <v>5222058.1050920496</v>
      </c>
      <c r="F26" s="30">
        <f t="shared" si="6"/>
        <v>1057609.3864697462</v>
      </c>
      <c r="G26" s="30">
        <f t="shared" si="7"/>
        <v>1323665.2799692396</v>
      </c>
      <c r="H26" s="30">
        <f t="shared" si="8"/>
        <v>341459.2723922166</v>
      </c>
      <c r="I26" s="52">
        <f t="shared" si="1"/>
        <v>19023273.426921468</v>
      </c>
      <c r="K26" s="36">
        <f>'[3]Pop and Housing Units'!I15</f>
        <v>27126472.412348691</v>
      </c>
      <c r="L26" s="2">
        <f t="shared" si="2"/>
        <v>-8103198.9854272231</v>
      </c>
    </row>
    <row r="27" spans="2:12">
      <c r="B27" s="46">
        <v>2031</v>
      </c>
      <c r="C27" s="30">
        <f t="shared" si="3"/>
        <v>6708044.2906253356</v>
      </c>
      <c r="D27" s="30">
        <f t="shared" si="4"/>
        <v>4428013.3445571503</v>
      </c>
      <c r="E27" s="30">
        <f t="shared" si="5"/>
        <v>5245453.8257577075</v>
      </c>
      <c r="F27" s="30">
        <f t="shared" si="6"/>
        <v>1062420.9621388456</v>
      </c>
      <c r="G27" s="30">
        <f t="shared" si="7"/>
        <v>1329503.7849446624</v>
      </c>
      <c r="H27" s="30">
        <f t="shared" si="8"/>
        <v>344953.58603236673</v>
      </c>
      <c r="I27" s="52">
        <f t="shared" si="1"/>
        <v>19118389.794056069</v>
      </c>
      <c r="K27" s="36">
        <f>'[3]Pop and Housing Units'!I16</f>
        <v>28356434.5205166</v>
      </c>
      <c r="L27" s="2">
        <f t="shared" si="2"/>
        <v>-9238044.7264605314</v>
      </c>
    </row>
    <row r="28" spans="2:12">
      <c r="B28" s="46">
        <v>2032</v>
      </c>
      <c r="C28" s="30">
        <f t="shared" si="3"/>
        <v>6745772.9816979179</v>
      </c>
      <c r="D28" s="30">
        <f t="shared" si="4"/>
        <v>4448158.5149231544</v>
      </c>
      <c r="E28" s="30">
        <f t="shared" si="5"/>
        <v>5268954.3632856924</v>
      </c>
      <c r="F28" s="30">
        <f t="shared" si="6"/>
        <v>1067254.4279884933</v>
      </c>
      <c r="G28" s="30">
        <f t="shared" si="7"/>
        <v>1335368.0427602206</v>
      </c>
      <c r="H28" s="30">
        <f t="shared" si="8"/>
        <v>348473.4123708671</v>
      </c>
      <c r="I28" s="52">
        <f t="shared" si="1"/>
        <v>19213981.743026346</v>
      </c>
      <c r="K28" s="36">
        <f>'[3]Pop and Housing Units'!I17</f>
        <v>29647757.438968409</v>
      </c>
      <c r="L28" s="2">
        <f t="shared" si="2"/>
        <v>-10433775.695942063</v>
      </c>
    </row>
    <row r="29" spans="2:12">
      <c r="B29" s="46">
        <v>2033</v>
      </c>
      <c r="C29" s="30">
        <f t="shared" si="3"/>
        <v>6783709.163299351</v>
      </c>
      <c r="D29" s="30">
        <f t="shared" si="4"/>
        <v>4468395.3353944086</v>
      </c>
      <c r="E29" s="30">
        <f t="shared" si="5"/>
        <v>5292560.1872736197</v>
      </c>
      <c r="F29" s="30">
        <f t="shared" si="6"/>
        <v>1072109.8836076884</v>
      </c>
      <c r="G29" s="30">
        <f t="shared" si="7"/>
        <v>1341258.1670081401</v>
      </c>
      <c r="H29" s="30">
        <f t="shared" si="8"/>
        <v>352018.91515826859</v>
      </c>
      <c r="I29" s="52">
        <f t="shared" si="1"/>
        <v>19310051.651741475</v>
      </c>
      <c r="K29" s="36">
        <f>'[3]Pop and Housing Units'!I18</f>
        <v>31003507.835267067</v>
      </c>
      <c r="L29" s="2">
        <f t="shared" si="2"/>
        <v>-11693456.183525592</v>
      </c>
    </row>
    <row r="30" spans="2:12">
      <c r="B30" s="46">
        <v>2034</v>
      </c>
      <c r="C30" s="30">
        <f t="shared" si="3"/>
        <v>6821853.9576987755</v>
      </c>
      <c r="D30" s="30">
        <f t="shared" si="4"/>
        <v>4488724.2229314866</v>
      </c>
      <c r="E30" s="30">
        <f t="shared" si="5"/>
        <v>5316271.7694229819</v>
      </c>
      <c r="F30" s="30">
        <f t="shared" si="6"/>
        <v>1076987.4290385081</v>
      </c>
      <c r="G30" s="30">
        <f t="shared" si="7"/>
        <v>1347174.2717816865</v>
      </c>
      <c r="H30" s="30">
        <f t="shared" si="8"/>
        <v>355590.25912674348</v>
      </c>
      <c r="I30" s="52">
        <f t="shared" si="1"/>
        <v>19406601.910000186</v>
      </c>
      <c r="K30" s="36">
        <f>'[3]Pop and Housing Units'!I19</f>
        <v>32426905.696624164</v>
      </c>
      <c r="L30" s="2">
        <f t="shared" si="2"/>
        <v>-13020303.786623977</v>
      </c>
    </row>
    <row r="31" spans="2:12">
      <c r="B31" s="46">
        <v>2035</v>
      </c>
      <c r="C31" s="30">
        <f t="shared" si="3"/>
        <v>6860208.4931584168</v>
      </c>
      <c r="D31" s="30">
        <f t="shared" si="4"/>
        <v>4509145.5963919163</v>
      </c>
      <c r="E31" s="30">
        <f t="shared" si="5"/>
        <v>5340089.5835485775</v>
      </c>
      <c r="F31" s="30">
        <f t="shared" si="6"/>
        <v>1081887.1647781699</v>
      </c>
      <c r="G31" s="30">
        <f t="shared" si="7"/>
        <v>1353116.4716773743</v>
      </c>
      <c r="H31" s="30">
        <f t="shared" si="8"/>
        <v>359187.60999572644</v>
      </c>
      <c r="I31" s="52">
        <f t="shared" si="1"/>
        <v>19503634.91955018</v>
      </c>
      <c r="K31" s="36">
        <f>'[3]Pop and Housing Units'!I20</f>
        <v>33921331.995745055</v>
      </c>
      <c r="L31" s="2">
        <f t="shared" si="2"/>
        <v>-14417697.076194875</v>
      </c>
    </row>
    <row r="32" spans="2:12">
      <c r="B32" s="46">
        <v>2036</v>
      </c>
      <c r="C32" s="30">
        <f t="shared" si="3"/>
        <v>6898773.9039652674</v>
      </c>
      <c r="D32" s="30">
        <f t="shared" si="4"/>
        <v>4529659.8765388113</v>
      </c>
      <c r="E32" s="30">
        <f t="shared" si="5"/>
        <v>5364014.1055879761</v>
      </c>
      <c r="F32" s="30">
        <f t="shared" si="6"/>
        <v>1086809.1917811013</v>
      </c>
      <c r="G32" s="30">
        <f t="shared" si="7"/>
        <v>1359084.8817971884</v>
      </c>
      <c r="H32" s="30">
        <f t="shared" si="8"/>
        <v>362811.1344775873</v>
      </c>
      <c r="I32" s="52">
        <f t="shared" si="1"/>
        <v>19601153.094147924</v>
      </c>
      <c r="K32" s="36">
        <f>'[3]Pop and Housing Units'!I21</f>
        <v>35490336.739964887</v>
      </c>
      <c r="L32" s="2">
        <f t="shared" si="2"/>
        <v>-15889183.645816963</v>
      </c>
    </row>
    <row r="33" spans="2:12">
      <c r="B33" s="46">
        <v>2037</v>
      </c>
      <c r="C33" s="30">
        <f t="shared" si="3"/>
        <v>6937551.3304629335</v>
      </c>
      <c r="D33" s="30">
        <f t="shared" si="4"/>
        <v>4550267.4860495394</v>
      </c>
      <c r="E33" s="30">
        <f t="shared" si="5"/>
        <v>5388045.8136110278</v>
      </c>
      <c r="F33" s="30">
        <f t="shared" si="6"/>
        <v>1091753.6114610198</v>
      </c>
      <c r="G33" s="30">
        <f t="shared" si="7"/>
        <v>1365079.6177508119</v>
      </c>
      <c r="H33" s="30">
        <f t="shared" si="8"/>
        <v>366461.00028333563</v>
      </c>
      <c r="I33" s="52">
        <f t="shared" si="1"/>
        <v>19699158.859618668</v>
      </c>
      <c r="K33" s="36">
        <f>'[3]Pop and Housing Units'!I22</f>
        <v>37137647.422840029</v>
      </c>
      <c r="L33" s="2">
        <f t="shared" si="2"/>
        <v>-17438488.563221361</v>
      </c>
    </row>
    <row r="34" spans="2:12">
      <c r="B34" s="46">
        <v>2038</v>
      </c>
      <c r="C34" s="30">
        <f t="shared" si="3"/>
        <v>6976541.9190836577</v>
      </c>
      <c r="D34" s="30">
        <f t="shared" si="4"/>
        <v>4570968.8495244337</v>
      </c>
      <c r="E34" s="30">
        <f t="shared" si="5"/>
        <v>5412185.1878294209</v>
      </c>
      <c r="F34" s="30">
        <f t="shared" si="6"/>
        <v>1096720.5256930233</v>
      </c>
      <c r="G34" s="30">
        <f t="shared" si="7"/>
        <v>1371100.7956578666</v>
      </c>
      <c r="H34" s="30">
        <f t="shared" si="8"/>
        <v>370137.37612835679</v>
      </c>
      <c r="I34" s="52">
        <f t="shared" si="1"/>
        <v>19797654.653916758</v>
      </c>
      <c r="K34" s="36">
        <f>'[3]Pop and Housing Units'!I23</f>
        <v>38867177.898317702</v>
      </c>
      <c r="L34" s="2">
        <f t="shared" si="2"/>
        <v>-19069523.244400945</v>
      </c>
    </row>
    <row r="35" spans="2:12">
      <c r="B35" s="46">
        <v>2039</v>
      </c>
      <c r="C35" s="30">
        <f t="shared" si="3"/>
        <v>7015746.822380499</v>
      </c>
      <c r="D35" s="30">
        <f t="shared" si="4"/>
        <v>4591764.3934955364</v>
      </c>
      <c r="E35" s="30">
        <f t="shared" si="5"/>
        <v>5436432.7106062733</v>
      </c>
      <c r="F35" s="30">
        <f t="shared" si="6"/>
        <v>1101710.0368156892</v>
      </c>
      <c r="G35" s="30">
        <f t="shared" si="7"/>
        <v>1377148.5321501622</v>
      </c>
      <c r="H35" s="30">
        <f t="shared" si="8"/>
        <v>373840.43173818017</v>
      </c>
      <c r="I35" s="52">
        <f t="shared" si="1"/>
        <v>19896642.927186336</v>
      </c>
      <c r="K35" s="36">
        <f>'[3]Pop and Housing Units'!I24</f>
        <v>40683037.698612615</v>
      </c>
      <c r="L35" s="2">
        <f t="shared" si="2"/>
        <v>-20786394.771426279</v>
      </c>
    </row>
    <row r="36" spans="2:12">
      <c r="B36" s="46">
        <v>2040</v>
      </c>
      <c r="C36" s="30">
        <f t="shared" si="3"/>
        <v>7055167.1990596876</v>
      </c>
      <c r="D36" s="30">
        <f t="shared" si="4"/>
        <v>4612654.5464353925</v>
      </c>
      <c r="E36" s="30">
        <f t="shared" si="5"/>
        <v>5460788.8664657744</v>
      </c>
      <c r="F36" s="30">
        <f t="shared" si="6"/>
        <v>1106722.2476331813</v>
      </c>
      <c r="G36" s="30">
        <f t="shared" si="7"/>
        <v>1383222.9443739546</v>
      </c>
      <c r="H36" s="30">
        <f t="shared" si="8"/>
        <v>377570.3378542799</v>
      </c>
      <c r="I36" s="52">
        <f t="shared" si="1"/>
        <v>19996126.141822271</v>
      </c>
      <c r="K36" s="36">
        <f>'[3]Pop and Housing Units'!I25</f>
        <v>42589541.817976065</v>
      </c>
      <c r="L36" s="2">
        <f t="shared" si="2"/>
        <v>-22593415.676153794</v>
      </c>
    </row>
    <row r="37" spans="2:12">
      <c r="B37" s="46">
        <v>2041</v>
      </c>
      <c r="C37" s="30">
        <f t="shared" si="3"/>
        <v>7094804.21401315</v>
      </c>
      <c r="D37" s="30">
        <f t="shared" si="4"/>
        <v>4633639.738765873</v>
      </c>
      <c r="E37" s="30">
        <f t="shared" si="5"/>
        <v>5485254.1421028627</v>
      </c>
      <c r="F37" s="30">
        <f t="shared" si="6"/>
        <v>1111757.2614173703</v>
      </c>
      <c r="G37" s="30">
        <f t="shared" si="7"/>
        <v>1389324.1499922161</v>
      </c>
      <c r="H37" s="30">
        <f t="shared" si="8"/>
        <v>381327.26623990753</v>
      </c>
      <c r="I37" s="52">
        <f t="shared" si="1"/>
        <v>20096106.772531379</v>
      </c>
      <c r="K37" s="36">
        <f>'[3]Pop and Housing Units'!I26</f>
        <v>44591220.985652015</v>
      </c>
      <c r="L37" s="2">
        <f t="shared" si="2"/>
        <v>-24495114.213120636</v>
      </c>
    </row>
    <row r="38" spans="2:12">
      <c r="B38" s="46">
        <v>2042</v>
      </c>
      <c r="C38" s="30">
        <f t="shared" si="3"/>
        <v>7134659.0383511996</v>
      </c>
      <c r="D38" s="30">
        <f t="shared" si="4"/>
        <v>4654720.4028670471</v>
      </c>
      <c r="E38" s="30">
        <f t="shared" si="5"/>
        <v>5509829.0263929563</v>
      </c>
      <c r="F38" s="30">
        <f t="shared" si="6"/>
        <v>1116815.1819099598</v>
      </c>
      <c r="G38" s="30">
        <f t="shared" si="7"/>
        <v>1395452.2671869143</v>
      </c>
      <c r="H38" s="30">
        <f t="shared" si="8"/>
        <v>385111.38968595752</v>
      </c>
      <c r="I38" s="52">
        <f t="shared" si="1"/>
        <v>20196587.306394033</v>
      </c>
      <c r="K38" s="36">
        <f>'[3]Pop and Housing Units'!I27</f>
        <v>46692832.452479534</v>
      </c>
      <c r="L38" s="2">
        <f t="shared" si="2"/>
        <v>-26496245.146085501</v>
      </c>
    </row>
    <row r="39" spans="2:12">
      <c r="B39" s="46">
        <v>2043</v>
      </c>
      <c r="C39" s="30">
        <f t="shared" si="3"/>
        <v>7174732.8494354039</v>
      </c>
      <c r="D39" s="30">
        <f t="shared" si="4"/>
        <v>4675896.9730860908</v>
      </c>
      <c r="E39" s="30">
        <f t="shared" si="5"/>
        <v>5534514.0104017183</v>
      </c>
      <c r="F39" s="30">
        <f t="shared" si="6"/>
        <v>1121896.1133246247</v>
      </c>
      <c r="G39" s="30">
        <f t="shared" si="7"/>
        <v>1401607.4146613008</v>
      </c>
      <c r="H39" s="30">
        <f t="shared" si="8"/>
        <v>388922.88201686525</v>
      </c>
      <c r="I39" s="52">
        <f t="shared" si="1"/>
        <v>20297570.242925998</v>
      </c>
      <c r="K39" s="36">
        <f>'[3]Pop and Housing Units'!I28</f>
        <v>48899371.316823877</v>
      </c>
      <c r="L39" s="2">
        <f t="shared" si="2"/>
        <v>-28601801.07389788</v>
      </c>
    </row>
    <row r="40" spans="2:12">
      <c r="B40" s="46">
        <v>2044</v>
      </c>
      <c r="C40" s="30">
        <f t="shared" si="3"/>
        <v>7215026.8309116215</v>
      </c>
      <c r="D40" s="30">
        <f t="shared" si="4"/>
        <v>4697169.8857462322</v>
      </c>
      <c r="E40" s="30">
        <f t="shared" si="5"/>
        <v>5559309.5873948717</v>
      </c>
      <c r="F40" s="30">
        <f t="shared" si="6"/>
        <v>1127000.1603491586</v>
      </c>
      <c r="G40" s="30">
        <f t="shared" si="7"/>
        <v>1407789.7116422108</v>
      </c>
      <c r="H40" s="30">
        <f t="shared" si="8"/>
        <v>392761.91809653828</v>
      </c>
      <c r="I40" s="52">
        <f t="shared" si="1"/>
        <v>20399058.094140634</v>
      </c>
      <c r="K40" s="36">
        <f>'[3]Pop and Housing Units'!I29</f>
        <v>51216082.416802645</v>
      </c>
      <c r="L40" s="2">
        <f t="shared" si="2"/>
        <v>-30817024.322662011</v>
      </c>
    </row>
    <row r="41" spans="2:12">
      <c r="B41" s="46">
        <v>2045</v>
      </c>
      <c r="C41" s="30">
        <f t="shared" si="3"/>
        <v>7255542.1727432106</v>
      </c>
      <c r="D41" s="30">
        <f t="shared" si="4"/>
        <v>4718539.5791557468</v>
      </c>
      <c r="E41" s="30">
        <f t="shared" si="5"/>
        <v>5584216.2528480534</v>
      </c>
      <c r="F41" s="30">
        <f t="shared" si="6"/>
        <v>1132127.4281476296</v>
      </c>
      <c r="G41" s="30">
        <f t="shared" si="7"/>
        <v>1413999.2778823732</v>
      </c>
      <c r="H41" s="30">
        <f t="shared" si="8"/>
        <v>396628.67383432051</v>
      </c>
      <c r="I41" s="52">
        <f t="shared" si="1"/>
        <v>20501053.384611335</v>
      </c>
      <c r="K41" s="36">
        <f>'[3]Pop and Housing Units'!I30</f>
        <v>53648472.817121722</v>
      </c>
      <c r="L41" s="2">
        <f t="shared" si="2"/>
        <v>-33147419.432510387</v>
      </c>
    </row>
    <row r="42" spans="2:12">
      <c r="B42" s="46">
        <v>2046</v>
      </c>
      <c r="C42" s="30">
        <f t="shared" si="3"/>
        <v>7296280.0712444196</v>
      </c>
      <c r="D42" s="30">
        <f t="shared" si="4"/>
        <v>4740006.4936169852</v>
      </c>
      <c r="E42" s="30">
        <f t="shared" si="5"/>
        <v>5609234.5044567175</v>
      </c>
      <c r="F42" s="30">
        <f t="shared" si="6"/>
        <v>1137278.0223625489</v>
      </c>
      <c r="G42" s="30">
        <f t="shared" si="7"/>
        <v>1420236.2336627289</v>
      </c>
      <c r="H42" s="30">
        <f t="shared" si="8"/>
        <v>400523.32619098917</v>
      </c>
      <c r="I42" s="52">
        <f t="shared" si="1"/>
        <v>20603558.65153439</v>
      </c>
      <c r="K42" s="36">
        <f>'[3]Pop and Housing Units'!I31</f>
        <v>56202324.920251548</v>
      </c>
      <c r="L42" s="2">
        <f t="shared" si="2"/>
        <v>-35598766.268717155</v>
      </c>
    </row>
    <row r="43" spans="2:12">
      <c r="B43" s="46">
        <v>2047</v>
      </c>
      <c r="C43" s="30">
        <f t="shared" si="3"/>
        <v>7337241.7291139401</v>
      </c>
      <c r="D43" s="30">
        <f t="shared" si="4"/>
        <v>4761571.071435445</v>
      </c>
      <c r="E43" s="30">
        <f t="shared" si="5"/>
        <v>5634364.8421460809</v>
      </c>
      <c r="F43" s="30">
        <f t="shared" si="6"/>
        <v>1142452.0491170455</v>
      </c>
      <c r="G43" s="30">
        <f t="shared" si="7"/>
        <v>1426500.6997947623</v>
      </c>
      <c r="H43" s="30">
        <f t="shared" si="8"/>
        <v>404446.05318478635</v>
      </c>
      <c r="I43" s="52">
        <f t="shared" si="1"/>
        <v>20706576.444792055</v>
      </c>
      <c r="K43" s="36">
        <f>'[3]Pop and Housing Units'!I32</f>
        <v>58883710.233160593</v>
      </c>
      <c r="L43" s="2">
        <f t="shared" si="2"/>
        <v>-38177133.788368538</v>
      </c>
    </row>
    <row r="44" spans="2:12">
      <c r="B44" s="46">
        <v>2048</v>
      </c>
      <c r="C44" s="30">
        <f t="shared" si="3"/>
        <v>7378428.3554686457</v>
      </c>
      <c r="D44" s="30">
        <f t="shared" si="4"/>
        <v>4783233.7569288872</v>
      </c>
      <c r="E44" s="30">
        <f t="shared" si="5"/>
        <v>5659607.768081109</v>
      </c>
      <c r="F44" s="30">
        <f t="shared" si="6"/>
        <v>1147649.6150170541</v>
      </c>
      <c r="G44" s="30">
        <f t="shared" si="7"/>
        <v>1432792.7976228395</v>
      </c>
      <c r="H44" s="30">
        <f t="shared" si="8"/>
        <v>408397.03389748296</v>
      </c>
      <c r="I44" s="52">
        <f t="shared" si="1"/>
        <v>20810109.327016018</v>
      </c>
      <c r="K44" s="36">
        <f>'[3]Pop and Housing Units'!I33</f>
        <v>61699003.822384067</v>
      </c>
      <c r="L44" s="2">
        <f t="shared" si="2"/>
        <v>-40888894.495368049</v>
      </c>
    </row>
    <row r="45" spans="2:12">
      <c r="B45" s="46">
        <v>2049</v>
      </c>
      <c r="C45" s="30">
        <f t="shared" si="3"/>
        <v>7419841.1658775043</v>
      </c>
      <c r="D45" s="30">
        <f t="shared" si="4"/>
        <v>4804994.996436487</v>
      </c>
      <c r="E45" s="30">
        <f t="shared" si="5"/>
        <v>5684963.7866765549</v>
      </c>
      <c r="F45" s="30">
        <f t="shared" si="6"/>
        <v>1152870.8271535118</v>
      </c>
      <c r="G45" s="30">
        <f t="shared" si="7"/>
        <v>1439112.6490265608</v>
      </c>
      <c r="H45" s="30">
        <f t="shared" si="8"/>
        <v>412376.44848047738</v>
      </c>
      <c r="I45" s="52">
        <f t="shared" si="1"/>
        <v>20914159.873651095</v>
      </c>
      <c r="K45" s="36">
        <f>'[3]Pop and Housing Units'!I34</f>
        <v>64654899.491844349</v>
      </c>
      <c r="L45" s="2">
        <f t="shared" si="2"/>
        <v>-43740739.618193254</v>
      </c>
    </row>
    <row r="46" spans="2:12">
      <c r="B46" s="46">
        <v>2050</v>
      </c>
      <c r="C46" s="30">
        <f t="shared" si="3"/>
        <v>7461481.3823956707</v>
      </c>
      <c r="D46" s="30">
        <f t="shared" si="4"/>
        <v>4826855.2383280322</v>
      </c>
      <c r="E46" s="30">
        <f t="shared" si="5"/>
        <v>5710433.4046070362</v>
      </c>
      <c r="F46" s="30">
        <f t="shared" si="6"/>
        <v>1158115.7931045631</v>
      </c>
      <c r="G46" s="30">
        <f t="shared" si="7"/>
        <v>1445460.3764231203</v>
      </c>
      <c r="H46" s="30">
        <f t="shared" si="8"/>
        <v>416384.47816092771</v>
      </c>
      <c r="I46" s="52">
        <f t="shared" si="1"/>
        <v>21018730.67301935</v>
      </c>
      <c r="K46" s="36">
        <f>'[3]Pop and Housing Units'!I35</f>
        <v>67758425.719561085</v>
      </c>
      <c r="L46" s="2">
        <f t="shared" si="2"/>
        <v>-46739695.046541736</v>
      </c>
    </row>
    <row r="47" spans="2:12">
      <c r="B47" s="46">
        <v>2051</v>
      </c>
      <c r="C47" s="30">
        <f t="shared" si="3"/>
        <v>7503350.2335987492</v>
      </c>
      <c r="D47" s="30">
        <f t="shared" si="4"/>
        <v>4848814.9330131635</v>
      </c>
      <c r="E47" s="30">
        <f t="shared" si="5"/>
        <v>5736017.1308171591</v>
      </c>
      <c r="F47" s="30">
        <f t="shared" si="6"/>
        <v>1163384.6209377784</v>
      </c>
      <c r="G47" s="30">
        <f t="shared" si="7"/>
        <v>1451836.1027696773</v>
      </c>
      <c r="H47" s="30">
        <f t="shared" si="8"/>
        <v>420421.30524791824</v>
      </c>
      <c r="I47" s="52">
        <f t="shared" si="1"/>
        <v>21123824.326384448</v>
      </c>
      <c r="K47" s="36">
        <f>'[3]Pop and Housing Units'!I36</f>
        <v>71016962.39119488</v>
      </c>
      <c r="L47" s="2">
        <f t="shared" si="2"/>
        <v>-49893138.064810432</v>
      </c>
    </row>
    <row r="48" spans="2:12">
      <c r="B48" s="46">
        <v>2052</v>
      </c>
      <c r="C48" s="30">
        <f t="shared" si="3"/>
        <v>7545448.9546172479</v>
      </c>
      <c r="D48" s="30">
        <f t="shared" si="4"/>
        <v>4870874.5329506481</v>
      </c>
      <c r="E48" s="30">
        <f t="shared" si="5"/>
        <v>5761715.4765316909</v>
      </c>
      <c r="F48" s="30">
        <f t="shared" si="6"/>
        <v>1168677.419212379</v>
      </c>
      <c r="G48" s="30">
        <f t="shared" si="7"/>
        <v>1458239.9515657388</v>
      </c>
      <c r="H48" s="30">
        <f t="shared" si="8"/>
        <v>424487.11313866044</v>
      </c>
      <c r="I48" s="52">
        <f t="shared" si="1"/>
        <v>21229443.448016364</v>
      </c>
      <c r="K48" s="36">
        <f>'[3]Pop and Housing Units'!I37</f>
        <v>74438258.370266929</v>
      </c>
      <c r="L48" s="2">
        <f t="shared" si="2"/>
        <v>-53208814.922250569</v>
      </c>
    </row>
    <row r="49" spans="2:12">
      <c r="B49" s="46">
        <v>2053</v>
      </c>
      <c r="C49" s="30">
        <f t="shared" si="3"/>
        <v>7587778.7871712083</v>
      </c>
      <c r="D49" s="30">
        <f t="shared" si="4"/>
        <v>4893034.4926577108</v>
      </c>
      <c r="E49" s="30">
        <f t="shared" si="5"/>
        <v>5787528.9552657725</v>
      </c>
      <c r="F49" s="30">
        <f t="shared" si="6"/>
        <v>1173994.2969814751</v>
      </c>
      <c r="G49" s="30">
        <f t="shared" si="7"/>
        <v>1464672.04685555</v>
      </c>
      <c r="H49" s="30">
        <f t="shared" si="8"/>
        <v>428582.08632472844</v>
      </c>
      <c r="I49" s="52">
        <f t="shared" si="1"/>
        <v>21335590.665256448</v>
      </c>
      <c r="K49" s="36">
        <f>'[3]Pop and Housing Units'!I38</f>
        <v>78030449.946887702</v>
      </c>
      <c r="L49" s="2">
        <f t="shared" si="2"/>
        <v>-56694859.281631254</v>
      </c>
    </row>
    <row r="50" spans="2:12">
      <c r="B50" s="46">
        <v>2054</v>
      </c>
      <c r="C50" s="30">
        <f t="shared" si="3"/>
        <v>7630340.9796050107</v>
      </c>
      <c r="D50" s="30">
        <f t="shared" si="4"/>
        <v>4915295.2687193928</v>
      </c>
      <c r="E50" s="30">
        <f t="shared" si="5"/>
        <v>5813458.0828351825</v>
      </c>
      <c r="F50" s="30">
        <f t="shared" si="6"/>
        <v>1179335.3637943112</v>
      </c>
      <c r="G50" s="30">
        <f t="shared" si="7"/>
        <v>1471132.5132304991</v>
      </c>
      <c r="H50" s="30">
        <f t="shared" si="8"/>
        <v>432706.4103983292</v>
      </c>
      <c r="I50" s="52">
        <f t="shared" si="1"/>
        <v>21442268.618582726</v>
      </c>
      <c r="K50" s="36">
        <f>'[3]Pop and Housing Units'!I39</f>
        <v>81802080.208920598</v>
      </c>
      <c r="L50" s="2">
        <f t="shared" si="2"/>
        <v>-60359811.590337873</v>
      </c>
    </row>
    <row r="51" spans="2:12">
      <c r="B51" s="46">
        <v>2055</v>
      </c>
      <c r="C51" s="30">
        <f t="shared" si="3"/>
        <v>7673136.786922371</v>
      </c>
      <c r="D51" s="30">
        <f t="shared" si="4"/>
        <v>4937657.319797961</v>
      </c>
      <c r="E51" s="30">
        <f t="shared" si="5"/>
        <v>5839503.3773666425</v>
      </c>
      <c r="F51" s="30">
        <f t="shared" si="6"/>
        <v>1184700.729698525</v>
      </c>
      <c r="G51" s="30">
        <f t="shared" si="7"/>
        <v>1477621.4758315294</v>
      </c>
      <c r="H51" s="30">
        <f t="shared" si="8"/>
        <v>436860.27205860778</v>
      </c>
      <c r="I51" s="52">
        <f t="shared" si="1"/>
        <v>21549479.961675636</v>
      </c>
      <c r="K51" s="36">
        <f>'[3]Pop and Housing Units'!I40</f>
        <v>85762119.381702006</v>
      </c>
      <c r="L51" s="2">
        <f t="shared" si="2"/>
        <v>-64212639.420026369</v>
      </c>
    </row>
    <row r="52" spans="2:12">
      <c r="B52" s="46">
        <v>2056</v>
      </c>
      <c r="C52" s="30">
        <f t="shared" si="3"/>
        <v>7716167.4708215175</v>
      </c>
      <c r="D52" s="30">
        <f t="shared" si="4"/>
        <v>4960121.1066423589</v>
      </c>
      <c r="E52" s="30">
        <f t="shared" si="5"/>
        <v>5865665.3593081711</v>
      </c>
      <c r="F52" s="30">
        <f t="shared" si="6"/>
        <v>1190090.5052424136</v>
      </c>
      <c r="G52" s="30">
        <f t="shared" si="7"/>
        <v>1484139.0603515634</v>
      </c>
      <c r="H52" s="30">
        <f t="shared" si="8"/>
        <v>441043.85911798757</v>
      </c>
      <c r="I52" s="52">
        <f t="shared" si="1"/>
        <v>21657227.361484013</v>
      </c>
      <c r="K52" s="36">
        <f>'[3]Pop and Housing Units'!I41</f>
        <v>89919986.184745863</v>
      </c>
      <c r="L52" s="2">
        <f t="shared" si="2"/>
        <v>-68262758.823261857</v>
      </c>
    </row>
    <row r="53" spans="2:12">
      <c r="B53" s="46">
        <v>2057</v>
      </c>
      <c r="C53" s="30">
        <f t="shared" si="3"/>
        <v>7759434.2997305505</v>
      </c>
      <c r="D53" s="30">
        <f t="shared" si="4"/>
        <v>4982687.0920976987</v>
      </c>
      <c r="E53" s="30">
        <f t="shared" si="5"/>
        <v>5891944.5514394846</v>
      </c>
      <c r="F53" s="30">
        <f t="shared" si="6"/>
        <v>1195504.801477212</v>
      </c>
      <c r="G53" s="30">
        <f t="shared" si="7"/>
        <v>1490685.393037938</v>
      </c>
      <c r="H53" s="30">
        <f t="shared" si="8"/>
        <v>445257.36050854594</v>
      </c>
      <c r="I53" s="52">
        <f t="shared" si="1"/>
        <v>21765513.498291429</v>
      </c>
      <c r="K53" s="36">
        <f>'[3]Pop and Housing Units'!I42</f>
        <v>94285570.25628148</v>
      </c>
      <c r="L53" s="2">
        <f t="shared" si="2"/>
        <v>-72520056.757990047</v>
      </c>
    </row>
    <row r="54" spans="2:12">
      <c r="B54" s="46">
        <v>2058</v>
      </c>
      <c r="C54" s="30">
        <f t="shared" si="3"/>
        <v>7802938.548842987</v>
      </c>
      <c r="D54" s="30">
        <f t="shared" si="4"/>
        <v>5005355.7411147989</v>
      </c>
      <c r="E54" s="30">
        <f t="shared" si="5"/>
        <v>5918341.4788824422</v>
      </c>
      <c r="F54" s="30">
        <f t="shared" si="6"/>
        <v>1200943.7299593806</v>
      </c>
      <c r="G54" s="30">
        <f t="shared" si="7"/>
        <v>1497260.6006948499</v>
      </c>
      <c r="H54" s="30">
        <f t="shared" si="8"/>
        <v>449500.96628842544</v>
      </c>
      <c r="I54" s="52">
        <f t="shared" si="1"/>
        <v>21874341.065782882</v>
      </c>
      <c r="K54" s="36">
        <f>'[3]Pop and Housing Units'!I43</f>
        <v>98869255.699016869</v>
      </c>
      <c r="L54" s="2">
        <f t="shared" si="2"/>
        <v>-76994914.633233994</v>
      </c>
    </row>
    <row r="55" spans="2:12">
      <c r="B55" s="46">
        <v>2059</v>
      </c>
      <c r="C55" s="30">
        <f t="shared" si="3"/>
        <v>7846681.5001534987</v>
      </c>
      <c r="D55" s="30">
        <f t="shared" si="4"/>
        <v>5028127.5207597632</v>
      </c>
      <c r="E55" s="30">
        <f t="shared" si="5"/>
        <v>5944856.6691115387</v>
      </c>
      <c r="F55" s="30">
        <f t="shared" si="6"/>
        <v>1206407.4027529042</v>
      </c>
      <c r="G55" s="30">
        <f t="shared" si="7"/>
        <v>1503864.8106858111</v>
      </c>
      <c r="H55" s="30">
        <f t="shared" si="8"/>
        <v>453774.86764828069</v>
      </c>
      <c r="I55" s="52">
        <f t="shared" si="1"/>
        <v>21983712.771111798</v>
      </c>
      <c r="K55" s="36">
        <f>'[3]Pop and Housing Units'!I44</f>
        <v>103681945.80318825</v>
      </c>
      <c r="L55" s="2">
        <f t="shared" si="2"/>
        <v>-81698233.032076448</v>
      </c>
    </row>
    <row r="56" spans="2:12">
      <c r="B56" s="46">
        <v>2060</v>
      </c>
      <c r="C56" s="30">
        <f t="shared" si="3"/>
        <v>7890664.4424938224</v>
      </c>
      <c r="D56" s="30">
        <f t="shared" si="4"/>
        <v>5051002.9002236053</v>
      </c>
      <c r="E56" s="30">
        <f t="shared" si="5"/>
        <v>5971490.6519644456</v>
      </c>
      <c r="F56" s="30">
        <f t="shared" si="6"/>
        <v>1211895.932431601</v>
      </c>
      <c r="G56" s="30">
        <f t="shared" si="7"/>
        <v>1510498.1509361169</v>
      </c>
      <c r="H56" s="30">
        <f t="shared" si="8"/>
        <v>458079.25691776117</v>
      </c>
      <c r="I56" s="52">
        <f t="shared" si="1"/>
        <v>22093631.334967349</v>
      </c>
      <c r="K56" s="36">
        <f>'[3]Pop and Housing Units'!I45</f>
        <v>108735089.00576039</v>
      </c>
      <c r="L56" s="2">
        <f t="shared" si="2"/>
        <v>-86641457.670793042</v>
      </c>
    </row>
    <row r="57" spans="2:12">
      <c r="B57" s="46">
        <v>2061</v>
      </c>
      <c r="C57" s="30">
        <f t="shared" si="3"/>
        <v>7934888.671568878</v>
      </c>
      <c r="D57" s="30">
        <f t="shared" si="4"/>
        <v>5073982.3508319147</v>
      </c>
      <c r="E57" s="30">
        <f t="shared" si="5"/>
        <v>5998243.9596525999</v>
      </c>
      <c r="F57" s="30">
        <f t="shared" si="6"/>
        <v>1217409.4320814409</v>
      </c>
      <c r="G57" s="30">
        <f t="shared" si="7"/>
        <v>1517160.7499353234</v>
      </c>
      <c r="H57" s="30">
        <f t="shared" si="8"/>
        <v>462414.32757203007</v>
      </c>
      <c r="I57" s="52">
        <f t="shared" si="1"/>
        <v>22204099.491642188</v>
      </c>
      <c r="K57" s="36">
        <f>'[3]Pop and Housing Units'!I46</f>
        <v>114040706.14758527</v>
      </c>
      <c r="L57" s="2">
        <f t="shared" si="2"/>
        <v>-91836606.655943081</v>
      </c>
    </row>
    <row r="58" spans="2:12">
      <c r="B58" s="46">
        <v>2062</v>
      </c>
      <c r="C58" s="30">
        <f t="shared" si="3"/>
        <v>7979355.4899930572</v>
      </c>
      <c r="D58" s="30">
        <f t="shared" si="4"/>
        <v>5097066.3460545698</v>
      </c>
      <c r="E58" s="30">
        <f t="shared" si="5"/>
        <v>6025117.1267718356</v>
      </c>
      <c r="F58" s="30">
        <f t="shared" si="6"/>
        <v>1222948.0153028774</v>
      </c>
      <c r="G58" s="30">
        <f t="shared" si="7"/>
        <v>1523852.7367397363</v>
      </c>
      <c r="H58" s="30">
        <f t="shared" si="8"/>
        <v>466780.27423831954</v>
      </c>
      <c r="I58" s="52">
        <f t="shared" si="1"/>
        <v>22315119.989100397</v>
      </c>
      <c r="K58" s="36">
        <f>'[3]Pop and Housing Units'!I47</f>
        <v>119611419.09341677</v>
      </c>
      <c r="L58" s="2">
        <f t="shared" si="2"/>
        <v>-97296299.104316369</v>
      </c>
    </row>
    <row r="59" spans="2:12">
      <c r="B59" s="46">
        <v>2063</v>
      </c>
      <c r="C59" s="30">
        <f t="shared" si="3"/>
        <v>8024066.2073267139</v>
      </c>
      <c r="D59" s="30">
        <f t="shared" si="4"/>
        <v>5120255.3615154903</v>
      </c>
      <c r="E59" s="30">
        <f t="shared" si="5"/>
        <v>6052110.6903130701</v>
      </c>
      <c r="F59" s="30">
        <f t="shared" si="6"/>
        <v>1228511.796213187</v>
      </c>
      <c r="G59" s="30">
        <f t="shared" si="7"/>
        <v>1530574.2409749108</v>
      </c>
      <c r="H59" s="30">
        <f t="shared" si="8"/>
        <v>471177.2927025223</v>
      </c>
      <c r="I59" s="52">
        <f t="shared" si="1"/>
        <v>22426695.589045893</v>
      </c>
      <c r="K59" s="36">
        <f>'[3]Pop and Housing Units'!I48</f>
        <v>125460480.78292434</v>
      </c>
      <c r="L59" s="2">
        <f t="shared" si="2"/>
        <v>-103033785.19387844</v>
      </c>
    </row>
    <row r="60" spans="2:12">
      <c r="B60" s="46">
        <v>2064</v>
      </c>
      <c r="C60" s="30">
        <f t="shared" si="3"/>
        <v>8069022.1401128462</v>
      </c>
      <c r="D60" s="30">
        <f t="shared" si="4"/>
        <v>5143549.8750024401</v>
      </c>
      <c r="E60" s="30">
        <f t="shared" si="5"/>
        <v>6079225.1896730326</v>
      </c>
      <c r="F60" s="30">
        <f t="shared" si="6"/>
        <v>1234100.8894488211</v>
      </c>
      <c r="G60" s="30">
        <f t="shared" si="7"/>
        <v>1537325.3928381626</v>
      </c>
      <c r="H60" s="30">
        <f t="shared" si="8"/>
        <v>475605.57991582021</v>
      </c>
      <c r="I60" s="52">
        <f t="shared" si="1"/>
        <v>22538829.066991124</v>
      </c>
      <c r="K60" s="36">
        <f>'[3]Pop and Housing Units'!I49</f>
        <v>131601806.78425568</v>
      </c>
      <c r="L60" s="2">
        <f t="shared" si="2"/>
        <v>-109062977.71726456</v>
      </c>
    </row>
    <row r="61" spans="2:12">
      <c r="B61" s="46">
        <v>2065</v>
      </c>
      <c r="C61" s="30">
        <f t="shared" si="3"/>
        <v>8114224.6119139595</v>
      </c>
      <c r="D61" s="30">
        <f t="shared" si="4"/>
        <v>5166950.3664768692</v>
      </c>
      <c r="E61" s="30">
        <f t="shared" si="5"/>
        <v>6106461.1666650418</v>
      </c>
      <c r="F61" s="30">
        <f t="shared" si="6"/>
        <v>1239715.4101677667</v>
      </c>
      <c r="G61" s="30">
        <f t="shared" si="7"/>
        <v>1544106.3231010898</v>
      </c>
      <c r="H61" s="30">
        <f t="shared" si="8"/>
        <v>480065.3340013494</v>
      </c>
      <c r="I61" s="52">
        <f t="shared" si="1"/>
        <v>22651523.212326076</v>
      </c>
      <c r="K61" s="36">
        <f>'[3]Pop and Housing Units'!I50</f>
        <v>138050008.42527542</v>
      </c>
      <c r="L61" s="2">
        <f t="shared" si="2"/>
        <v>-115398485.21294934</v>
      </c>
    </row>
    <row r="62" spans="2:12">
      <c r="B62" s="46">
        <v>2066</v>
      </c>
      <c r="C62" s="30">
        <f t="shared" si="3"/>
        <v>8159674.9533491367</v>
      </c>
      <c r="D62" s="30">
        <f t="shared" si="4"/>
        <v>5190457.3180838041</v>
      </c>
      <c r="E62" s="30">
        <f t="shared" si="5"/>
        <v>6133819.1655298332</v>
      </c>
      <c r="F62" s="30">
        <f t="shared" si="6"/>
        <v>1245355.4740519212</v>
      </c>
      <c r="G62" s="30">
        <f t="shared" si="7"/>
        <v>1550917.163112106</v>
      </c>
      <c r="H62" s="30">
        <f t="shared" si="8"/>
        <v>484556.75426090282</v>
      </c>
      <c r="I62" s="52">
        <f t="shared" si="1"/>
        <v>22764780.828387704</v>
      </c>
      <c r="K62" s="36">
        <f>'[3]Pop and Housing Units'!I51</f>
        <v>144820427.58136424</v>
      </c>
      <c r="L62" s="2">
        <f t="shared" si="2"/>
        <v>-122055646.75297654</v>
      </c>
    </row>
    <row r="63" spans="2:12">
      <c r="B63" s="46">
        <v>2067</v>
      </c>
      <c r="C63" s="30">
        <f t="shared" si="3"/>
        <v>8205374.5021312935</v>
      </c>
      <c r="D63" s="30">
        <f t="shared" si="4"/>
        <v>5214071.2141617825</v>
      </c>
      <c r="E63" s="30">
        <f t="shared" si="5"/>
        <v>6161299.732946435</v>
      </c>
      <c r="F63" s="30">
        <f t="shared" si="6"/>
        <v>1251021.197309474</v>
      </c>
      <c r="G63" s="30">
        <f t="shared" si="7"/>
        <v>1557758.0447989847</v>
      </c>
      <c r="H63" s="30">
        <f t="shared" si="8"/>
        <v>489080.04118166992</v>
      </c>
      <c r="I63" s="52">
        <f t="shared" si="1"/>
        <v>22878604.73252964</v>
      </c>
      <c r="K63" s="36">
        <f>'[3]Pop and Housing Units'!I52</f>
        <v>151929173.20260578</v>
      </c>
      <c r="L63" s="2">
        <f t="shared" si="2"/>
        <v>-129050568.47007614</v>
      </c>
    </row>
    <row r="64" spans="2:12">
      <c r="B64" s="46">
        <v>2068</v>
      </c>
      <c r="C64" s="30">
        <f t="shared" si="3"/>
        <v>8251324.6031046323</v>
      </c>
      <c r="D64" s="30">
        <f t="shared" si="4"/>
        <v>5237792.541252831</v>
      </c>
      <c r="E64" s="30">
        <f t="shared" si="5"/>
        <v>6188903.4180430919</v>
      </c>
      <c r="F64" s="30">
        <f t="shared" si="6"/>
        <v>1256712.6966773022</v>
      </c>
      <c r="G64" s="30">
        <f t="shared" si="7"/>
        <v>1564629.1006714143</v>
      </c>
      <c r="H64" s="30">
        <f t="shared" si="8"/>
        <v>493635.39644301368</v>
      </c>
      <c r="I64" s="52">
        <f t="shared" si="1"/>
        <v>22992997.756192286</v>
      </c>
      <c r="K64" s="36">
        <f>'[3]Pop and Housing Units'!I53</f>
        <v>159393159.66733104</v>
      </c>
      <c r="L64" s="2">
        <f t="shared" si="2"/>
        <v>-136400161.91113874</v>
      </c>
    </row>
    <row r="65" spans="2:12">
      <c r="B65" s="46">
        <v>2069</v>
      </c>
      <c r="C65" s="30">
        <f t="shared" si="3"/>
        <v>8297526.6082822876</v>
      </c>
      <c r="D65" s="30">
        <f t="shared" si="4"/>
        <v>5261621.7881124914</v>
      </c>
      <c r="E65" s="30">
        <f t="shared" si="5"/>
        <v>6216630.7724082377</v>
      </c>
      <c r="F65" s="30">
        <f t="shared" si="6"/>
        <v>1262430.0894233752</v>
      </c>
      <c r="G65" s="30">
        <f t="shared" si="7"/>
        <v>1571530.463823565</v>
      </c>
      <c r="H65" s="30">
        <f t="shared" si="8"/>
        <v>498223.0229232859</v>
      </c>
      <c r="I65" s="52">
        <f t="shared" si="1"/>
        <v>23107962.744973239</v>
      </c>
      <c r="K65" s="36">
        <f>'[3]Pop and Housing Units'!I54</f>
        <v>167230147.05333859</v>
      </c>
      <c r="L65" s="2">
        <f t="shared" si="2"/>
        <v>-144122184.30836535</v>
      </c>
    </row>
    <row r="66" spans="2:12">
      <c r="B66" s="46">
        <v>2070</v>
      </c>
      <c r="C66" s="30">
        <f t="shared" si="3"/>
        <v>8343981.8768841792</v>
      </c>
      <c r="D66" s="30">
        <f t="shared" si="4"/>
        <v>5285559.4457198922</v>
      </c>
      <c r="E66" s="30">
        <f t="shared" si="5"/>
        <v>6244482.3501015175</v>
      </c>
      <c r="F66" s="30">
        <f t="shared" si="6"/>
        <v>1268173.4933491705</v>
      </c>
      <c r="G66" s="30">
        <f t="shared" si="7"/>
        <v>1578462.2679366679</v>
      </c>
      <c r="H66" s="30">
        <f t="shared" si="8"/>
        <v>502843.12470667972</v>
      </c>
      <c r="I66" s="52">
        <f t="shared" si="1"/>
        <v>23223502.55869811</v>
      </c>
      <c r="K66" s="36">
        <f>'[3]Pop and Housing Units'!I55</f>
        <v>175458783.4226729</v>
      </c>
      <c r="L66" s="2">
        <f t="shared" si="2"/>
        <v>-152235280.86397478</v>
      </c>
    </row>
    <row r="67" spans="2:12">
      <c r="B67" s="46">
        <v>2071</v>
      </c>
      <c r="C67" s="30">
        <f t="shared" si="3"/>
        <v>8390691.7753750514</v>
      </c>
      <c r="D67" s="30">
        <f t="shared" si="4"/>
        <v>5309606.007287859</v>
      </c>
      <c r="E67" s="30">
        <f t="shared" si="5"/>
        <v>6272458.7076648595</v>
      </c>
      <c r="F67" s="30">
        <f t="shared" si="6"/>
        <v>1273943.0267921023</v>
      </c>
      <c r="G67" s="30">
        <f t="shared" si="7"/>
        <v>1585424.6472816027</v>
      </c>
      <c r="H67" s="30">
        <f t="shared" si="8"/>
        <v>507495.90709012083</v>
      </c>
      <c r="I67" s="52">
        <f t="shared" si="1"/>
        <v>23339620.071491592</v>
      </c>
      <c r="K67" s="36">
        <f>'[3]Pop and Housing Units'!I56</f>
        <v>184098649.22064063</v>
      </c>
      <c r="L67" s="2">
        <f t="shared" si="2"/>
        <v>-160759029.14914903</v>
      </c>
    </row>
    <row r="68" spans="2:12">
      <c r="B68" s="46">
        <v>2072</v>
      </c>
      <c r="C68" s="30">
        <f t="shared" si="3"/>
        <v>8437657.6775027178</v>
      </c>
      <c r="D68" s="30">
        <f t="shared" si="4"/>
        <v>5333761.9682730837</v>
      </c>
      <c r="E68" s="30">
        <f t="shared" si="5"/>
        <v>6300560.4041335955</v>
      </c>
      <c r="F68" s="30">
        <f t="shared" si="6"/>
        <v>1279738.8086279577</v>
      </c>
      <c r="G68" s="30">
        <f t="shared" si="7"/>
        <v>1592417.7367214998</v>
      </c>
      <c r="H68" s="30">
        <f t="shared" si="8"/>
        <v>512181.5765901967</v>
      </c>
      <c r="I68" s="52">
        <f t="shared" si="1"/>
        <v>23456318.171849053</v>
      </c>
      <c r="K68" s="36">
        <f>'[3]Pop and Housing Units'!I57</f>
        <v>193170303.89477503</v>
      </c>
      <c r="L68" s="2">
        <f t="shared" si="2"/>
        <v>-169713985.72292599</v>
      </c>
    </row>
    <row r="69" spans="2:12">
      <c r="B69" s="46">
        <v>2073</v>
      </c>
      <c r="C69" s="30">
        <f t="shared" si="3"/>
        <v>8484880.9643365107</v>
      </c>
      <c r="D69" s="30">
        <f t="shared" si="4"/>
        <v>5358027.8263863279</v>
      </c>
      <c r="E69" s="30">
        <f t="shared" si="5"/>
        <v>6328788.0010476317</v>
      </c>
      <c r="F69" s="30">
        <f t="shared" si="6"/>
        <v>1285560.9582733484</v>
      </c>
      <c r="G69" s="30">
        <f t="shared" si="7"/>
        <v>1599441.6717143524</v>
      </c>
      <c r="H69" s="30">
        <f t="shared" si="8"/>
        <v>516900.34095012431</v>
      </c>
      <c r="I69" s="52">
        <f t="shared" si="1"/>
        <v>23573599.762708299</v>
      </c>
      <c r="K69" s="36">
        <f>'[3]Pop and Housing Units'!I58</f>
        <v>202695334.84474722</v>
      </c>
      <c r="L69" s="2">
        <f t="shared" si="2"/>
        <v>-179121735.08203891</v>
      </c>
    </row>
    <row r="70" spans="2:12">
      <c r="B70" s="46">
        <v>2074</v>
      </c>
      <c r="C70" s="30">
        <f t="shared" si="3"/>
        <v>8532363.0243059173</v>
      </c>
      <c r="D70" s="30">
        <f t="shared" si="4"/>
        <v>5382404.0816026814</v>
      </c>
      <c r="E70" s="30">
        <f t="shared" si="5"/>
        <v>6357142.0624626698</v>
      </c>
      <c r="F70" s="30">
        <f t="shared" si="6"/>
        <v>1291409.5956881689</v>
      </c>
      <c r="G70" s="30">
        <f t="shared" si="7"/>
        <v>1606496.5883156399</v>
      </c>
      <c r="H70" s="30">
        <f t="shared" si="8"/>
        <v>521652.4091467571</v>
      </c>
      <c r="I70" s="52">
        <f t="shared" si="1"/>
        <v>23691467.761521831</v>
      </c>
      <c r="K70" s="36">
        <f>'[3]Pop and Housing Units'!I59</f>
        <v>212696408.81977031</v>
      </c>
      <c r="L70" s="2">
        <f t="shared" si="2"/>
        <v>-189004941.05824846</v>
      </c>
    </row>
    <row r="71" spans="2:12">
      <c r="B71" s="46">
        <v>2075</v>
      </c>
      <c r="C71" s="30">
        <f t="shared" si="3"/>
        <v>8580105.2532394361</v>
      </c>
      <c r="D71" s="30">
        <f t="shared" si="4"/>
        <v>5406891.2361718621</v>
      </c>
      <c r="E71" s="30">
        <f t="shared" si="5"/>
        <v>6385623.154961478</v>
      </c>
      <c r="F71" s="30">
        <f t="shared" si="6"/>
        <v>1297284.8413780695</v>
      </c>
      <c r="G71" s="30">
        <f t="shared" si="7"/>
        <v>1613582.6231809638</v>
      </c>
      <c r="H71" s="30">
        <f t="shared" si="8"/>
        <v>526437.99139763019</v>
      </c>
      <c r="I71" s="52">
        <f t="shared" si="1"/>
        <v>23809925.10032944</v>
      </c>
      <c r="K71" s="36">
        <f>'[3]Pop and Housing Units'!I60</f>
        <v>223197325.88587248</v>
      </c>
      <c r="L71" s="2">
        <f t="shared" si="2"/>
        <v>-199387400.78554305</v>
      </c>
    </row>
    <row r="72" spans="2:12">
      <c r="B72" s="46">
        <v>2076</v>
      </c>
      <c r="C72" s="30">
        <f t="shared" si="3"/>
        <v>8628109.0544036292</v>
      </c>
      <c r="D72" s="30">
        <f t="shared" si="4"/>
        <v>5431489.7946285624</v>
      </c>
      <c r="E72" s="30">
        <f t="shared" si="5"/>
        <v>6414231.847665214</v>
      </c>
      <c r="F72" s="30">
        <f t="shared" si="6"/>
        <v>1303186.8163969389</v>
      </c>
      <c r="G72" s="30">
        <f t="shared" si="7"/>
        <v>1620699.9135686944</v>
      </c>
      <c r="H72" s="30">
        <f t="shared" si="8"/>
        <v>531257.29916804528</v>
      </c>
      <c r="I72" s="52">
        <f t="shared" si="1"/>
        <v>23928974.725831088</v>
      </c>
      <c r="K72" s="36">
        <f>'[3]Pop and Housing Units'!I61</f>
        <v>234223076.09153083</v>
      </c>
      <c r="L72" s="2">
        <f t="shared" si="2"/>
        <v>-210294101.36569974</v>
      </c>
    </row>
    <row r="73" spans="2:12">
      <c r="B73" s="46">
        <v>2077</v>
      </c>
      <c r="C73" s="30">
        <f t="shared" si="3"/>
        <v>8676375.8385423683</v>
      </c>
      <c r="D73" s="30">
        <f t="shared" si="4"/>
        <v>5456200.2638028488</v>
      </c>
      <c r="E73" s="30">
        <f t="shared" si="5"/>
        <v>6442968.7122447966</v>
      </c>
      <c r="F73" s="30">
        <f t="shared" si="6"/>
        <v>1309115.6423493982</v>
      </c>
      <c r="G73" s="30">
        <f t="shared" si="7"/>
        <v>1627848.5973426299</v>
      </c>
      <c r="H73" s="30">
        <f t="shared" si="8"/>
        <v>536110.545178195</v>
      </c>
      <c r="I73" s="52">
        <f t="shared" si="1"/>
        <v>24048619.599460237</v>
      </c>
      <c r="K73" s="36">
        <f>'[3]Pop and Housing Units'!I62</f>
        <v>245799898.96658579</v>
      </c>
      <c r="L73" s="2">
        <f t="shared" si="2"/>
        <v>-221751279.36712554</v>
      </c>
    </row>
    <row r="74" spans="2:12">
      <c r="B74" s="46">
        <v>2078</v>
      </c>
      <c r="C74" s="30">
        <f t="shared" si="3"/>
        <v>8724907.0239163078</v>
      </c>
      <c r="D74" s="30">
        <f t="shared" si="4"/>
        <v>5481023.1528306007</v>
      </c>
      <c r="E74" s="30">
        <f t="shared" si="5"/>
        <v>6471834.3229323281</v>
      </c>
      <c r="F74" s="30">
        <f t="shared" si="6"/>
        <v>1315071.4413933074</v>
      </c>
      <c r="G74" s="30">
        <f t="shared" si="7"/>
        <v>1635028.8129746672</v>
      </c>
      <c r="H74" s="30">
        <f t="shared" si="8"/>
        <v>540997.94341032626</v>
      </c>
      <c r="I74" s="52">
        <f t="shared" si="1"/>
        <v>24168862.697457541</v>
      </c>
      <c r="K74" s="36">
        <f>'[3]Pop and Housing Units'!I63</f>
        <v>257955345.99609828</v>
      </c>
      <c r="L74" s="2">
        <f t="shared" si="2"/>
        <v>-233786483.29864073</v>
      </c>
    </row>
    <row r="75" spans="2:12">
      <c r="B75" s="46">
        <v>2079</v>
      </c>
      <c r="C75" s="30">
        <f t="shared" si="3"/>
        <v>8773704.0363425426</v>
      </c>
      <c r="D75" s="30">
        <f t="shared" si="4"/>
        <v>5505958.9731640033</v>
      </c>
      <c r="E75" s="30">
        <f t="shared" si="5"/>
        <v>6500829.2565325685</v>
      </c>
      <c r="F75" s="30">
        <f t="shared" si="6"/>
        <v>1321054.3362422807</v>
      </c>
      <c r="G75" s="30">
        <f t="shared" si="7"/>
        <v>1642240.6995474827</v>
      </c>
      <c r="H75" s="30">
        <f t="shared" si="8"/>
        <v>545919.70911594422</v>
      </c>
      <c r="I75" s="52">
        <f t="shared" si="1"/>
        <v>24289707.010944821</v>
      </c>
      <c r="K75" s="36">
        <f>'[3]Pop and Housing Units'!I64</f>
        <v>270718346.21789825</v>
      </c>
      <c r="L75" s="2">
        <f t="shared" si="2"/>
        <v>-246428639.20695344</v>
      </c>
    </row>
    <row r="76" spans="2:12">
      <c r="B76" s="46">
        <v>2080</v>
      </c>
      <c r="C76" s="30">
        <f t="shared" si="3"/>
        <v>8822768.3092344943</v>
      </c>
      <c r="D76" s="30">
        <f t="shared" si="4"/>
        <v>5531008.2385820858</v>
      </c>
      <c r="E76" s="30">
        <f t="shared" si="5"/>
        <v>6529954.092434464</v>
      </c>
      <c r="F76" s="30">
        <f t="shared" si="6"/>
        <v>1327064.4501682159</v>
      </c>
      <c r="G76" s="30">
        <f t="shared" si="7"/>
        <v>1649484.3967572278</v>
      </c>
      <c r="H76" s="30">
        <f t="shared" si="8"/>
        <v>550876.05882305559</v>
      </c>
      <c r="I76" s="52">
        <f t="shared" si="1"/>
        <v>24411155.545999542</v>
      </c>
      <c r="K76" s="36">
        <f>'[3]Pop and Housing Units'!I65</f>
        <v>284119275.10000807</v>
      </c>
      <c r="L76" s="2">
        <f t="shared" si="2"/>
        <v>-259708119.55400854</v>
      </c>
    </row>
    <row r="77" spans="2:12">
      <c r="B77" s="46">
        <v>2081</v>
      </c>
      <c r="C77" s="30">
        <f t="shared" si="3"/>
        <v>8872101.2836419921</v>
      </c>
      <c r="D77" s="30">
        <f t="shared" si="4"/>
        <v>5556171.4652013034</v>
      </c>
      <c r="E77" s="30">
        <f t="shared" si="5"/>
        <v>6559209.4126227237</v>
      </c>
      <c r="F77" s="30">
        <f t="shared" si="6"/>
        <v>1333101.9070038346</v>
      </c>
      <c r="G77" s="30">
        <f t="shared" si="7"/>
        <v>1656760.0449162344</v>
      </c>
      <c r="H77" s="30">
        <f t="shared" si="8"/>
        <v>555867.21034345252</v>
      </c>
      <c r="I77" s="52">
        <f t="shared" si="1"/>
        <v>24533211.323729541</v>
      </c>
      <c r="K77" s="36">
        <f>'[3]Pop and Housing Units'!I66</f>
        <v>298190026.86193568</v>
      </c>
      <c r="L77" s="2">
        <f t="shared" si="2"/>
        <v>-273656815.53820616</v>
      </c>
    </row>
    <row r="78" spans="2:12">
      <c r="B78" s="46">
        <v>2082</v>
      </c>
      <c r="C78" s="30">
        <f t="shared" si="3"/>
        <v>8921704.4082915615</v>
      </c>
      <c r="D78" s="30">
        <f t="shared" si="4"/>
        <v>5581449.1714861756</v>
      </c>
      <c r="E78" s="30">
        <f t="shared" si="5"/>
        <v>6588595.8016894478</v>
      </c>
      <c r="F78" s="30">
        <f t="shared" si="6"/>
        <v>1339166.8311452328</v>
      </c>
      <c r="G78" s="30">
        <f t="shared" si="7"/>
        <v>1664067.784955733</v>
      </c>
      <c r="H78" s="30">
        <f t="shared" si="8"/>
        <v>560893.38278003735</v>
      </c>
      <c r="I78" s="52">
        <f t="shared" si="1"/>
        <v>24655877.380348191</v>
      </c>
      <c r="K78" s="36">
        <f>'[3]Pop and Housing Units'!I67</f>
        <v>312964090.41202879</v>
      </c>
      <c r="L78" s="2">
        <f t="shared" si="2"/>
        <v>-288308213.03168058</v>
      </c>
    </row>
    <row r="79" spans="2:12">
      <c r="B79" s="46">
        <v>2083</v>
      </c>
      <c r="C79" s="30">
        <f t="shared" si="3"/>
        <v>8971579.1396269351</v>
      </c>
      <c r="D79" s="30">
        <f t="shared" si="4"/>
        <v>5606841.8782599699</v>
      </c>
      <c r="E79" s="30">
        <f t="shared" si="5"/>
        <v>6618113.8468458094</v>
      </c>
      <c r="F79" s="30">
        <f t="shared" si="6"/>
        <v>1345259.3475544446</v>
      </c>
      <c r="G79" s="30">
        <f t="shared" si="7"/>
        <v>1671407.7584285813</v>
      </c>
      <c r="H79" s="30">
        <f t="shared" si="8"/>
        <v>565954.79653418728</v>
      </c>
      <c r="I79" s="52">
        <f t="shared" si="1"/>
        <v>24779156.767249927</v>
      </c>
      <c r="K79" s="36">
        <f>'[3]Pop and Housing Units'!I68</f>
        <v>328476629.08169657</v>
      </c>
      <c r="L79" s="2">
        <f t="shared" si="2"/>
        <v>-303697472.31444663</v>
      </c>
    </row>
    <row r="80" spans="2:12">
      <c r="B80" s="46">
        <v>2084</v>
      </c>
      <c r="C80" s="30">
        <f t="shared" si="3"/>
        <v>9021726.9418497737</v>
      </c>
      <c r="D80" s="30">
        <f t="shared" si="4"/>
        <v>5632350.1087154262</v>
      </c>
      <c r="E80" s="30">
        <f t="shared" si="5"/>
        <v>6647764.1379337898</v>
      </c>
      <c r="F80" s="30">
        <f t="shared" si="6"/>
        <v>1351379.5817620168</v>
      </c>
      <c r="G80" s="30">
        <f t="shared" si="7"/>
        <v>1678780.1075120084</v>
      </c>
      <c r="H80" s="30">
        <f t="shared" si="8"/>
        <v>571051.67331316043</v>
      </c>
      <c r="I80" s="52">
        <f t="shared" si="1"/>
        <v>24903052.551086172</v>
      </c>
      <c r="K80" s="36">
        <f>'[3]Pop and Housing Units'!I69</f>
        <v>344764564.34633845</v>
      </c>
      <c r="L80" s="2">
        <f t="shared" si="2"/>
        <v>-319861511.79525226</v>
      </c>
    </row>
    <row r="81" spans="2:12">
      <c r="B81" s="46">
        <v>2085</v>
      </c>
      <c r="C81" s="30">
        <f t="shared" si="3"/>
        <v>9072149.2869605944</v>
      </c>
      <c r="D81" s="30">
        <f t="shared" si="4"/>
        <v>5657974.388425542</v>
      </c>
      <c r="E81" s="30">
        <f t="shared" si="5"/>
        <v>6677547.2674379628</v>
      </c>
      <c r="F81" s="30">
        <f t="shared" si="6"/>
        <v>1357527.6598695947</v>
      </c>
      <c r="G81" s="30">
        <f t="shared" si="7"/>
        <v>1686184.9750103666</v>
      </c>
      <c r="H81" s="30">
        <f t="shared" si="8"/>
        <v>576184.23613754287</v>
      </c>
      <c r="I81" s="52">
        <f t="shared" ref="I81:I126" si="9">SUM(C81:H81)</f>
        <v>25027567.813841604</v>
      </c>
      <c r="K81" s="36">
        <f>'[3]Pop and Housing Units'!I70</f>
        <v>361866663.73231798</v>
      </c>
      <c r="L81" s="2">
        <f t="shared" ref="L81:L126" si="10">I81-K81</f>
        <v>-336839095.9184764</v>
      </c>
    </row>
    <row r="82" spans="2:12">
      <c r="B82" s="46">
        <v>2086</v>
      </c>
      <c r="C82" s="30">
        <f t="shared" ref="C82:C126" si="11">$C81*(1+$C$4)*C$7+$D81*(1+$D$4)*C$8+$E81*(1+$E$4)*C$9+$F81*(1+$F$4)*C$10+$G81*(1+$G$4)*C$11+$H81*(1+$H$4)*C$12</f>
        <v>9122847.6547999121</v>
      </c>
      <c r="D82" s="30">
        <f t="shared" ref="D82:D126" si="12">$C81*(1+$C$4)*D$7+$D81*(1+$D$4)*D$8+$E81*(1+$E$4)*D$9+$F81*(1+$F$4)*D$10+$G81*(1+$G$4)*D$11+$H81*(1+$H$4)*D$12</f>
        <v>5683715.2453544009</v>
      </c>
      <c r="E82" s="30">
        <f t="shared" ref="E82:E126" si="13">$C81*(1+$C$4)*E$7+$D81*(1+$D$4)*E$8+$E81*(1+$E$4)*E$9+$F81*(1+$F$4)*E$10+$G81*(1+$G$4)*E$11+$H81*(1+$H$4)*E$12</f>
        <v>6707463.8304973375</v>
      </c>
      <c r="F82" s="30">
        <f t="shared" ref="F82:F126" si="14">$C81*(1+$C$4)*F$7+$D81*(1+$D$4)*F$8+$E81*(1+$E$4)*F$9+$F81*(1+$F$4)*F$10+$G81*(1+$G$4)*F$11+$H81*(1+$H$4)*F$12</f>
        <v>1363703.7085525219</v>
      </c>
      <c r="G82" s="30">
        <f t="shared" ref="G82:G126" si="15">$C81*(1+$C$4)*G$7+$D81*(1+$D$4)*G$8+$E81*(1+$E$4)*G$9+$F81*(1+$F$4)*G$10+$G81*(1+$G$4)*G$11+$H81*(1+$H$4)*G$12</f>
        <v>1693622.5043578993</v>
      </c>
      <c r="H82" s="30">
        <f t="shared" ref="H82:H126" si="16">$C81*(1+$C$4)*H$7+$D81*(1+$D$4)*H$8+$E81*(1+$E$4)*H$9+$F81*(1+$F$4)*H$10+$G81*(1+$G$4)*H$11+$H81*(1+$H$4)*H$12</f>
        <v>581352.70934873726</v>
      </c>
      <c r="I82" s="52">
        <f t="shared" si="9"/>
        <v>25152705.65291081</v>
      </c>
      <c r="K82" s="36">
        <f>'[3]Pop and Housing Units'!I71</f>
        <v>379823633.11928308</v>
      </c>
      <c r="L82" s="2">
        <f t="shared" si="10"/>
        <v>-354670927.46637225</v>
      </c>
    </row>
    <row r="83" spans="2:12">
      <c r="B83" s="46">
        <v>2087</v>
      </c>
      <c r="C83" s="30">
        <f t="shared" si="11"/>
        <v>9173823.5330896042</v>
      </c>
      <c r="D83" s="30">
        <f t="shared" si="12"/>
        <v>5709573.2098680502</v>
      </c>
      <c r="E83" s="30">
        <f t="shared" si="13"/>
        <v>6737514.4249172462</v>
      </c>
      <c r="F83" s="30">
        <f t="shared" si="14"/>
        <v>1369907.8550624484</v>
      </c>
      <c r="G83" s="30">
        <f t="shared" si="15"/>
        <v>1701092.8396215176</v>
      </c>
      <c r="H83" s="30">
        <f t="shared" si="16"/>
        <v>586557.31861649291</v>
      </c>
      <c r="I83" s="52">
        <f t="shared" si="9"/>
        <v>25278469.181175362</v>
      </c>
      <c r="K83" s="36">
        <f>'[3]Pop and Housing Units'!I72</f>
        <v>398678213.65759999</v>
      </c>
      <c r="L83" s="2">
        <f t="shared" si="10"/>
        <v>-373399744.47642463</v>
      </c>
    </row>
    <row r="84" spans="2:12">
      <c r="B84" s="46">
        <v>2088</v>
      </c>
      <c r="C84" s="30">
        <f t="shared" si="11"/>
        <v>9225078.4174744897</v>
      </c>
      <c r="D84" s="30">
        <f t="shared" si="12"/>
        <v>5735548.8147454271</v>
      </c>
      <c r="E84" s="30">
        <f t="shared" si="13"/>
        <v>6767699.6511812927</v>
      </c>
      <c r="F84" s="30">
        <f t="shared" si="14"/>
        <v>1376140.227229954</v>
      </c>
      <c r="G84" s="30">
        <f t="shared" si="15"/>
        <v>1708596.1255035927</v>
      </c>
      <c r="H84" s="30">
        <f t="shared" si="16"/>
        <v>591798.29094647744</v>
      </c>
      <c r="I84" s="52">
        <f t="shared" si="9"/>
        <v>25404861.527081229</v>
      </c>
      <c r="K84" s="36">
        <f>'[3]Pop and Housing Units'!I73</f>
        <v>418475283.53165621</v>
      </c>
      <c r="L84" s="2">
        <f t="shared" si="10"/>
        <v>-393070422.00457495</v>
      </c>
    </row>
    <row r="85" spans="2:12">
      <c r="B85" s="46">
        <v>2089</v>
      </c>
      <c r="C85" s="30">
        <f t="shared" si="11"/>
        <v>9276613.8115641177</v>
      </c>
      <c r="D85" s="30">
        <f t="shared" si="12"/>
        <v>5761642.5951893376</v>
      </c>
      <c r="E85" s="30">
        <f t="shared" si="13"/>
        <v>6798020.1124633523</v>
      </c>
      <c r="F85" s="30">
        <f t="shared" si="14"/>
        <v>1382400.953467181</v>
      </c>
      <c r="G85" s="30">
        <f t="shared" si="15"/>
        <v>1716132.5073447577</v>
      </c>
      <c r="H85" s="30">
        <f t="shared" si="16"/>
        <v>597075.8546878912</v>
      </c>
      <c r="I85" s="52">
        <f t="shared" si="9"/>
        <v>25531885.834716637</v>
      </c>
      <c r="K85" s="36">
        <f>'[3]Pop and Housing Units'!I74</f>
        <v>439261964.81132698</v>
      </c>
      <c r="L85" s="2">
        <f t="shared" si="10"/>
        <v>-413730078.97661036</v>
      </c>
    </row>
    <row r="86" spans="2:12">
      <c r="B86" s="46">
        <v>2090</v>
      </c>
      <c r="C86" s="30">
        <f t="shared" si="11"/>
        <v>9328431.2269747872</v>
      </c>
      <c r="D86" s="30">
        <f t="shared" si="12"/>
        <v>5787855.0888374858</v>
      </c>
      <c r="E86" s="30">
        <f t="shared" si="13"/>
        <v>6828476.414639621</v>
      </c>
      <c r="F86" s="30">
        <f t="shared" si="14"/>
        <v>1388690.1627704806</v>
      </c>
      <c r="G86" s="30">
        <f t="shared" si="15"/>
        <v>1723702.131126723</v>
      </c>
      <c r="H86" s="30">
        <f t="shared" si="16"/>
        <v>602390.23954112269</v>
      </c>
      <c r="I86" s="52">
        <f t="shared" si="9"/>
        <v>25659545.263890222</v>
      </c>
      <c r="K86" s="36">
        <f>'[3]Pop and Housing Units'!I75</f>
        <v>461087735.64601225</v>
      </c>
      <c r="L86" s="2">
        <f t="shared" si="10"/>
        <v>-435428190.38212204</v>
      </c>
    </row>
    <row r="87" spans="2:12">
      <c r="B87" s="46">
        <v>2091</v>
      </c>
      <c r="C87" s="30">
        <f t="shared" si="11"/>
        <v>9380532.183371773</v>
      </c>
      <c r="D87" s="30">
        <f t="shared" si="12"/>
        <v>5814186.8357735462</v>
      </c>
      <c r="E87" s="30">
        <f t="shared" si="13"/>
        <v>6859069.1663007261</v>
      </c>
      <c r="F87" s="30">
        <f t="shared" si="14"/>
        <v>1395007.9847230709</v>
      </c>
      <c r="G87" s="30">
        <f t="shared" si="15"/>
        <v>1731305.1434751046</v>
      </c>
      <c r="H87" s="30">
        <f t="shared" si="16"/>
        <v>607741.67656544806</v>
      </c>
      <c r="I87" s="52">
        <f t="shared" si="9"/>
        <v>25787842.990209673</v>
      </c>
      <c r="K87" s="36">
        <f>'[3]Pop and Housing Units'!I76</f>
        <v>484004548.06837291</v>
      </c>
      <c r="L87" s="2">
        <f t="shared" si="10"/>
        <v>-458216705.07816321</v>
      </c>
    </row>
    <row r="88" spans="2:12">
      <c r="B88" s="46">
        <v>2092</v>
      </c>
      <c r="C88" s="30">
        <f t="shared" si="11"/>
        <v>9432918.2085117903</v>
      </c>
      <c r="D88" s="30">
        <f t="shared" si="12"/>
        <v>5840638.3785382966</v>
      </c>
      <c r="E88" s="30">
        <f t="shared" si="13"/>
        <v>6889798.9787638849</v>
      </c>
      <c r="F88" s="30">
        <f t="shared" si="14"/>
        <v>1401354.5494977066</v>
      </c>
      <c r="G88" s="30">
        <f t="shared" si="15"/>
        <v>1738941.6916622636</v>
      </c>
      <c r="H88" s="30">
        <f t="shared" si="16"/>
        <v>613130.39818677225</v>
      </c>
      <c r="I88" s="52">
        <f t="shared" si="9"/>
        <v>25916782.205160715</v>
      </c>
      <c r="K88" s="36">
        <f>'[3]Pop and Housing Units'!I77</f>
        <v>508066951.68825221</v>
      </c>
      <c r="L88" s="2">
        <f t="shared" si="10"/>
        <v>-482150169.48309147</v>
      </c>
    </row>
    <row r="89" spans="2:12">
      <c r="B89" s="46">
        <v>2093</v>
      </c>
      <c r="C89" s="30">
        <f t="shared" si="11"/>
        <v>9485590.838285666</v>
      </c>
      <c r="D89" s="30">
        <f t="shared" si="12"/>
        <v>5867210.2621407947</v>
      </c>
      <c r="E89" s="30">
        <f t="shared" si="13"/>
        <v>6920666.4660851229</v>
      </c>
      <c r="F89" s="30">
        <f t="shared" si="14"/>
        <v>1407729.9878593609</v>
      </c>
      <c r="G89" s="30">
        <f t="shared" si="15"/>
        <v>1746611.9236101592</v>
      </c>
      <c r="H89" s="30">
        <f t="shared" si="16"/>
        <v>618556.63820541336</v>
      </c>
      <c r="I89" s="52">
        <f t="shared" si="9"/>
        <v>26046366.116186518</v>
      </c>
      <c r="K89" s="36">
        <f>'[3]Pop and Housing Units'!I78</f>
        <v>533332223.57129014</v>
      </c>
      <c r="L89" s="2">
        <f t="shared" si="10"/>
        <v>-507285857.45510364</v>
      </c>
    </row>
    <row r="90" spans="2:12">
      <c r="B90" s="46">
        <v>2094</v>
      </c>
      <c r="C90" s="30">
        <f t="shared" si="11"/>
        <v>9538551.6167612355</v>
      </c>
      <c r="D90" s="30">
        <f t="shared" si="12"/>
        <v>5893903.0340696061</v>
      </c>
      <c r="E90" s="30">
        <f t="shared" si="13"/>
        <v>6951672.2450715406</v>
      </c>
      <c r="F90" s="30">
        <f t="shared" si="14"/>
        <v>1414134.4311679204</v>
      </c>
      <c r="G90" s="30">
        <f t="shared" si="15"/>
        <v>1754315.987893214</v>
      </c>
      <c r="H90" s="30">
        <f t="shared" si="16"/>
        <v>624020.63180393039</v>
      </c>
      <c r="I90" s="52">
        <f t="shared" si="9"/>
        <v>26176597.946767446</v>
      </c>
      <c r="K90" s="36">
        <f>'[3]Pop and Housing Units'!I79</f>
        <v>559860504.61146617</v>
      </c>
      <c r="L90" s="2">
        <f t="shared" si="10"/>
        <v>-533683906.66469872</v>
      </c>
    </row>
    <row r="91" spans="2:12">
      <c r="B91" s="46">
        <v>2095</v>
      </c>
      <c r="C91" s="30">
        <f t="shared" si="11"/>
        <v>9591802.096226478</v>
      </c>
      <c r="D91" s="30">
        <f t="shared" si="12"/>
        <v>5920717.244304087</v>
      </c>
      <c r="E91" s="30">
        <f t="shared" si="13"/>
        <v>6982816.9352936409</v>
      </c>
      <c r="F91" s="30">
        <f t="shared" si="14"/>
        <v>1420568.0113808904</v>
      </c>
      <c r="G91" s="30">
        <f t="shared" si="15"/>
        <v>1762054.0337411917</v>
      </c>
      <c r="H91" s="30">
        <f t="shared" si="16"/>
        <v>629522.61555499421</v>
      </c>
      <c r="I91" s="52">
        <f t="shared" si="9"/>
        <v>26307480.936501279</v>
      </c>
      <c r="K91" s="36">
        <f>'[3]Pop and Housing Units'!I80</f>
        <v>587714942.72226703</v>
      </c>
      <c r="L91" s="2">
        <f t="shared" si="10"/>
        <v>-561407461.78576577</v>
      </c>
    </row>
    <row r="92" spans="2:12">
      <c r="B92" s="46">
        <v>2096</v>
      </c>
      <c r="C92" s="30">
        <f t="shared" si="11"/>
        <v>9645343.8372328524</v>
      </c>
      <c r="D92" s="30">
        <f t="shared" si="12"/>
        <v>5947653.4453257164</v>
      </c>
      <c r="E92" s="30">
        <f t="shared" si="13"/>
        <v>7014101.1590977106</v>
      </c>
      <c r="F92" s="30">
        <f t="shared" si="14"/>
        <v>1427030.8610561157</v>
      </c>
      <c r="G92" s="30">
        <f t="shared" si="15"/>
        <v>1769826.2110420882</v>
      </c>
      <c r="H92" s="30">
        <f t="shared" si="16"/>
        <v>635062.82742930227</v>
      </c>
      <c r="I92" s="52">
        <f t="shared" si="9"/>
        <v>26439018.341183782</v>
      </c>
      <c r="K92" s="36">
        <f>'[3]Pop and Housing Units'!I81</f>
        <v>616961843.18741047</v>
      </c>
      <c r="L92" s="2">
        <f t="shared" si="10"/>
        <v>-590522824.84622669</v>
      </c>
    </row>
    <row r="93" spans="2:12">
      <c r="B93" s="46">
        <v>2097</v>
      </c>
      <c r="C93" s="30">
        <f t="shared" si="11"/>
        <v>9699178.4086388908</v>
      </c>
      <c r="D93" s="30">
        <f t="shared" si="12"/>
        <v>5974712.192129476</v>
      </c>
      <c r="E93" s="30">
        <f t="shared" si="13"/>
        <v>7045525.541618254</v>
      </c>
      <c r="F93" s="30">
        <f t="shared" si="14"/>
        <v>1433523.1133545099</v>
      </c>
      <c r="G93" s="30">
        <f t="shared" si="15"/>
        <v>1777632.6703450345</v>
      </c>
      <c r="H93" s="30">
        <f t="shared" si="16"/>
        <v>640641.50680353772</v>
      </c>
      <c r="I93" s="52">
        <f t="shared" si="9"/>
        <v>26571213.432889707</v>
      </c>
      <c r="K93" s="36">
        <f>'[3]Pop and Housing Units'!I82</f>
        <v>647670826.52910113</v>
      </c>
      <c r="L93" s="2">
        <f t="shared" si="10"/>
        <v>-621099613.09621143</v>
      </c>
    </row>
    <row r="94" spans="2:12">
      <c r="B94" s="46">
        <v>2098</v>
      </c>
      <c r="C94" s="30">
        <f t="shared" si="11"/>
        <v>9753307.3876539879</v>
      </c>
      <c r="D94" s="30">
        <f t="shared" si="12"/>
        <v>6001894.0422352888</v>
      </c>
      <c r="E94" s="30">
        <f t="shared" si="13"/>
        <v>7077090.7107904861</v>
      </c>
      <c r="F94" s="30">
        <f t="shared" si="14"/>
        <v>1440044.9020428003</v>
      </c>
      <c r="G94" s="30">
        <f t="shared" si="15"/>
        <v>1785473.562863213</v>
      </c>
      <c r="H94" s="30">
        <f t="shared" si="16"/>
        <v>646258.89446837141</v>
      </c>
      <c r="I94" s="52">
        <f t="shared" si="9"/>
        <v>26704069.500054143</v>
      </c>
      <c r="K94" s="36">
        <f>'[3]Pop and Housing Units'!I83</f>
        <v>679914994.26969957</v>
      </c>
      <c r="L94" s="2">
        <f t="shared" si="10"/>
        <v>-653210924.76964545</v>
      </c>
    </row>
    <row r="95" spans="2:12">
      <c r="B95" s="46">
        <v>2099</v>
      </c>
      <c r="C95" s="30">
        <f t="shared" si="11"/>
        <v>9807732.3598824497</v>
      </c>
      <c r="D95" s="30">
        <f t="shared" si="12"/>
        <v>6029199.5556995058</v>
      </c>
      <c r="E95" s="30">
        <f t="shared" si="13"/>
        <v>7108797.2973628798</v>
      </c>
      <c r="F95" s="30">
        <f t="shared" si="14"/>
        <v>1446596.3614962834</v>
      </c>
      <c r="G95" s="30">
        <f t="shared" si="15"/>
        <v>1793349.0404767869</v>
      </c>
      <c r="H95" s="30">
        <f t="shared" si="16"/>
        <v>651915.23263650981</v>
      </c>
      <c r="I95" s="52">
        <f t="shared" si="9"/>
        <v>26837589.847554419</v>
      </c>
      <c r="K95" s="36">
        <f>'[3]Pop and Housing Units'!I84</f>
        <v>713771102.98146951</v>
      </c>
      <c r="L95" s="2">
        <f t="shared" si="10"/>
        <v>-686933513.13391507</v>
      </c>
    </row>
    <row r="96" spans="2:12">
      <c r="B96" s="46">
        <v>2100</v>
      </c>
      <c r="C96" s="30">
        <f t="shared" si="11"/>
        <v>9862454.9193677455</v>
      </c>
      <c r="D96" s="30">
        <f t="shared" si="12"/>
        <v>6056629.2951264437</v>
      </c>
      <c r="E96" s="30">
        <f t="shared" si="13"/>
        <v>7140645.9349097721</v>
      </c>
      <c r="F96" s="30">
        <f t="shared" si="14"/>
        <v>1453177.6267015941</v>
      </c>
      <c r="G96" s="30">
        <f t="shared" si="15"/>
        <v>1801259.2557358413</v>
      </c>
      <c r="H96" s="30">
        <f t="shared" si="16"/>
        <v>657610.76495078672</v>
      </c>
      <c r="I96" s="52">
        <f t="shared" si="9"/>
        <v>26971777.796792179</v>
      </c>
      <c r="K96" s="36">
        <f>'[3]Pop and Housing Units'!I85</f>
        <v>749319747.03881073</v>
      </c>
      <c r="L96" s="2">
        <f t="shared" si="10"/>
        <v>-722347969.24201858</v>
      </c>
    </row>
    <row r="97" spans="2:12">
      <c r="B97" s="46">
        <v>2101</v>
      </c>
      <c r="C97" s="30">
        <f t="shared" si="11"/>
        <v>9917476.6686370205</v>
      </c>
      <c r="D97" s="30">
        <f t="shared" si="12"/>
        <v>6084183.8256799784</v>
      </c>
      <c r="E97" s="30">
        <f t="shared" si="13"/>
        <v>7172637.2598440181</v>
      </c>
      <c r="F97" s="30">
        <f t="shared" si="14"/>
        <v>1459788.8332594864</v>
      </c>
      <c r="G97" s="30">
        <f t="shared" si="15"/>
        <v>1809204.3618633393</v>
      </c>
      <c r="H97" s="30">
        <f t="shared" si="16"/>
        <v>663345.73649229947</v>
      </c>
      <c r="I97" s="52">
        <f t="shared" si="9"/>
        <v>27106636.685776137</v>
      </c>
      <c r="K97" s="36">
        <f>'[3]Pop and Housing Units'!I86</f>
        <v>786645550.5081017</v>
      </c>
      <c r="L97" s="2">
        <f t="shared" si="10"/>
        <v>-759538913.82232559</v>
      </c>
    </row>
    <row r="98" spans="2:12">
      <c r="B98" s="46">
        <v>2102</v>
      </c>
      <c r="C98" s="30">
        <f t="shared" si="11"/>
        <v>9972799.2187458109</v>
      </c>
      <c r="D98" s="30">
        <f t="shared" si="12"/>
        <v>6111863.7150951875</v>
      </c>
      <c r="E98" s="30">
        <f t="shared" si="13"/>
        <v>7204771.9114297153</v>
      </c>
      <c r="F98" s="30">
        <f t="shared" si="14"/>
        <v>1466430.1173876273</v>
      </c>
      <c r="G98" s="30">
        <f t="shared" si="15"/>
        <v>1817184.512758089</v>
      </c>
      <c r="H98" s="30">
        <f t="shared" si="16"/>
        <v>669120.39378859149</v>
      </c>
      <c r="I98" s="52">
        <f t="shared" si="9"/>
        <v>27242169.869205017</v>
      </c>
      <c r="K98" s="36">
        <f>'[3]Pop and Housing Units'!I87</f>
        <v>825837368.63203061</v>
      </c>
      <c r="L98" s="2">
        <f t="shared" si="10"/>
        <v>-798595198.76282561</v>
      </c>
    </row>
    <row r="99" spans="2:12">
      <c r="B99" s="46">
        <v>2103</v>
      </c>
      <c r="C99" s="30">
        <f t="shared" si="11"/>
        <v>10028424.18932301</v>
      </c>
      <c r="D99" s="30">
        <f t="shared" si="12"/>
        <v>6139669.5336900521</v>
      </c>
      <c r="E99" s="30">
        <f t="shared" si="13"/>
        <v>7237050.5317949736</v>
      </c>
      <c r="F99" s="30">
        <f t="shared" si="14"/>
        <v>1473101.6159234042</v>
      </c>
      <c r="G99" s="30">
        <f t="shared" si="15"/>
        <v>1825199.8629977251</v>
      </c>
      <c r="H99" s="30">
        <f t="shared" si="16"/>
        <v>674934.98482187919</v>
      </c>
      <c r="I99" s="52">
        <f t="shared" si="9"/>
        <v>27378380.718551043</v>
      </c>
      <c r="K99" s="36">
        <f>'[3]Pop and Housing Units'!I88</f>
        <v>866988499.38814139</v>
      </c>
      <c r="L99" s="2">
        <f t="shared" si="10"/>
        <v>-839610118.66959035</v>
      </c>
    </row>
    <row r="100" spans="2:12">
      <c r="B100" s="46">
        <v>2104</v>
      </c>
      <c r="C100" s="30">
        <f t="shared" si="11"/>
        <v>10084353.208616074</v>
      </c>
      <c r="D100" s="30">
        <f t="shared" si="12"/>
        <v>6167601.8543772027</v>
      </c>
      <c r="E100" s="30">
        <f t="shared" si="13"/>
        <v>7269473.7659447482</v>
      </c>
      <c r="F100" s="30">
        <f t="shared" si="14"/>
        <v>1479803.4663267438</v>
      </c>
      <c r="G100" s="30">
        <f t="shared" si="15"/>
        <v>1833250.5678417026</v>
      </c>
      <c r="H100" s="30">
        <f t="shared" si="16"/>
        <v>680789.75903732469</v>
      </c>
      <c r="I100" s="52">
        <f t="shared" si="9"/>
        <v>27515272.622143794</v>
      </c>
      <c r="K100" s="36">
        <f>'[3]Pop and Housing Units'!I89</f>
        <v>910196905.62530243</v>
      </c>
      <c r="L100" s="2">
        <f t="shared" si="10"/>
        <v>-882681633.00315869</v>
      </c>
    </row>
    <row r="101" spans="2:12">
      <c r="B101" s="46">
        <v>2105</v>
      </c>
      <c r="C101" s="30">
        <f t="shared" si="11"/>
        <v>10140587.913536455</v>
      </c>
      <c r="D101" s="30">
        <f t="shared" si="12"/>
        <v>6195661.2526757279</v>
      </c>
      <c r="E101" s="30">
        <f t="shared" si="13"/>
        <v>7302042.261773726</v>
      </c>
      <c r="F101" s="30">
        <f t="shared" si="14"/>
        <v>1486535.8066829443</v>
      </c>
      <c r="G101" s="30">
        <f t="shared" si="15"/>
        <v>1841336.7832343047</v>
      </c>
      <c r="H101" s="30">
        <f t="shared" si="16"/>
        <v>686684.96735135466</v>
      </c>
      <c r="I101" s="52">
        <f t="shared" si="9"/>
        <v>27652848.985254511</v>
      </c>
      <c r="K101" s="36">
        <f>'[3]Pop and Housing Units'!I90</f>
        <v>955565448.30699944</v>
      </c>
      <c r="L101" s="2">
        <f t="shared" si="10"/>
        <v>-927912599.32174492</v>
      </c>
    </row>
    <row r="102" spans="2:12">
      <c r="B102" s="46">
        <v>2106</v>
      </c>
      <c r="C102" s="30">
        <f t="shared" si="11"/>
        <v>10197129.949705269</v>
      </c>
      <c r="D102" s="30">
        <f t="shared" si="12"/>
        <v>6223848.3067230294</v>
      </c>
      <c r="E102" s="30">
        <f t="shared" si="13"/>
        <v>7334756.670079275</v>
      </c>
      <c r="F102" s="30">
        <f t="shared" si="14"/>
        <v>1493298.7757055203</v>
      </c>
      <c r="G102" s="30">
        <f t="shared" si="15"/>
        <v>1849458.6658076637</v>
      </c>
      <c r="H102" s="30">
        <f t="shared" si="16"/>
        <v>692620.86216002493</v>
      </c>
      <c r="I102" s="52">
        <f t="shared" si="9"/>
        <v>27791113.230180781</v>
      </c>
      <c r="K102" s="36">
        <f>'[3]Pop and Housing Units'!I91</f>
        <v>1003202131.4167855</v>
      </c>
      <c r="L102" s="2">
        <f t="shared" si="10"/>
        <v>-975411018.18660474</v>
      </c>
    </row>
    <row r="103" spans="2:12">
      <c r="B103" s="46">
        <v>2107</v>
      </c>
      <c r="C103" s="30">
        <f t="shared" si="11"/>
        <v>10253980.97149921</v>
      </c>
      <c r="D103" s="30">
        <f t="shared" si="12"/>
        <v>6252163.5972867357</v>
      </c>
      <c r="E103" s="30">
        <f t="shared" si="13"/>
        <v>7367617.6445744494</v>
      </c>
      <c r="F103" s="30">
        <f t="shared" si="14"/>
        <v>1500092.5127390618</v>
      </c>
      <c r="G103" s="30">
        <f t="shared" si="15"/>
        <v>1857616.3728847941</v>
      </c>
      <c r="H103" s="30">
        <f t="shared" si="16"/>
        <v>698597.69734743226</v>
      </c>
      <c r="I103" s="52">
        <f t="shared" si="9"/>
        <v>27930068.796331685</v>
      </c>
      <c r="K103" s="36">
        <f>'[3]Pop and Housing Units'!I92</f>
        <v>1053220359.1090051</v>
      </c>
      <c r="L103" s="2">
        <f t="shared" si="10"/>
        <v>-1025290290.3126734</v>
      </c>
    </row>
    <row r="104" spans="2:12">
      <c r="B104" s="46">
        <v>2108</v>
      </c>
      <c r="C104" s="30">
        <f t="shared" si="11"/>
        <v>10311142.642096709</v>
      </c>
      <c r="D104" s="30">
        <f t="shared" si="12"/>
        <v>6280607.7077766676</v>
      </c>
      <c r="E104" s="30">
        <f t="shared" si="13"/>
        <v>7400625.8419010472</v>
      </c>
      <c r="F104" s="30">
        <f t="shared" si="14"/>
        <v>1506917.1577621039</v>
      </c>
      <c r="G104" s="30">
        <f t="shared" si="15"/>
        <v>1865810.0624826408</v>
      </c>
      <c r="H104" s="30">
        <f t="shared" si="16"/>
        <v>704615.72829417128</v>
      </c>
      <c r="I104" s="52">
        <f t="shared" si="9"/>
        <v>28069719.140313338</v>
      </c>
      <c r="K104" s="36">
        <f>'[3]Pop and Housing Units'!I93</f>
        <v>1105739205.7170496</v>
      </c>
      <c r="L104" s="2">
        <f t="shared" si="10"/>
        <v>-1077669486.5767362</v>
      </c>
    </row>
    <row r="105" spans="2:12">
      <c r="B105" s="46">
        <v>2109</v>
      </c>
      <c r="C105" s="30">
        <f t="shared" si="11"/>
        <v>10368616.633524319</v>
      </c>
      <c r="D105" s="30">
        <f t="shared" si="12"/>
        <v>6309181.2242568573</v>
      </c>
      <c r="E105" s="30">
        <f t="shared" si="13"/>
        <v>7433781.9216427365</v>
      </c>
      <c r="F105" s="30">
        <f t="shared" si="14"/>
        <v>1513772.8513900123</v>
      </c>
      <c r="G105" s="30">
        <f t="shared" si="15"/>
        <v>1874039.8933151395</v>
      </c>
      <c r="H105" s="30">
        <f t="shared" si="16"/>
        <v>710675.2118858397</v>
      </c>
      <c r="I105" s="52">
        <f t="shared" si="9"/>
        <v>28210067.736014903</v>
      </c>
      <c r="K105" s="36">
        <f>'[3]Pop and Housing Units'!I94</f>
        <v>1160883699.2620223</v>
      </c>
      <c r="L105" s="2">
        <f t="shared" si="10"/>
        <v>-1132673631.5260074</v>
      </c>
    </row>
    <row r="106" spans="2:12">
      <c r="B106" s="46">
        <v>2110</v>
      </c>
      <c r="C106" s="30">
        <f t="shared" si="11"/>
        <v>10426404.626703354</v>
      </c>
      <c r="D106" s="30">
        <f t="shared" si="12"/>
        <v>6337884.7354576271</v>
      </c>
      <c r="E106" s="30">
        <f t="shared" si="13"/>
        <v>7467086.5463382341</v>
      </c>
      <c r="F106" s="30">
        <f t="shared" si="14"/>
        <v>1520659.734877879</v>
      </c>
      <c r="G106" s="30">
        <f t="shared" si="15"/>
        <v>1882306.024796291</v>
      </c>
      <c r="H106" s="30">
        <f t="shared" si="16"/>
        <v>716776.40652158996</v>
      </c>
      <c r="I106" s="52">
        <f t="shared" si="9"/>
        <v>28351118.074694976</v>
      </c>
      <c r="K106" s="36">
        <f>'[3]Pop and Housing Units'!I95</f>
        <v>1218785119.1368349</v>
      </c>
      <c r="L106" s="2">
        <f t="shared" si="10"/>
        <v>-1190434001.06214</v>
      </c>
    </row>
    <row r="107" spans="2:12">
      <c r="B107" s="46">
        <v>2111</v>
      </c>
      <c r="C107" s="30">
        <f t="shared" si="11"/>
        <v>10484508.311496776</v>
      </c>
      <c r="D107" s="30">
        <f t="shared" si="12"/>
        <v>6366718.8327877158</v>
      </c>
      <c r="E107" s="30">
        <f t="shared" si="13"/>
        <v>7500540.3814945444</v>
      </c>
      <c r="F107" s="30">
        <f t="shared" si="14"/>
        <v>1527577.9501234344</v>
      </c>
      <c r="G107" s="30">
        <f t="shared" si="15"/>
        <v>1890608.61704325</v>
      </c>
      <c r="H107" s="30">
        <f t="shared" si="16"/>
        <v>722919.57212272845</v>
      </c>
      <c r="I107" s="52">
        <f t="shared" si="9"/>
        <v>28492873.665068448</v>
      </c>
      <c r="K107" s="36">
        <f>'[3]Pop and Housing Units'!I96</f>
        <v>1279581308.674505</v>
      </c>
      <c r="L107" s="2">
        <f t="shared" si="10"/>
        <v>-1251088435.0094366</v>
      </c>
    </row>
    <row r="108" spans="2:12">
      <c r="B108" s="46">
        <v>2112</v>
      </c>
      <c r="C108" s="30">
        <f t="shared" si="11"/>
        <v>10542929.386756305</v>
      </c>
      <c r="D108" s="30">
        <f t="shared" si="12"/>
        <v>6395684.1103464682</v>
      </c>
      <c r="E108" s="30">
        <f t="shared" si="13"/>
        <v>7534144.0956002567</v>
      </c>
      <c r="F108" s="30">
        <f t="shared" si="14"/>
        <v>1534527.6396699701</v>
      </c>
      <c r="G108" s="30">
        <f t="shared" si="15"/>
        <v>1898947.8308794252</v>
      </c>
      <c r="H108" s="30">
        <f t="shared" si="16"/>
        <v>729104.97014136217</v>
      </c>
      <c r="I108" s="52">
        <f t="shared" si="9"/>
        <v>28635338.033393785</v>
      </c>
      <c r="K108" s="36">
        <f>'[3]Pop and Housing Units'!I97</f>
        <v>1343417003.3448672</v>
      </c>
      <c r="L108" s="2">
        <f t="shared" si="10"/>
        <v>-1314781665.3114734</v>
      </c>
    </row>
    <row r="109" spans="2:12">
      <c r="B109" s="46">
        <v>2113</v>
      </c>
      <c r="C109" s="30">
        <f t="shared" si="11"/>
        <v>10601669.56036981</v>
      </c>
      <c r="D109" s="30">
        <f t="shared" si="12"/>
        <v>6424781.1649360722</v>
      </c>
      <c r="E109" s="30">
        <f t="shared" si="13"/>
        <v>7567898.3601389062</v>
      </c>
      <c r="F109" s="30">
        <f t="shared" si="14"/>
        <v>1541508.9467092752</v>
      </c>
      <c r="G109" s="30">
        <f t="shared" si="15"/>
        <v>1907323.8278375953</v>
      </c>
      <c r="H109" s="30">
        <f t="shared" si="16"/>
        <v>735332.86356909352</v>
      </c>
      <c r="I109" s="52">
        <f t="shared" si="9"/>
        <v>28778514.723560747</v>
      </c>
      <c r="K109" s="36">
        <f>'[3]Pop and Housing Units'!I98</f>
        <v>1410444175.3611135</v>
      </c>
      <c r="L109" s="2">
        <f t="shared" si="10"/>
        <v>-1381665660.6375527</v>
      </c>
    </row>
    <row r="110" spans="2:12">
      <c r="B110" s="46">
        <v>2114</v>
      </c>
      <c r="C110" s="30">
        <f t="shared" si="11"/>
        <v>10660730.549308915</v>
      </c>
      <c r="D110" s="30">
        <f t="shared" si="12"/>
        <v>6454010.5960738594</v>
      </c>
      <c r="E110" s="30">
        <f t="shared" si="13"/>
        <v>7601803.8496023901</v>
      </c>
      <c r="F110" s="30">
        <f t="shared" si="14"/>
        <v>1548522.0150845884</v>
      </c>
      <c r="G110" s="30">
        <f t="shared" si="15"/>
        <v>1915736.7701630378</v>
      </c>
      <c r="H110" s="30">
        <f t="shared" si="16"/>
        <v>741603.51694576314</v>
      </c>
      <c r="I110" s="52">
        <f t="shared" si="9"/>
        <v>28922407.297178552</v>
      </c>
      <c r="K110" s="36">
        <f>'[3]Pop and Housing Units'!I99</f>
        <v>1480822395.5166624</v>
      </c>
      <c r="L110" s="2">
        <f t="shared" si="10"/>
        <v>-1451899988.2194839</v>
      </c>
    </row>
    <row r="111" spans="2:12">
      <c r="B111" s="46">
        <v>2115</v>
      </c>
      <c r="C111" s="30">
        <f t="shared" si="11"/>
        <v>10720114.079676874</v>
      </c>
      <c r="D111" s="30">
        <f t="shared" si="12"/>
        <v>6483373.006004652</v>
      </c>
      <c r="E111" s="30">
        <f t="shared" si="13"/>
        <v>7635861.2415044447</v>
      </c>
      <c r="F111" s="30">
        <f t="shared" si="14"/>
        <v>1555566.9892935602</v>
      </c>
      <c r="G111" s="30">
        <f t="shared" si="15"/>
        <v>1924186.8208166722</v>
      </c>
      <c r="H111" s="30">
        <f t="shared" si="16"/>
        <v>747917.19636824133</v>
      </c>
      <c r="I111" s="52">
        <f t="shared" si="9"/>
        <v>29067019.333664447</v>
      </c>
      <c r="K111" s="36">
        <f>'[3]Pop and Housing Units'!I100</f>
        <v>1554719213.1138637</v>
      </c>
      <c r="L111" s="2">
        <f t="shared" si="10"/>
        <v>-1525652193.7801993</v>
      </c>
    </row>
    <row r="112" spans="2:12">
      <c r="B112" s="46">
        <v>2116</v>
      </c>
      <c r="C112" s="30">
        <f t="shared" si="11"/>
        <v>10779821.886756688</v>
      </c>
      <c r="D112" s="30">
        <f t="shared" si="12"/>
        <v>6512868.9997131759</v>
      </c>
      <c r="E112" s="30">
        <f t="shared" si="13"/>
        <v>7670071.2163941851</v>
      </c>
      <c r="F112" s="30">
        <f t="shared" si="14"/>
        <v>1562644.0144912305</v>
      </c>
      <c r="G112" s="30">
        <f t="shared" si="15"/>
        <v>1932674.1434782154</v>
      </c>
      <c r="H112" s="30">
        <f t="shared" si="16"/>
        <v>754274.16949926759</v>
      </c>
      <c r="I112" s="52">
        <f t="shared" si="9"/>
        <v>29212354.430332761</v>
      </c>
      <c r="K112" s="36">
        <f>'[3]Pop and Housing Units'!I101</f>
        <v>1632310554.8891389</v>
      </c>
      <c r="L112" s="2">
        <f t="shared" si="10"/>
        <v>-1603098200.4588063</v>
      </c>
    </row>
    <row r="113" spans="2:12">
      <c r="B113" s="46">
        <v>2117</v>
      </c>
      <c r="C113" s="30">
        <f t="shared" si="11"/>
        <v>10839855.715059483</v>
      </c>
      <c r="D113" s="30">
        <f t="shared" si="12"/>
        <v>6542499.1849365262</v>
      </c>
      <c r="E113" s="30">
        <f t="shared" si="13"/>
        <v>7704434.457869702</v>
      </c>
      <c r="F113" s="30">
        <f t="shared" si="14"/>
        <v>1569753.2364930199</v>
      </c>
      <c r="G113" s="30">
        <f t="shared" si="15"/>
        <v>1941198.9025493537</v>
      </c>
      <c r="H113" s="30">
        <f t="shared" si="16"/>
        <v>760674.7055763402</v>
      </c>
      <c r="I113" s="52">
        <f t="shared" si="9"/>
        <v>29358416.202484425</v>
      </c>
      <c r="K113" s="36">
        <f>'[3]Pop and Housing Units'!I102</f>
        <v>1713781143.8843732</v>
      </c>
      <c r="L113" s="2">
        <f t="shared" si="10"/>
        <v>-1684422727.6818888</v>
      </c>
    </row>
    <row r="114" spans="2:12">
      <c r="B114" s="46">
        <v>2118</v>
      </c>
      <c r="C114" s="30">
        <f t="shared" si="11"/>
        <v>10900217.318373121</v>
      </c>
      <c r="D114" s="30">
        <f t="shared" si="12"/>
        <v>6572264.1721766843</v>
      </c>
      <c r="E114" s="30">
        <f t="shared" si="13"/>
        <v>7738951.6525917258</v>
      </c>
      <c r="F114" s="30">
        <f t="shared" si="14"/>
        <v>1576894.8017777337</v>
      </c>
      <c r="G114" s="30">
        <f t="shared" si="15"/>
        <v>1949761.2631569258</v>
      </c>
      <c r="H114" s="30">
        <f t="shared" si="16"/>
        <v>767119.07542065368</v>
      </c>
      <c r="I114" s="52">
        <f t="shared" si="9"/>
        <v>29505208.283496846</v>
      </c>
      <c r="K114" s="36">
        <f>'[3]Pop and Housing Units'!I103</f>
        <v>1799324939.2618778</v>
      </c>
      <c r="L114" s="2">
        <f t="shared" si="10"/>
        <v>-1769819730.9783809</v>
      </c>
    </row>
    <row r="115" spans="2:12">
      <c r="B115" s="46">
        <v>2119</v>
      </c>
      <c r="C115" s="30">
        <f t="shared" si="11"/>
        <v>10960908.459811088</v>
      </c>
      <c r="D115" s="30">
        <f t="shared" si="12"/>
        <v>6602164.5747131016</v>
      </c>
      <c r="E115" s="30">
        <f t="shared" si="13"/>
        <v>7773623.4902973445</v>
      </c>
      <c r="F115" s="30">
        <f t="shared" si="14"/>
        <v>1584068.8574905798</v>
      </c>
      <c r="G115" s="30">
        <f t="shared" si="15"/>
        <v>1958361.3911561226</v>
      </c>
      <c r="H115" s="30">
        <f t="shared" si="16"/>
        <v>773607.55144608696</v>
      </c>
      <c r="I115" s="52">
        <f t="shared" si="9"/>
        <v>29652734.324914321</v>
      </c>
      <c r="K115" s="36">
        <f>'[3]Pop and Housing Units'!I104</f>
        <v>1889145598.1100898</v>
      </c>
      <c r="L115" s="2">
        <f t="shared" si="10"/>
        <v>-1859492863.7851756</v>
      </c>
    </row>
    <row r="116" spans="2:12">
      <c r="B116" s="46">
        <v>2120</v>
      </c>
      <c r="C116" s="30">
        <f t="shared" si="11"/>
        <v>11021930.911861628</v>
      </c>
      <c r="D116" s="30">
        <f t="shared" si="12"/>
        <v>6632201.0086153345</v>
      </c>
      <c r="E116" s="30">
        <f t="shared" si="13"/>
        <v>7808450.6638137884</v>
      </c>
      <c r="F116" s="30">
        <f t="shared" si="14"/>
        <v>1591275.551446201</v>
      </c>
      <c r="G116" s="30">
        <f t="shared" si="15"/>
        <v>1966999.4531336993</v>
      </c>
      <c r="H116" s="30">
        <f t="shared" si="16"/>
        <v>780140.40766824014</v>
      </c>
      <c r="I116" s="52">
        <f t="shared" si="9"/>
        <v>29800997.996538889</v>
      </c>
      <c r="K116" s="36">
        <f>'[3]Pop and Housing Units'!I105</f>
        <v>1983456960.3395638</v>
      </c>
      <c r="L116" s="2">
        <f t="shared" si="10"/>
        <v>-1953655962.343025</v>
      </c>
    </row>
    <row r="117" spans="2:12">
      <c r="B117" s="46">
        <v>2121</v>
      </c>
      <c r="C117" s="30">
        <f t="shared" si="11"/>
        <v>11083286.456437131</v>
      </c>
      <c r="D117" s="30">
        <f t="shared" si="12"/>
        <v>6662374.0927557368</v>
      </c>
      <c r="E117" s="30">
        <f t="shared" si="13"/>
        <v>7843433.8690722706</v>
      </c>
      <c r="F117" s="30">
        <f t="shared" si="14"/>
        <v>1598515.0321317199</v>
      </c>
      <c r="G117" s="30">
        <f t="shared" si="15"/>
        <v>1975675.6164112024</v>
      </c>
      <c r="H117" s="30">
        <f t="shared" si="16"/>
        <v>786717.91971352242</v>
      </c>
      <c r="I117" s="52">
        <f t="shared" si="9"/>
        <v>29950002.986521583</v>
      </c>
      <c r="K117" s="36">
        <f>'[3]Pop and Housing Units'!I106</f>
        <v>2082483557.823751</v>
      </c>
      <c r="L117" s="2">
        <f t="shared" si="10"/>
        <v>-2052533554.8372295</v>
      </c>
    </row>
    <row r="118" spans="2:12">
      <c r="B118" s="46">
        <v>2122</v>
      </c>
      <c r="C118" s="30">
        <f t="shared" si="11"/>
        <v>11144976.884923784</v>
      </c>
      <c r="D118" s="30">
        <f t="shared" si="12"/>
        <v>6692684.4488222096</v>
      </c>
      <c r="E118" s="30">
        <f t="shared" si="13"/>
        <v>7878573.8051218977</v>
      </c>
      <c r="F118" s="30">
        <f t="shared" si="14"/>
        <v>1605787.448709799</v>
      </c>
      <c r="G118" s="30">
        <f t="shared" si="15"/>
        <v>1984390.0490482103</v>
      </c>
      <c r="H118" s="30">
        <f t="shared" si="16"/>
        <v>793340.36482828972</v>
      </c>
      <c r="I118" s="52">
        <f t="shared" si="9"/>
        <v>30099753.001454193</v>
      </c>
      <c r="K118" s="36">
        <f>'[3]Pop and Housing Units'!I107</f>
        <v>2186461148.99682</v>
      </c>
      <c r="L118" s="2">
        <f t="shared" si="10"/>
        <v>-2156361395.9953656</v>
      </c>
    </row>
    <row r="119" spans="2:12">
      <c r="B119" s="46">
        <v>2123</v>
      </c>
      <c r="C119" s="30">
        <f t="shared" si="11"/>
        <v>11207003.998231471</v>
      </c>
      <c r="D119" s="30">
        <f t="shared" si="12"/>
        <v>6723132.7013310138</v>
      </c>
      <c r="E119" s="30">
        <f t="shared" si="13"/>
        <v>7913871.1741436375</v>
      </c>
      <c r="F119" s="30">
        <f t="shared" si="14"/>
        <v>1613092.9510217137</v>
      </c>
      <c r="G119" s="30">
        <f t="shared" si="15"/>
        <v>1993142.9198455894</v>
      </c>
      <c r="H119" s="30">
        <f t="shared" si="16"/>
        <v>800008.02188803232</v>
      </c>
      <c r="I119" s="52">
        <f t="shared" si="9"/>
        <v>30250251.766461454</v>
      </c>
      <c r="K119" s="36">
        <f>'[3]Pop and Housing Units'!I108</f>
        <v>2295637280.1813607</v>
      </c>
      <c r="L119" s="2">
        <f t="shared" si="10"/>
        <v>-2265387028.4148993</v>
      </c>
    </row>
    <row r="120" spans="2:12">
      <c r="B120" s="46">
        <v>2124</v>
      </c>
      <c r="C120" s="30">
        <f t="shared" si="11"/>
        <v>11269369.606843958</v>
      </c>
      <c r="D120" s="30">
        <f t="shared" si="12"/>
        <v>6753719.477639637</v>
      </c>
      <c r="E120" s="30">
        <f t="shared" si="13"/>
        <v>7949326.681464348</v>
      </c>
      <c r="F120" s="30">
        <f t="shared" si="14"/>
        <v>1620431.6895904392</v>
      </c>
      <c r="G120" s="30">
        <f t="shared" si="15"/>
        <v>2001934.3983487634</v>
      </c>
      <c r="H120" s="30">
        <f t="shared" si="16"/>
        <v>806721.17140661483</v>
      </c>
      <c r="I120" s="52">
        <f t="shared" si="9"/>
        <v>30401503.02529376</v>
      </c>
      <c r="K120" s="36">
        <f>'[3]Pop and Housing Units'!I109</f>
        <v>2410271874.9824762</v>
      </c>
      <c r="L120" s="2">
        <f t="shared" si="10"/>
        <v>-2379870371.9571824</v>
      </c>
    </row>
    <row r="121" spans="2:12">
      <c r="B121" s="46">
        <v>2125</v>
      </c>
      <c r="C121" s="30">
        <f t="shared" si="11"/>
        <v>11332075.530869316</v>
      </c>
      <c r="D121" s="30">
        <f t="shared" si="12"/>
        <v>6784445.4079597183</v>
      </c>
      <c r="E121" s="30">
        <f t="shared" si="13"/>
        <v>7984941.0355708739</v>
      </c>
      <c r="F121" s="30">
        <f t="shared" si="14"/>
        <v>1627803.8156237532</v>
      </c>
      <c r="G121" s="30">
        <f t="shared" si="15"/>
        <v>2010764.654850997</v>
      </c>
      <c r="H121" s="30">
        <f t="shared" si="16"/>
        <v>813480.09554556559</v>
      </c>
      <c r="I121" s="52">
        <f t="shared" si="9"/>
        <v>30553510.540420223</v>
      </c>
      <c r="K121" s="36">
        <f>'[3]Pop and Housing Units'!I110</f>
        <v>2530637853.1515675</v>
      </c>
      <c r="L121" s="2">
        <f t="shared" si="10"/>
        <v>-2500084342.6111474</v>
      </c>
    </row>
    <row r="122" spans="2:12">
      <c r="B122" s="46">
        <v>2126</v>
      </c>
      <c r="C122" s="30">
        <f t="shared" si="11"/>
        <v>11395123.600090621</v>
      </c>
      <c r="D122" s="30">
        <f t="shared" si="12"/>
        <v>6815311.125370034</v>
      </c>
      <c r="E122" s="30">
        <f t="shared" si="13"/>
        <v>8020714.9481242029</v>
      </c>
      <c r="F122" s="30">
        <f t="shared" si="14"/>
        <v>1635209.4810173502</v>
      </c>
      <c r="G122" s="30">
        <f t="shared" si="15"/>
        <v>2019633.8603966956</v>
      </c>
      <c r="H122" s="30">
        <f t="shared" si="16"/>
        <v>820285.07812341896</v>
      </c>
      <c r="I122" s="52">
        <f t="shared" si="9"/>
        <v>30706278.093122326</v>
      </c>
      <c r="K122" s="36">
        <f>'[3]Pop and Housing Units'!I111</f>
        <v>2657021780.3933129</v>
      </c>
      <c r="L122" s="2">
        <f t="shared" si="10"/>
        <v>-2626315502.3001904</v>
      </c>
    </row>
    <row r="123" spans="2:12">
      <c r="B123" s="46">
        <v>2127</v>
      </c>
      <c r="C123" s="30">
        <f t="shared" si="11"/>
        <v>11458515.654016908</v>
      </c>
      <c r="D123" s="30">
        <f t="shared" si="12"/>
        <v>6846317.2658295399</v>
      </c>
      <c r="E123" s="30">
        <f t="shared" si="13"/>
        <v>8056649.133973687</v>
      </c>
      <c r="F123" s="30">
        <f t="shared" si="14"/>
        <v>1642648.8383579717</v>
      </c>
      <c r="G123" s="30">
        <f t="shared" si="15"/>
        <v>2028542.1867847175</v>
      </c>
      <c r="H123" s="30">
        <f t="shared" si="16"/>
        <v>827136.404625108</v>
      </c>
      <c r="I123" s="52">
        <f t="shared" si="9"/>
        <v>30859809.483587932</v>
      </c>
      <c r="K123" s="36">
        <f>'[3]Pop and Housing Units'!I112</f>
        <v>2789724550.6629872</v>
      </c>
      <c r="L123" s="2">
        <f t="shared" si="10"/>
        <v>-2758864741.1793995</v>
      </c>
    </row>
    <row r="124" spans="2:12">
      <c r="B124" s="46">
        <v>2128</v>
      </c>
      <c r="C124" s="30">
        <f t="shared" si="11"/>
        <v>11522253.541934403</v>
      </c>
      <c r="D124" s="30">
        <f t="shared" si="12"/>
        <v>6877464.4681904782</v>
      </c>
      <c r="E124" s="30">
        <f t="shared" si="13"/>
        <v>8092744.3111713259</v>
      </c>
      <c r="F124" s="30">
        <f t="shared" si="14"/>
        <v>1650122.0409265496</v>
      </c>
      <c r="G124" s="30">
        <f t="shared" si="15"/>
        <v>2037489.8065717022</v>
      </c>
      <c r="H124" s="30">
        <f t="shared" si="16"/>
        <v>834034.36221141019</v>
      </c>
      <c r="I124" s="52">
        <f t="shared" si="9"/>
        <v>31014108.531005871</v>
      </c>
      <c r="K124" s="36">
        <f>'[3]Pop and Housing Units'!I113</f>
        <v>2929062102.5786452</v>
      </c>
      <c r="L124" s="2">
        <f t="shared" si="10"/>
        <v>-2898047994.0476394</v>
      </c>
    </row>
    <row r="125" spans="2:12">
      <c r="B125" s="46">
        <v>2129</v>
      </c>
      <c r="C125" s="30">
        <f t="shared" si="11"/>
        <v>11586339.122958021</v>
      </c>
      <c r="D125" s="30">
        <f t="shared" si="12"/>
        <v>6908753.3742115358</v>
      </c>
      <c r="E125" s="30">
        <f t="shared" si="13"/>
        <v>8129001.2009861162</v>
      </c>
      <c r="F125" s="30">
        <f t="shared" si="14"/>
        <v>1657629.2427013647</v>
      </c>
      <c r="G125" s="30">
        <f t="shared" si="15"/>
        <v>2046476.8930754128</v>
      </c>
      <c r="H125" s="30">
        <f t="shared" si="16"/>
        <v>840979.23972844437</v>
      </c>
      <c r="I125" s="52">
        <f t="shared" si="9"/>
        <v>31169179.073660895</v>
      </c>
      <c r="K125" s="36">
        <f>'[3]Pop and Housing Units'!I114</f>
        <v>3075366171.6539121</v>
      </c>
      <c r="L125" s="2">
        <f t="shared" si="10"/>
        <v>-3044196992.5802512</v>
      </c>
    </row>
    <row r="126" spans="2:12">
      <c r="B126" s="47">
        <v>2130</v>
      </c>
      <c r="C126" s="39">
        <f t="shared" si="11"/>
        <v>11650774.266083123</v>
      </c>
      <c r="D126" s="39">
        <f t="shared" si="12"/>
        <v>6940184.6285710726</v>
      </c>
      <c r="E126" s="39">
        <f t="shared" si="13"/>
        <v>8165420.5279184645</v>
      </c>
      <c r="F126" s="39">
        <f t="shared" si="14"/>
        <v>1665170.5983612197</v>
      </c>
      <c r="G126" s="39">
        <f t="shared" si="15"/>
        <v>2055503.6203780933</v>
      </c>
      <c r="H126" s="39">
        <f t="shared" si="16"/>
        <v>847971.32771722123</v>
      </c>
      <c r="I126" s="53">
        <f t="shared" si="9"/>
        <v>31325024.969029196</v>
      </c>
      <c r="K126" s="36">
        <f>'[3]Pop and Housing Units'!I115</f>
        <v>3228985080.1424046</v>
      </c>
      <c r="L126" s="2">
        <f t="shared" si="10"/>
        <v>-3197660055.1733751</v>
      </c>
    </row>
  </sheetData>
  <mergeCells count="1">
    <mergeCell ref="C14:I14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8A857D9-309A-4BE2-8845-99A2CF2ADA5D}">
  <dimension ref="A2:AA359"/>
  <sheetViews>
    <sheetView workbookViewId="0">
      <selection activeCell="J7" sqref="J7"/>
    </sheetView>
  </sheetViews>
  <sheetFormatPr defaultRowHeight="14.45"/>
  <cols>
    <col min="1" max="1" width="13.7109375" bestFit="1" customWidth="1"/>
    <col min="2" max="2" width="26.140625" bestFit="1" customWidth="1"/>
    <col min="3" max="3" width="14.28515625" bestFit="1" customWidth="1"/>
    <col min="4" max="5" width="12.42578125" bestFit="1" customWidth="1"/>
    <col min="6" max="7" width="10.140625" bestFit="1" customWidth="1"/>
    <col min="8" max="8" width="11.28515625" bestFit="1" customWidth="1"/>
    <col min="9" max="10" width="14.28515625" bestFit="1" customWidth="1"/>
    <col min="11" max="11" width="10.140625" bestFit="1" customWidth="1"/>
    <col min="12" max="12" width="12.28515625" customWidth="1"/>
    <col min="13" max="13" width="9.140625" bestFit="1" customWidth="1"/>
    <col min="14" max="14" width="10.140625" bestFit="1" customWidth="1"/>
    <col min="15" max="15" width="9.140625" bestFit="1" customWidth="1"/>
    <col min="16" max="17" width="14.28515625" bestFit="1" customWidth="1"/>
    <col min="18" max="19" width="12.42578125" bestFit="1" customWidth="1"/>
    <col min="20" max="21" width="10.140625" bestFit="1" customWidth="1"/>
    <col min="22" max="22" width="11.28515625" bestFit="1" customWidth="1"/>
    <col min="23" max="23" width="14.28515625" bestFit="1" customWidth="1"/>
    <col min="24" max="24" width="15.7109375" bestFit="1" customWidth="1"/>
    <col min="26" max="26" width="11.85546875" customWidth="1"/>
    <col min="27" max="27" width="13.85546875" bestFit="1" customWidth="1"/>
  </cols>
  <sheetData>
    <row r="2" spans="2:23">
      <c r="B2" t="s">
        <v>44</v>
      </c>
    </row>
    <row r="3" spans="2:23">
      <c r="B3" t="s">
        <v>45</v>
      </c>
      <c r="C3">
        <v>1</v>
      </c>
      <c r="D3">
        <v>2</v>
      </c>
      <c r="E3">
        <v>3</v>
      </c>
      <c r="F3">
        <v>4</v>
      </c>
      <c r="G3">
        <v>5</v>
      </c>
      <c r="H3">
        <v>6</v>
      </c>
    </row>
    <row r="4" spans="2:23">
      <c r="B4" s="1" t="s">
        <v>46</v>
      </c>
      <c r="C4" s="1">
        <f>'Population w Relocation'!C4</f>
        <v>5.0000000000000001E-3</v>
      </c>
      <c r="D4" s="1">
        <f>'Population w Relocation'!D4</f>
        <v>5.0000000000000001E-3</v>
      </c>
      <c r="E4" s="1">
        <f>'Population w Relocation'!E4</f>
        <v>5.0000000000000001E-3</v>
      </c>
      <c r="F4" s="1">
        <f>'Population w Relocation'!F4</f>
        <v>5.0000000000000001E-3</v>
      </c>
      <c r="G4" s="1">
        <f>'Population w Relocation'!G4</f>
        <v>5.0000000000000001E-3</v>
      </c>
      <c r="H4" s="1">
        <f>'Population w Relocation'!H4</f>
        <v>5.0000000000000001E-3</v>
      </c>
    </row>
    <row r="5" spans="2:23" ht="15" thickBot="1">
      <c r="C5" s="1"/>
      <c r="D5" s="1"/>
      <c r="E5" s="1"/>
      <c r="F5" s="1"/>
      <c r="G5" s="1"/>
      <c r="H5" s="1"/>
    </row>
    <row r="6" spans="2:23">
      <c r="B6" s="26"/>
      <c r="C6" s="34" t="s">
        <v>5</v>
      </c>
      <c r="D6" s="34" t="s">
        <v>6</v>
      </c>
      <c r="E6" s="34" t="s">
        <v>7</v>
      </c>
      <c r="F6" s="34" t="s">
        <v>8</v>
      </c>
      <c r="G6" s="34" t="s">
        <v>9</v>
      </c>
      <c r="H6" s="35" t="s">
        <v>10</v>
      </c>
    </row>
    <row r="7" spans="2:23">
      <c r="B7" s="33" t="s">
        <v>5</v>
      </c>
      <c r="C7">
        <f>'Likelihood of Relocating'!C24</f>
        <v>1</v>
      </c>
      <c r="D7">
        <f>'Likelihood of Relocating'!D24</f>
        <v>0</v>
      </c>
      <c r="E7">
        <f>'Likelihood of Relocating'!E24</f>
        <v>0</v>
      </c>
      <c r="F7">
        <f>'Likelihood of Relocating'!F24</f>
        <v>0</v>
      </c>
      <c r="G7">
        <f>'Likelihood of Relocating'!G24</f>
        <v>0</v>
      </c>
      <c r="H7" s="31">
        <f>'Likelihood of Relocating'!H24</f>
        <v>0</v>
      </c>
    </row>
    <row r="8" spans="2:23">
      <c r="B8" s="33" t="s">
        <v>6</v>
      </c>
      <c r="C8">
        <f>'Likelihood of Relocating'!C25</f>
        <v>3.1379310344827586E-4</v>
      </c>
      <c r="D8">
        <f>'Likelihood of Relocating'!D25</f>
        <v>0.99955172413793103</v>
      </c>
      <c r="E8">
        <f>'Likelihood of Relocating'!E25</f>
        <v>0</v>
      </c>
      <c r="F8">
        <f>'Likelihood of Relocating'!F25</f>
        <v>0</v>
      </c>
      <c r="G8">
        <f>'Likelihood of Relocating'!G25</f>
        <v>0</v>
      </c>
      <c r="H8" s="31">
        <f>'Likelihood of Relocating'!H25</f>
        <v>1.3448275862068968E-4</v>
      </c>
    </row>
    <row r="9" spans="2:23">
      <c r="B9" s="33" t="s">
        <v>7</v>
      </c>
      <c r="C9">
        <f>'Likelihood of Relocating'!C26</f>
        <v>3.6206896551724136E-4</v>
      </c>
      <c r="D9">
        <f>'Likelihood of Relocating'!D26</f>
        <v>0</v>
      </c>
      <c r="E9">
        <f>'Likelihood of Relocating'!E26</f>
        <v>0.99948275862068969</v>
      </c>
      <c r="F9">
        <f>'Likelihood of Relocating'!F26</f>
        <v>0</v>
      </c>
      <c r="G9">
        <f>'Likelihood of Relocating'!G26</f>
        <v>0</v>
      </c>
      <c r="H9" s="31">
        <f>'Likelihood of Relocating'!H26</f>
        <v>1.5517241379310349E-4</v>
      </c>
    </row>
    <row r="10" spans="2:23">
      <c r="B10" s="33" t="s">
        <v>8</v>
      </c>
      <c r="C10">
        <f>'Likelihood of Relocating'!C27</f>
        <v>3.1379310344827586E-4</v>
      </c>
      <c r="D10">
        <f>'Likelihood of Relocating'!D27</f>
        <v>0</v>
      </c>
      <c r="E10">
        <f>'Likelihood of Relocating'!E27</f>
        <v>0</v>
      </c>
      <c r="F10">
        <f>'Likelihood of Relocating'!F27</f>
        <v>0.99955172413793103</v>
      </c>
      <c r="G10">
        <f>'Likelihood of Relocating'!G27</f>
        <v>0</v>
      </c>
      <c r="H10" s="31">
        <f>'Likelihood of Relocating'!H27</f>
        <v>1.3448275862068968E-4</v>
      </c>
    </row>
    <row r="11" spans="2:23">
      <c r="B11" s="33" t="s">
        <v>9</v>
      </c>
      <c r="C11">
        <f>'Likelihood of Relocating'!C28</f>
        <v>4.1034482758620691E-4</v>
      </c>
      <c r="D11">
        <f>'Likelihood of Relocating'!D28</f>
        <v>0</v>
      </c>
      <c r="E11">
        <f>'Likelihood of Relocating'!E28</f>
        <v>0</v>
      </c>
      <c r="F11">
        <f>'Likelihood of Relocating'!F28</f>
        <v>0</v>
      </c>
      <c r="G11">
        <f>'Likelihood of Relocating'!G28</f>
        <v>0.99941379310344824</v>
      </c>
      <c r="H11" s="31">
        <f>'Likelihood of Relocating'!H28</f>
        <v>1.7586206896551729E-4</v>
      </c>
    </row>
    <row r="12" spans="2:23" ht="15" thickBot="1">
      <c r="B12" s="32" t="s">
        <v>10</v>
      </c>
      <c r="C12" s="27">
        <f>'Likelihood of Relocating'!C29</f>
        <v>0</v>
      </c>
      <c r="D12" s="27">
        <f>'Likelihood of Relocating'!D29</f>
        <v>0</v>
      </c>
      <c r="E12" s="27">
        <f>'Likelihood of Relocating'!E29</f>
        <v>0</v>
      </c>
      <c r="F12" s="27">
        <f>'Likelihood of Relocating'!F29</f>
        <v>0</v>
      </c>
      <c r="G12" s="27">
        <f>'Likelihood of Relocating'!G29</f>
        <v>0</v>
      </c>
      <c r="H12" s="28">
        <f>'Likelihood of Relocating'!H29</f>
        <v>1</v>
      </c>
    </row>
    <row r="14" spans="2:23">
      <c r="B14" s="44"/>
      <c r="C14" s="151" t="s">
        <v>55</v>
      </c>
      <c r="D14" s="151"/>
      <c r="E14" s="151"/>
      <c r="F14" s="151"/>
      <c r="G14" s="151"/>
      <c r="H14" s="151"/>
      <c r="I14" s="151"/>
      <c r="J14" s="151" t="s">
        <v>56</v>
      </c>
      <c r="K14" s="151"/>
      <c r="L14" s="151"/>
      <c r="M14" s="151"/>
      <c r="N14" s="151"/>
      <c r="O14" s="151"/>
      <c r="P14" s="151"/>
      <c r="Q14" s="151" t="s">
        <v>57</v>
      </c>
      <c r="R14" s="151"/>
      <c r="S14" s="151"/>
      <c r="T14" s="151"/>
      <c r="U14" s="151"/>
      <c r="V14" s="151"/>
      <c r="W14" s="151"/>
    </row>
    <row r="15" spans="2:23">
      <c r="B15" s="45"/>
      <c r="C15" s="48" t="s">
        <v>50</v>
      </c>
      <c r="D15" s="49" t="s">
        <v>6</v>
      </c>
      <c r="E15" s="49" t="s">
        <v>51</v>
      </c>
      <c r="F15" s="49" t="s">
        <v>8</v>
      </c>
      <c r="G15" s="49" t="s">
        <v>52</v>
      </c>
      <c r="H15" s="49" t="s">
        <v>53</v>
      </c>
      <c r="I15" s="50" t="s">
        <v>20</v>
      </c>
      <c r="J15" s="48" t="s">
        <v>50</v>
      </c>
      <c r="K15" s="49" t="s">
        <v>6</v>
      </c>
      <c r="L15" s="49" t="s">
        <v>51</v>
      </c>
      <c r="M15" s="49" t="s">
        <v>8</v>
      </c>
      <c r="N15" s="49" t="s">
        <v>52</v>
      </c>
      <c r="O15" s="49" t="s">
        <v>53</v>
      </c>
      <c r="P15" s="51" t="s">
        <v>20</v>
      </c>
      <c r="Q15" s="48" t="s">
        <v>50</v>
      </c>
      <c r="R15" s="49" t="s">
        <v>6</v>
      </c>
      <c r="S15" s="49" t="s">
        <v>51</v>
      </c>
      <c r="T15" s="49" t="s">
        <v>8</v>
      </c>
      <c r="U15" s="49" t="s">
        <v>52</v>
      </c>
      <c r="V15" s="49" t="s">
        <v>53</v>
      </c>
      <c r="W15" s="51" t="s">
        <v>20</v>
      </c>
    </row>
    <row r="16" spans="2:23">
      <c r="B16" s="46">
        <v>2020</v>
      </c>
      <c r="C16" s="42">
        <v>0</v>
      </c>
      <c r="D16" s="30">
        <v>0</v>
      </c>
      <c r="E16" s="30">
        <v>0</v>
      </c>
      <c r="F16" s="30">
        <v>0</v>
      </c>
      <c r="G16" s="30">
        <v>0</v>
      </c>
      <c r="H16" s="30">
        <v>0</v>
      </c>
      <c r="I16" s="38">
        <f>SUM(C16:H16)</f>
        <v>0</v>
      </c>
      <c r="J16" s="42">
        <v>0</v>
      </c>
      <c r="K16" s="30">
        <v>0</v>
      </c>
      <c r="L16" s="30">
        <v>0</v>
      </c>
      <c r="M16" s="30">
        <v>0</v>
      </c>
      <c r="N16" s="30">
        <v>0</v>
      </c>
      <c r="O16" s="30">
        <v>0</v>
      </c>
      <c r="P16" s="52">
        <f>SUM(J16:O16)</f>
        <v>0</v>
      </c>
      <c r="Q16" s="42">
        <v>0</v>
      </c>
      <c r="R16" s="30">
        <v>0</v>
      </c>
      <c r="S16" s="30">
        <v>0</v>
      </c>
      <c r="T16" s="30">
        <v>0</v>
      </c>
      <c r="U16" s="30">
        <v>0</v>
      </c>
      <c r="V16" s="30">
        <v>0</v>
      </c>
      <c r="W16" s="52">
        <f>SUM(Q16:V16)</f>
        <v>0</v>
      </c>
    </row>
    <row r="17" spans="1:23">
      <c r="A17" t="s">
        <v>58</v>
      </c>
      <c r="B17" s="46">
        <v>2021</v>
      </c>
      <c r="C17" s="42">
        <f>'Population w Relocation'!C17- INDEX($C$7:$H$12,MATCH(C$15,$C$6:$H$6),MATCH(C$15,$B$7:$B$12))*(1+C$4)*'Population w Relocation'!C16</f>
        <v>3986.64222020749</v>
      </c>
      <c r="D17" s="30">
        <f>'Population w Relocation'!D17- INDEX($C$7:$H$12,MATCH(D$15,$C$6:$H$6),MATCH(D$15,$B$7:$B$12))*(1+D$4)*'Population w Relocation'!D16</f>
        <v>0</v>
      </c>
      <c r="E17" s="30">
        <f>'Population w Relocation'!E17- INDEX($C$7:$H$12,MATCH(E$15,$C$6:$H$6),MATCH(E$15,$B$7:$B$12))*(1+E$4)*'Population w Relocation'!E16</f>
        <v>0</v>
      </c>
      <c r="F17" s="30">
        <f>'Population w Relocation'!F17- INDEX($C$7:$H$12,MATCH(F$15,$C$6:$H$6),MATCH(F$15,$B$7:$B$12))*(1+F$4)*'Population w Relocation'!F16</f>
        <v>0</v>
      </c>
      <c r="G17" s="30">
        <f>'Population w Relocation'!G17- INDEX($C$7:$H$12,MATCH(G$15,$C$6:$H$6),MATCH(G$15,$B$7:$B$12))*(1+G$4)*'Population w Relocation'!G16</f>
        <v>0</v>
      </c>
      <c r="H17" s="30">
        <f>'Population w Relocation'!H17- INDEX($C$7:$H$12,MATCH(H$15,$C$6:$H$6),MATCH(H$15,$B$7:$B$12))*(1+H$4)*'Population w Relocation'!H16</f>
        <v>1708.5609515172546</v>
      </c>
      <c r="I17" s="38">
        <f t="shared" ref="I17:I80" si="0">SUM(C17:H17)</f>
        <v>5695.2031717247446</v>
      </c>
      <c r="J17" s="42">
        <f>'Population w Relocation'!C16*(1+C$4)*INDEX($C$7:$H$12,MATCH(J$15,$B$7:$B$12),1)</f>
        <v>6337940.0399999991</v>
      </c>
      <c r="K17" s="30">
        <f>'Population w Relocation'!D16*(1+D$4)*INDEX($C$7:$H$12,MATCH(K$15,$B$7:$B$12),1)</f>
        <v>1328.4147804827585</v>
      </c>
      <c r="L17" s="30">
        <f>'Population w Relocation'!E16*(1+E$4)*INDEX($C$7:$H$12,MATCH(L$15,$B$7:$B$12),1)</f>
        <v>1817.1274003448273</v>
      </c>
      <c r="M17" s="30">
        <f>'Population w Relocation'!F16*(1+F$4)*INDEX($C$7:$H$12,MATCH(M$15,$B$7:$B$12),1)</f>
        <v>318.72887441379305</v>
      </c>
      <c r="N17" s="30">
        <f>'Population w Relocation'!G16*(1+G$4)*INDEX($C$7:$H$12,MATCH(N$15,$B$7:$B$12),1)</f>
        <v>522.37116496551721</v>
      </c>
      <c r="O17" s="30">
        <f>'Population w Relocation'!H16*(1+H$4)*INDEX($C$7:$H$12,MATCH(O$15,$B$7:$B$12),1)</f>
        <v>0</v>
      </c>
      <c r="P17" s="52">
        <f>SUM(J17:O17)</f>
        <v>6341926.6822202066</v>
      </c>
      <c r="Q17" s="42">
        <f>'Population w Relocation'!C16*(1+C$4)*INDEX($C$7:$H$12,MATCH(J$15,$B$7:$B$12),6)</f>
        <v>0</v>
      </c>
      <c r="R17" s="30">
        <f>'Population w Relocation'!D16*(1+D$4)*INDEX($C$7:$H$12,MATCH(K$15,$B$7:$B$12),6)</f>
        <v>569.32062020689659</v>
      </c>
      <c r="S17" s="30">
        <f>'Population w Relocation'!E16*(1+E$4)*INDEX($C$7:$H$12,MATCH(L$15,$B$7:$B$12),6)</f>
        <v>778.76888586206906</v>
      </c>
      <c r="T17" s="30">
        <f>'Population w Relocation'!F16*(1+F$4)*INDEX($C$7:$H$12,MATCH(M$15,$B$7:$B$12),6)</f>
        <v>136.59808903448277</v>
      </c>
      <c r="U17" s="30">
        <f>'Population w Relocation'!G16*(1+G$4)*INDEX($C$7:$H$12,MATCH(N$15,$B$7:$B$12),6)</f>
        <v>223.87335641379315</v>
      </c>
      <c r="V17" s="30">
        <f>'Population w Relocation'!H16*(1+H$4)*INDEX($C$7:$H$12,MATCH(O$15,$B$7:$B$12),6)</f>
        <v>309423.42</v>
      </c>
      <c r="W17" s="52">
        <f t="shared" ref="W17:W80" si="1">SUM(Q17:V17)</f>
        <v>311131.98095151724</v>
      </c>
    </row>
    <row r="18" spans="1:23">
      <c r="B18" s="46">
        <v>2022</v>
      </c>
      <c r="C18" s="42">
        <f>'Population w Relocation'!C18- INDEX($C$7:$H$12,MATCH(C$15,$C$6:$H$6),MATCH(C$15,$B$7:$B$12))*(1+C$4)*'Population w Relocation'!C17</f>
        <v>4004.5810230746865</v>
      </c>
      <c r="D18" s="30">
        <f>'Population w Relocation'!D18- INDEX($C$7:$H$12,MATCH(D$15,$C$6:$H$6),MATCH(D$15,$B$7:$B$12))*(1+D$4)*'Population w Relocation'!D17</f>
        <v>0</v>
      </c>
      <c r="E18" s="30">
        <f>'Population w Relocation'!E18- INDEX($C$7:$H$12,MATCH(E$15,$C$6:$H$6),MATCH(E$15,$B$7:$B$12))*(1+E$4)*'Population w Relocation'!E17</f>
        <v>0</v>
      </c>
      <c r="F18" s="30">
        <f>'Population w Relocation'!F18- INDEX($C$7:$H$12,MATCH(F$15,$C$6:$H$6),MATCH(F$15,$B$7:$B$12))*(1+F$4)*'Population w Relocation'!F17</f>
        <v>0</v>
      </c>
      <c r="G18" s="30">
        <f>'Population w Relocation'!G18- INDEX($C$7:$H$12,MATCH(G$15,$C$6:$H$6),MATCH(G$15,$B$7:$B$12))*(1+G$4)*'Population w Relocation'!G17</f>
        <v>0</v>
      </c>
      <c r="H18" s="30">
        <f>'Population w Relocation'!H18- INDEX($C$7:$H$12,MATCH(H$15,$C$6:$H$6),MATCH(H$15,$B$7:$B$12))*(1+H$4)*'Population w Relocation'!H17</f>
        <v>1716.2490098891431</v>
      </c>
      <c r="I18" s="38">
        <f t="shared" si="0"/>
        <v>5720.8300329638296</v>
      </c>
      <c r="J18" s="42">
        <f>'Population w Relocation'!C17*(1+C$4)*INDEX($C$7:$H$12,MATCH(J$15,$B$7:$B$12),1)</f>
        <v>6373636.3156313067</v>
      </c>
      <c r="K18" s="30">
        <f>'Population w Relocation'!D17*(1+D$4)*INDEX($C$7:$H$12,MATCH(K$15,$B$7:$B$12),1)</f>
        <v>1334.4583806228613</v>
      </c>
      <c r="L18" s="30">
        <f>'Population w Relocation'!E17*(1+E$4)*INDEX($C$7:$H$12,MATCH(L$15,$B$7:$B$12),1)</f>
        <v>1825.2684443961996</v>
      </c>
      <c r="M18" s="30">
        <f>'Population w Relocation'!F17*(1+F$4)*INDEX($C$7:$H$12,MATCH(M$15,$B$7:$B$12),1)</f>
        <v>320.17892593261314</v>
      </c>
      <c r="N18" s="30">
        <f>'Population w Relocation'!G17*(1+G$4)*INDEX($C$7:$H$12,MATCH(N$15,$B$7:$B$12),1)</f>
        <v>524.67527212298489</v>
      </c>
      <c r="O18" s="30">
        <f>'Population w Relocation'!H17*(1+H$4)*INDEX($C$7:$H$12,MATCH(O$15,$B$7:$B$12),1)</f>
        <v>0</v>
      </c>
      <c r="P18" s="52">
        <f t="shared" ref="P18:P81" si="2">SUM(J18:O18)</f>
        <v>6377640.8966543814</v>
      </c>
      <c r="Q18" s="42">
        <f>'Population w Relocation'!C17*(1+C$4)*INDEX($C$7:$H$12,MATCH(J$15,$B$7:$B$12),6)</f>
        <v>0</v>
      </c>
      <c r="R18" s="30">
        <f>'Population w Relocation'!D17*(1+D$4)*INDEX($C$7:$H$12,MATCH(K$15,$B$7:$B$12),6)</f>
        <v>571.91073455265496</v>
      </c>
      <c r="S18" s="30">
        <f>'Population w Relocation'!E17*(1+E$4)*INDEX($C$7:$H$12,MATCH(L$15,$B$7:$B$12),6)</f>
        <v>782.25790474122869</v>
      </c>
      <c r="T18" s="30">
        <f>'Population w Relocation'!F17*(1+F$4)*INDEX($C$7:$H$12,MATCH(M$15,$B$7:$B$12),6)</f>
        <v>137.21953968540566</v>
      </c>
      <c r="U18" s="30">
        <f>'Population w Relocation'!G17*(1+G$4)*INDEX($C$7:$H$12,MATCH(N$15,$B$7:$B$12),6)</f>
        <v>224.8608309098507</v>
      </c>
      <c r="V18" s="30">
        <f>'Population w Relocation'!H17*(1+H$4)*INDEX($C$7:$H$12,MATCH(O$15,$B$7:$B$12),6)</f>
        <v>312687.64085627481</v>
      </c>
      <c r="W18" s="52">
        <f t="shared" si="1"/>
        <v>314403.88986616395</v>
      </c>
    </row>
    <row r="19" spans="1:23">
      <c r="B19" s="46">
        <v>2023</v>
      </c>
      <c r="C19" s="42">
        <f>'Population w Relocation'!C19- INDEX($C$7:$H$12,MATCH(C$15,$C$6:$H$6),MATCH(C$15,$B$7:$B$12))*(1+C$4)*'Population w Relocation'!C18</f>
        <v>4022.6005545612425</v>
      </c>
      <c r="D19" s="30">
        <f>'Population w Relocation'!D19- INDEX($C$7:$H$12,MATCH(D$15,$C$6:$H$6),MATCH(D$15,$B$7:$B$12))*(1+D$4)*'Population w Relocation'!D18</f>
        <v>0</v>
      </c>
      <c r="E19" s="30">
        <f>'Population w Relocation'!E19- INDEX($C$7:$H$12,MATCH(E$15,$C$6:$H$6),MATCH(E$15,$B$7:$B$12))*(1+E$4)*'Population w Relocation'!E18</f>
        <v>0</v>
      </c>
      <c r="F19" s="30">
        <f>'Population w Relocation'!F19- INDEX($C$7:$H$12,MATCH(F$15,$C$6:$H$6),MATCH(F$15,$B$7:$B$12))*(1+F$4)*'Population w Relocation'!F18</f>
        <v>0</v>
      </c>
      <c r="G19" s="30">
        <f>'Population w Relocation'!G19- INDEX($C$7:$H$12,MATCH(G$15,$C$6:$H$6),MATCH(G$15,$B$7:$B$12))*(1+G$4)*'Population w Relocation'!G18</f>
        <v>0</v>
      </c>
      <c r="H19" s="30">
        <f>'Population w Relocation'!H19- INDEX($C$7:$H$12,MATCH(H$15,$C$6:$H$6),MATCH(H$15,$B$7:$B$12))*(1+H$4)*'Population w Relocation'!H18</f>
        <v>1723.9716662405408</v>
      </c>
      <c r="I19" s="38">
        <f t="shared" si="0"/>
        <v>5746.5722208017833</v>
      </c>
      <c r="J19" s="42">
        <f>'Population w Relocation'!C18*(1+C$4)*INDEX($C$7:$H$12,MATCH(J$15,$B$7:$B$12),1)</f>
        <v>6409529.101137653</v>
      </c>
      <c r="K19" s="30">
        <f>'Population w Relocation'!D18*(1+D$4)*INDEX($C$7:$H$12,MATCH(K$15,$B$7:$B$12),1)</f>
        <v>1340.5294760176018</v>
      </c>
      <c r="L19" s="30">
        <f>'Population w Relocation'!E18*(1+E$4)*INDEX($C$7:$H$12,MATCH(L$15,$B$7:$B$12),1)</f>
        <v>1833.4459617285504</v>
      </c>
      <c r="M19" s="30">
        <f>'Population w Relocation'!F18*(1+F$4)*INDEX($C$7:$H$12,MATCH(M$15,$B$7:$B$12),1)</f>
        <v>321.6355744358172</v>
      </c>
      <c r="N19" s="30">
        <f>'Population w Relocation'!G18*(1+G$4)*INDEX($C$7:$H$12,MATCH(N$15,$B$7:$B$12),1)</f>
        <v>526.98954237931628</v>
      </c>
      <c r="O19" s="30">
        <f>'Population w Relocation'!H18*(1+H$4)*INDEX($C$7:$H$12,MATCH(O$15,$B$7:$B$12),1)</f>
        <v>0</v>
      </c>
      <c r="P19" s="52">
        <f t="shared" si="2"/>
        <v>6413551.7016922142</v>
      </c>
      <c r="Q19" s="42">
        <f>'Population w Relocation'!C18*(1+C$4)*INDEX($C$7:$H$12,MATCH(J$15,$B$7:$B$12),6)</f>
        <v>0</v>
      </c>
      <c r="R19" s="30">
        <f>'Population w Relocation'!D18*(1+D$4)*INDEX($C$7:$H$12,MATCH(K$15,$B$7:$B$12),6)</f>
        <v>574.51263257897233</v>
      </c>
      <c r="S19" s="30">
        <f>'Population w Relocation'!E18*(1+E$4)*INDEX($C$7:$H$12,MATCH(L$15,$B$7:$B$12),6)</f>
        <v>785.7625550265218</v>
      </c>
      <c r="T19" s="30">
        <f>'Population w Relocation'!F18*(1+F$4)*INDEX($C$7:$H$12,MATCH(M$15,$B$7:$B$12),6)</f>
        <v>137.84381761535028</v>
      </c>
      <c r="U19" s="30">
        <f>'Population w Relocation'!G18*(1+G$4)*INDEX($C$7:$H$12,MATCH(N$15,$B$7:$B$12),6)</f>
        <v>225.85266101970703</v>
      </c>
      <c r="V19" s="30">
        <f>'Population w Relocation'!H18*(1+H$4)*INDEX($C$7:$H$12,MATCH(O$15,$B$7:$B$12),6)</f>
        <v>315975.90931549476</v>
      </c>
      <c r="W19" s="52">
        <f t="shared" si="1"/>
        <v>317699.8809817353</v>
      </c>
    </row>
    <row r="20" spans="1:23">
      <c r="B20" s="46">
        <v>2024</v>
      </c>
      <c r="C20" s="42">
        <f>'Population w Relocation'!C20- INDEX($C$7:$H$12,MATCH(C$15,$C$6:$H$6),MATCH(C$15,$B$7:$B$12))*(1+C$4)*'Population w Relocation'!C19</f>
        <v>4040.7011780040339</v>
      </c>
      <c r="D20" s="30">
        <f>'Population w Relocation'!D20- INDEX($C$7:$H$12,MATCH(D$15,$C$6:$H$6),MATCH(D$15,$B$7:$B$12))*(1+D$4)*'Population w Relocation'!D19</f>
        <v>0</v>
      </c>
      <c r="E20" s="30">
        <f>'Population w Relocation'!E20- INDEX($C$7:$H$12,MATCH(E$15,$C$6:$H$6),MATCH(E$15,$B$7:$B$12))*(1+E$4)*'Population w Relocation'!E19</f>
        <v>0</v>
      </c>
      <c r="F20" s="30">
        <f>'Population w Relocation'!F20- INDEX($C$7:$H$12,MATCH(F$15,$C$6:$H$6),MATCH(F$15,$B$7:$B$12))*(1+F$4)*'Population w Relocation'!F19</f>
        <v>0</v>
      </c>
      <c r="G20" s="30">
        <f>'Population w Relocation'!G20- INDEX($C$7:$H$12,MATCH(G$15,$C$6:$H$6),MATCH(G$15,$B$7:$B$12))*(1+G$4)*'Population w Relocation'!G19</f>
        <v>0</v>
      </c>
      <c r="H20" s="30">
        <f>'Population w Relocation'!H20- INDEX($C$7:$H$12,MATCH(H$15,$C$6:$H$6),MATCH(H$15,$B$7:$B$12))*(1+H$4)*'Population w Relocation'!H19</f>
        <v>1731.7290762871853</v>
      </c>
      <c r="I20" s="38">
        <f t="shared" si="0"/>
        <v>5772.4302542912192</v>
      </c>
      <c r="J20" s="42">
        <f>'Population w Relocation'!C19*(1+C$4)*INDEX($C$7:$H$12,MATCH(J$15,$B$7:$B$12),1)</f>
        <v>6445619.4602006748</v>
      </c>
      <c r="K20" s="30">
        <f>'Population w Relocation'!D19*(1+D$4)*INDEX($C$7:$H$12,MATCH(K$15,$B$7:$B$12),1)</f>
        <v>1346.6281917561666</v>
      </c>
      <c r="L20" s="30">
        <f>'Population w Relocation'!E19*(1+E$4)*INDEX($C$7:$H$12,MATCH(L$15,$B$7:$B$12),1)</f>
        <v>1841.6601157484668</v>
      </c>
      <c r="M20" s="30">
        <f>'Population w Relocation'!F19*(1+F$4)*INDEX($C$7:$H$12,MATCH(M$15,$B$7:$B$12),1)</f>
        <v>323.09884993627202</v>
      </c>
      <c r="N20" s="30">
        <f>'Population w Relocation'!G19*(1+G$4)*INDEX($C$7:$H$12,MATCH(N$15,$B$7:$B$12),1)</f>
        <v>529.31402056253864</v>
      </c>
      <c r="O20" s="30">
        <f>'Population w Relocation'!H19*(1+H$4)*INDEX($C$7:$H$12,MATCH(O$15,$B$7:$B$12),1)</f>
        <v>0</v>
      </c>
      <c r="P20" s="52">
        <f t="shared" si="2"/>
        <v>6449660.1613786789</v>
      </c>
      <c r="Q20" s="42">
        <f>'Population w Relocation'!C19*(1+C$4)*INDEX($C$7:$H$12,MATCH(J$15,$B$7:$B$12),6)</f>
        <v>0</v>
      </c>
      <c r="R20" s="30">
        <f>'Population w Relocation'!D19*(1+D$4)*INDEX($C$7:$H$12,MATCH(K$15,$B$7:$B$12),6)</f>
        <v>577.12636789550015</v>
      </c>
      <c r="S20" s="30">
        <f>'Population w Relocation'!E19*(1+E$4)*INDEX($C$7:$H$12,MATCH(L$15,$B$7:$B$12),6)</f>
        <v>789.28290674934317</v>
      </c>
      <c r="T20" s="30">
        <f>'Population w Relocation'!F19*(1+F$4)*INDEX($C$7:$H$12,MATCH(M$15,$B$7:$B$12),6)</f>
        <v>138.47093568697375</v>
      </c>
      <c r="U20" s="30">
        <f>'Population w Relocation'!G19*(1+G$4)*INDEX($C$7:$H$12,MATCH(N$15,$B$7:$B$12),6)</f>
        <v>226.84886595537375</v>
      </c>
      <c r="V20" s="30">
        <f>'Population w Relocation'!H19*(1+H$4)*INDEX($C$7:$H$12,MATCH(O$15,$B$7:$B$12),6)</f>
        <v>319288.38038664393</v>
      </c>
      <c r="W20" s="52">
        <f t="shared" si="1"/>
        <v>321020.10946293111</v>
      </c>
    </row>
    <row r="21" spans="1:23">
      <c r="B21" s="46">
        <v>2025</v>
      </c>
      <c r="C21" s="42">
        <f>'Population w Relocation'!C21- INDEX($C$7:$H$12,MATCH(C$15,$C$6:$H$6),MATCH(C$15,$B$7:$B$12))*(1+C$4)*'Population w Relocation'!C20</f>
        <v>4058.8832583734766</v>
      </c>
      <c r="D21" s="30">
        <f>'Population w Relocation'!D21- INDEX($C$7:$H$12,MATCH(D$15,$C$6:$H$6),MATCH(D$15,$B$7:$B$12))*(1+D$4)*'Population w Relocation'!D20</f>
        <v>0</v>
      </c>
      <c r="E21" s="30">
        <f>'Population w Relocation'!E21- INDEX($C$7:$H$12,MATCH(E$15,$C$6:$H$6),MATCH(E$15,$B$7:$B$12))*(1+E$4)*'Population w Relocation'!E20</f>
        <v>0</v>
      </c>
      <c r="F21" s="30">
        <f>'Population w Relocation'!F21- INDEX($C$7:$H$12,MATCH(F$15,$C$6:$H$6),MATCH(F$15,$B$7:$B$12))*(1+F$4)*'Population w Relocation'!F20</f>
        <v>0</v>
      </c>
      <c r="G21" s="30">
        <f>'Population w Relocation'!G21- INDEX($C$7:$H$12,MATCH(G$15,$C$6:$H$6),MATCH(G$15,$B$7:$B$12))*(1+G$4)*'Population w Relocation'!G20</f>
        <v>0</v>
      </c>
      <c r="H21" s="30">
        <f>'Population w Relocation'!H21- INDEX($C$7:$H$12,MATCH(H$15,$C$6:$H$6),MATCH(H$15,$B$7:$B$12))*(1+H$4)*'Population w Relocation'!H20</f>
        <v>1739.5213964456925</v>
      </c>
      <c r="I21" s="38">
        <f t="shared" si="0"/>
        <v>5798.4046548191691</v>
      </c>
      <c r="J21" s="42">
        <f>'Population w Relocation'!C20*(1+C$4)*INDEX($C$7:$H$12,MATCH(J$15,$B$7:$B$12),1)</f>
        <v>6481908.4621855719</v>
      </c>
      <c r="K21" s="30">
        <f>'Population w Relocation'!D20*(1+D$4)*INDEX($C$7:$H$12,MATCH(K$15,$B$7:$B$12),1)</f>
        <v>1352.7546534968335</v>
      </c>
      <c r="L21" s="30">
        <f>'Population w Relocation'!E20*(1+E$4)*INDEX($C$7:$H$12,MATCH(L$15,$B$7:$B$12),1)</f>
        <v>1849.9110705946257</v>
      </c>
      <c r="M21" s="30">
        <f>'Population w Relocation'!F20*(1+F$4)*INDEX($C$7:$H$12,MATCH(M$15,$B$7:$B$12),1)</f>
        <v>324.56878258338725</v>
      </c>
      <c r="N21" s="30">
        <f>'Population w Relocation'!G20*(1+G$4)*INDEX($C$7:$H$12,MATCH(N$15,$B$7:$B$12),1)</f>
        <v>531.64875169840934</v>
      </c>
      <c r="O21" s="30">
        <f>'Population w Relocation'!H20*(1+H$4)*INDEX($C$7:$H$12,MATCH(O$15,$B$7:$B$12),1)</f>
        <v>0</v>
      </c>
      <c r="P21" s="52">
        <f t="shared" si="2"/>
        <v>6485967.3454439454</v>
      </c>
      <c r="Q21" s="42">
        <f>'Population w Relocation'!C20*(1+C$4)*INDEX($C$7:$H$12,MATCH(J$15,$B$7:$B$12),6)</f>
        <v>0</v>
      </c>
      <c r="R21" s="30">
        <f>'Population w Relocation'!D20*(1+D$4)*INDEX($C$7:$H$12,MATCH(K$15,$B$7:$B$12),6)</f>
        <v>579.75199435578588</v>
      </c>
      <c r="S21" s="30">
        <f>'Population w Relocation'!E20*(1+E$4)*INDEX($C$7:$H$12,MATCH(L$15,$B$7:$B$12),6)</f>
        <v>792.81903025483984</v>
      </c>
      <c r="T21" s="30">
        <f>'Population w Relocation'!F20*(1+F$4)*INDEX($C$7:$H$12,MATCH(M$15,$B$7:$B$12),6)</f>
        <v>139.1009068214517</v>
      </c>
      <c r="U21" s="30">
        <f>'Population w Relocation'!G20*(1+G$4)*INDEX($C$7:$H$12,MATCH(N$15,$B$7:$B$12),6)</f>
        <v>227.84946501360406</v>
      </c>
      <c r="V21" s="30">
        <f>'Population w Relocation'!H20*(1+H$4)*INDEX($C$7:$H$12,MATCH(O$15,$B$7:$B$12),6)</f>
        <v>322625.21001024573</v>
      </c>
      <c r="W21" s="52">
        <f t="shared" si="1"/>
        <v>324364.73140669143</v>
      </c>
    </row>
    <row r="22" spans="1:23">
      <c r="B22" s="46">
        <v>2026</v>
      </c>
      <c r="C22" s="42">
        <f>'Population w Relocation'!C22- INDEX($C$7:$H$12,MATCH(C$15,$C$6:$H$6),MATCH(C$15,$B$7:$B$12))*(1+C$4)*'Population w Relocation'!C21</f>
        <v>4077.1471622865647</v>
      </c>
      <c r="D22" s="30">
        <f>'Population w Relocation'!D22- INDEX($C$7:$H$12,MATCH(D$15,$C$6:$H$6),MATCH(D$15,$B$7:$B$12))*(1+D$4)*'Population w Relocation'!D21</f>
        <v>0</v>
      </c>
      <c r="E22" s="30">
        <f>'Population w Relocation'!E22- INDEX($C$7:$H$12,MATCH(E$15,$C$6:$H$6),MATCH(E$15,$B$7:$B$12))*(1+E$4)*'Population w Relocation'!E21</f>
        <v>0</v>
      </c>
      <c r="F22" s="30">
        <f>'Population w Relocation'!F22- INDEX($C$7:$H$12,MATCH(F$15,$C$6:$H$6),MATCH(F$15,$B$7:$B$12))*(1+F$4)*'Population w Relocation'!F21</f>
        <v>0</v>
      </c>
      <c r="G22" s="30">
        <f>'Population w Relocation'!G22- INDEX($C$7:$H$12,MATCH(G$15,$C$6:$H$6),MATCH(G$15,$B$7:$B$12))*(1+G$4)*'Population w Relocation'!G21</f>
        <v>0</v>
      </c>
      <c r="H22" s="30">
        <f>'Population w Relocation'!H22- INDEX($C$7:$H$12,MATCH(H$15,$C$6:$H$6),MATCH(H$15,$B$7:$B$12))*(1+H$4)*'Population w Relocation'!H21</f>
        <v>1747.3487838367</v>
      </c>
      <c r="I22" s="38">
        <f t="shared" si="0"/>
        <v>5824.4959461232647</v>
      </c>
      <c r="J22" s="42">
        <f>'Population w Relocation'!C21*(1+C$4)*INDEX($C$7:$H$12,MATCH(J$15,$B$7:$B$12),1)</f>
        <v>6518397.1821711641</v>
      </c>
      <c r="K22" s="30">
        <f>'Population w Relocation'!D21*(1+D$4)*INDEX($C$7:$H$12,MATCH(K$15,$B$7:$B$12),1)</f>
        <v>1358.9089874695615</v>
      </c>
      <c r="L22" s="30">
        <f>'Population w Relocation'!E21*(1+E$4)*INDEX($C$7:$H$12,MATCH(L$15,$B$7:$B$12),1)</f>
        <v>1858.198991141074</v>
      </c>
      <c r="M22" s="30">
        <f>'Population w Relocation'!F21*(1+F$4)*INDEX($C$7:$H$12,MATCH(M$15,$B$7:$B$12),1)</f>
        <v>326.04540266373681</v>
      </c>
      <c r="N22" s="30">
        <f>'Population w Relocation'!G21*(1+G$4)*INDEX($C$7:$H$12,MATCH(N$15,$B$7:$B$12),1)</f>
        <v>533.99378101128866</v>
      </c>
      <c r="O22" s="30">
        <f>'Population w Relocation'!H21*(1+H$4)*INDEX($C$7:$H$12,MATCH(O$15,$B$7:$B$12),1)</f>
        <v>0</v>
      </c>
      <c r="P22" s="52">
        <f t="shared" si="2"/>
        <v>6522474.3293334506</v>
      </c>
      <c r="Q22" s="42">
        <f>'Population w Relocation'!C21*(1+C$4)*INDEX($C$7:$H$12,MATCH(J$15,$B$7:$B$12),6)</f>
        <v>0</v>
      </c>
      <c r="R22" s="30">
        <f>'Population w Relocation'!D21*(1+D$4)*INDEX($C$7:$H$12,MATCH(K$15,$B$7:$B$12),6)</f>
        <v>582.38956605838359</v>
      </c>
      <c r="S22" s="30">
        <f>'Population w Relocation'!E21*(1+E$4)*INDEX($C$7:$H$12,MATCH(L$15,$B$7:$B$12),6)</f>
        <v>796.37099620331765</v>
      </c>
      <c r="T22" s="30">
        <f>'Population w Relocation'!F21*(1+F$4)*INDEX($C$7:$H$12,MATCH(M$15,$B$7:$B$12),6)</f>
        <v>139.73374399874436</v>
      </c>
      <c r="U22" s="30">
        <f>'Population w Relocation'!G21*(1+G$4)*INDEX($C$7:$H$12,MATCH(N$15,$B$7:$B$12),6)</f>
        <v>228.85447757626662</v>
      </c>
      <c r="V22" s="30">
        <f>'Population w Relocation'!H21*(1+H$4)*INDEX($C$7:$H$12,MATCH(O$15,$B$7:$B$12),6)</f>
        <v>325986.55506372487</v>
      </c>
      <c r="W22" s="52">
        <f t="shared" si="1"/>
        <v>327733.90384756157</v>
      </c>
    </row>
    <row r="23" spans="1:23">
      <c r="B23" s="46">
        <v>2027</v>
      </c>
      <c r="C23" s="42">
        <f>'Population w Relocation'!C23- INDEX($C$7:$H$12,MATCH(C$15,$C$6:$H$6),MATCH(C$15,$B$7:$B$12))*(1+C$4)*'Population w Relocation'!C22</f>
        <v>4095.4932580050081</v>
      </c>
      <c r="D23" s="30">
        <f>'Population w Relocation'!D23- INDEX($C$7:$H$12,MATCH(D$15,$C$6:$H$6),MATCH(D$15,$B$7:$B$12))*(1+D$4)*'Population w Relocation'!D22</f>
        <v>0</v>
      </c>
      <c r="E23" s="30">
        <f>'Population w Relocation'!E23- INDEX($C$7:$H$12,MATCH(E$15,$C$6:$H$6),MATCH(E$15,$B$7:$B$12))*(1+E$4)*'Population w Relocation'!E22</f>
        <v>0</v>
      </c>
      <c r="F23" s="30">
        <f>'Population w Relocation'!F23- INDEX($C$7:$H$12,MATCH(F$15,$C$6:$H$6),MATCH(F$15,$B$7:$B$12))*(1+F$4)*'Population w Relocation'!F22</f>
        <v>0</v>
      </c>
      <c r="G23" s="30">
        <f>'Population w Relocation'!G23- INDEX($C$7:$H$12,MATCH(G$15,$C$6:$H$6),MATCH(G$15,$B$7:$B$12))*(1+G$4)*'Population w Relocation'!G22</f>
        <v>0</v>
      </c>
      <c r="H23" s="30">
        <f>'Population w Relocation'!H23- INDEX($C$7:$H$12,MATCH(H$15,$C$6:$H$6),MATCH(H$15,$B$7:$B$12))*(1+H$4)*'Population w Relocation'!H22</f>
        <v>1755.2113962881849</v>
      </c>
      <c r="I23" s="38">
        <f t="shared" si="0"/>
        <v>5850.704654293193</v>
      </c>
      <c r="J23" s="42">
        <f>'Population w Relocation'!C22*(1+C$4)*INDEX($C$7:$H$12,MATCH(J$15,$B$7:$B$12),1)</f>
        <v>6555086.7009801175</v>
      </c>
      <c r="K23" s="30">
        <f>'Population w Relocation'!D22*(1+D$4)*INDEX($C$7:$H$12,MATCH(K$15,$B$7:$B$12),1)</f>
        <v>1365.0913204785886</v>
      </c>
      <c r="L23" s="30">
        <f>'Population w Relocation'!E22*(1+E$4)*INDEX($C$7:$H$12,MATCH(L$15,$B$7:$B$12),1)</f>
        <v>1866.5240430005219</v>
      </c>
      <c r="M23" s="30">
        <f>'Population w Relocation'!F22*(1+F$4)*INDEX($C$7:$H$12,MATCH(M$15,$B$7:$B$12),1)</f>
        <v>327.52874060168296</v>
      </c>
      <c r="N23" s="30">
        <f>'Population w Relocation'!G22*(1+G$4)*INDEX($C$7:$H$12,MATCH(N$15,$B$7:$B$12),1)</f>
        <v>536.34915392501478</v>
      </c>
      <c r="O23" s="30">
        <f>'Population w Relocation'!H22*(1+H$4)*INDEX($C$7:$H$12,MATCH(O$15,$B$7:$B$12),1)</f>
        <v>0</v>
      </c>
      <c r="P23" s="52">
        <f t="shared" si="2"/>
        <v>6559182.1942381226</v>
      </c>
      <c r="Q23" s="42">
        <f>'Population w Relocation'!C22*(1+C$4)*INDEX($C$7:$H$12,MATCH(J$15,$B$7:$B$12),6)</f>
        <v>0</v>
      </c>
      <c r="R23" s="30">
        <f>'Population w Relocation'!D22*(1+D$4)*INDEX($C$7:$H$12,MATCH(K$15,$B$7:$B$12),6)</f>
        <v>585.03913734796674</v>
      </c>
      <c r="S23" s="30">
        <f>'Population w Relocation'!E22*(1+E$4)*INDEX($C$7:$H$12,MATCH(L$15,$B$7:$B$12),6)</f>
        <v>799.93887557165249</v>
      </c>
      <c r="T23" s="30">
        <f>'Population w Relocation'!F22*(1+F$4)*INDEX($C$7:$H$12,MATCH(M$15,$B$7:$B$12),6)</f>
        <v>140.36946025786415</v>
      </c>
      <c r="U23" s="30">
        <f>'Population w Relocation'!G22*(1+G$4)*INDEX($C$7:$H$12,MATCH(N$15,$B$7:$B$12),6)</f>
        <v>229.86392311072066</v>
      </c>
      <c r="V23" s="30">
        <f>'Population w Relocation'!H22*(1+H$4)*INDEX($C$7:$H$12,MATCH(O$15,$B$7:$B$12),6)</f>
        <v>329372.57336679933</v>
      </c>
      <c r="W23" s="52">
        <f t="shared" si="1"/>
        <v>331127.78476308752</v>
      </c>
    </row>
    <row r="24" spans="1:23">
      <c r="B24" s="46">
        <v>2028</v>
      </c>
      <c r="C24" s="42">
        <f>'Population w Relocation'!C24- INDEX($C$7:$H$12,MATCH(C$15,$C$6:$H$6),MATCH(C$15,$B$7:$B$12))*(1+C$4)*'Population w Relocation'!C23</f>
        <v>4113.9219154557213</v>
      </c>
      <c r="D24" s="30">
        <f>'Population w Relocation'!D24- INDEX($C$7:$H$12,MATCH(D$15,$C$6:$H$6),MATCH(D$15,$B$7:$B$12))*(1+D$4)*'Population w Relocation'!D23</f>
        <v>0</v>
      </c>
      <c r="E24" s="30">
        <f>'Population w Relocation'!E24- INDEX($C$7:$H$12,MATCH(E$15,$C$6:$H$6),MATCH(E$15,$B$7:$B$12))*(1+E$4)*'Population w Relocation'!E23</f>
        <v>0</v>
      </c>
      <c r="F24" s="30">
        <f>'Population w Relocation'!F24- INDEX($C$7:$H$12,MATCH(F$15,$C$6:$H$6),MATCH(F$15,$B$7:$B$12))*(1+F$4)*'Population w Relocation'!F23</f>
        <v>0</v>
      </c>
      <c r="G24" s="30">
        <f>'Population w Relocation'!G24- INDEX($C$7:$H$12,MATCH(G$15,$C$6:$H$6),MATCH(G$15,$B$7:$B$12))*(1+G$4)*'Population w Relocation'!G23</f>
        <v>0</v>
      </c>
      <c r="H24" s="30">
        <f>'Population w Relocation'!H24- INDEX($C$7:$H$12,MATCH(H$15,$C$6:$H$6),MATCH(H$15,$B$7:$B$12))*(1+H$4)*'Population w Relocation'!H23</f>
        <v>1763.1093923384906</v>
      </c>
      <c r="I24" s="38">
        <f t="shared" si="0"/>
        <v>5877.0313077942119</v>
      </c>
      <c r="J24" s="42">
        <f>'Population w Relocation'!C23*(1+C$4)*INDEX($C$7:$H$12,MATCH(J$15,$B$7:$B$12),1)</f>
        <v>6591978.1052093124</v>
      </c>
      <c r="K24" s="30">
        <f>'Population w Relocation'!D23*(1+D$4)*INDEX($C$7:$H$12,MATCH(K$15,$B$7:$B$12),1)</f>
        <v>1371.3017799050485</v>
      </c>
      <c r="L24" s="30">
        <f>'Population w Relocation'!E23*(1+E$4)*INDEX($C$7:$H$12,MATCH(L$15,$B$7:$B$12),1)</f>
        <v>1874.8863925276542</v>
      </c>
      <c r="M24" s="30">
        <f>'Population w Relocation'!F23*(1+F$4)*INDEX($C$7:$H$12,MATCH(M$15,$B$7:$B$12),1)</f>
        <v>329.01882696000303</v>
      </c>
      <c r="N24" s="30">
        <f>'Population w Relocation'!G23*(1+G$4)*INDEX($C$7:$H$12,MATCH(N$15,$B$7:$B$12),1)</f>
        <v>538.71491606378424</v>
      </c>
      <c r="O24" s="30">
        <f>'Population w Relocation'!H23*(1+H$4)*INDEX($C$7:$H$12,MATCH(O$15,$B$7:$B$12),1)</f>
        <v>0</v>
      </c>
      <c r="P24" s="52">
        <f t="shared" si="2"/>
        <v>6596092.0271247681</v>
      </c>
      <c r="Q24" s="42">
        <f>'Population w Relocation'!C23*(1+C$4)*INDEX($C$7:$H$12,MATCH(J$15,$B$7:$B$12),6)</f>
        <v>0</v>
      </c>
      <c r="R24" s="30">
        <f>'Population w Relocation'!D23*(1+D$4)*INDEX($C$7:$H$12,MATCH(K$15,$B$7:$B$12),6)</f>
        <v>587.70076281644947</v>
      </c>
      <c r="S24" s="30">
        <f>'Population w Relocation'!E23*(1+E$4)*INDEX($C$7:$H$12,MATCH(L$15,$B$7:$B$12),6)</f>
        <v>803.5227396547092</v>
      </c>
      <c r="T24" s="30">
        <f>'Population w Relocation'!F23*(1+F$4)*INDEX($C$7:$H$12,MATCH(M$15,$B$7:$B$12),6)</f>
        <v>141.00806869714418</v>
      </c>
      <c r="U24" s="30">
        <f>'Population w Relocation'!G23*(1+G$4)*INDEX($C$7:$H$12,MATCH(N$15,$B$7:$B$12),6)</f>
        <v>230.8778211701933</v>
      </c>
      <c r="V24" s="30">
        <f>'Population w Relocation'!H23*(1+H$4)*INDEX($C$7:$H$12,MATCH(O$15,$B$7:$B$12),6)</f>
        <v>332783.42368690291</v>
      </c>
      <c r="W24" s="52">
        <f t="shared" si="1"/>
        <v>334546.5330792414</v>
      </c>
    </row>
    <row r="25" spans="1:23">
      <c r="B25" s="46">
        <v>2029</v>
      </c>
      <c r="C25" s="42">
        <f>'Population w Relocation'!C25- INDEX($C$7:$H$12,MATCH(C$15,$C$6:$H$6),MATCH(C$15,$B$7:$B$12))*(1+C$4)*'Population w Relocation'!C24</f>
        <v>4132.4335062270984</v>
      </c>
      <c r="D25" s="30">
        <f>'Population w Relocation'!D25- INDEX($C$7:$H$12,MATCH(D$15,$C$6:$H$6),MATCH(D$15,$B$7:$B$12))*(1+D$4)*'Population w Relocation'!D24</f>
        <v>0</v>
      </c>
      <c r="E25" s="30">
        <f>'Population w Relocation'!E25- INDEX($C$7:$H$12,MATCH(E$15,$C$6:$H$6),MATCH(E$15,$B$7:$B$12))*(1+E$4)*'Population w Relocation'!E24</f>
        <v>0</v>
      </c>
      <c r="F25" s="30">
        <f>'Population w Relocation'!F25- INDEX($C$7:$H$12,MATCH(F$15,$C$6:$H$6),MATCH(F$15,$B$7:$B$12))*(1+F$4)*'Population w Relocation'!F24</f>
        <v>0</v>
      </c>
      <c r="G25" s="30">
        <f>'Population w Relocation'!G25- INDEX($C$7:$H$12,MATCH(G$15,$C$6:$H$6),MATCH(G$15,$B$7:$B$12))*(1+G$4)*'Population w Relocation'!G24</f>
        <v>0</v>
      </c>
      <c r="H25" s="30">
        <f>'Population w Relocation'!H25- INDEX($C$7:$H$12,MATCH(H$15,$C$6:$H$6),MATCH(H$15,$B$7:$B$12))*(1+H$4)*'Population w Relocation'!H24</f>
        <v>1771.0429312395281</v>
      </c>
      <c r="I25" s="38">
        <f t="shared" si="0"/>
        <v>5903.4764374666265</v>
      </c>
      <c r="J25" s="42">
        <f>'Population w Relocation'!C24*(1+C$4)*INDEX($C$7:$H$12,MATCH(J$15,$B$7:$B$12),1)</f>
        <v>6629072.487260391</v>
      </c>
      <c r="K25" s="30">
        <f>'Population w Relocation'!D24*(1+D$4)*INDEX($C$7:$H$12,MATCH(K$15,$B$7:$B$12),1)</f>
        <v>1377.5404937095923</v>
      </c>
      <c r="L25" s="30">
        <f>'Population w Relocation'!E24*(1+E$4)*INDEX($C$7:$H$12,MATCH(L$15,$B$7:$B$12),1)</f>
        <v>1883.2862068224522</v>
      </c>
      <c r="M25" s="30">
        <f>'Population w Relocation'!F24*(1+F$4)*INDEX($C$7:$H$12,MATCH(M$15,$B$7:$B$12),1)</f>
        <v>330.5156924405191</v>
      </c>
      <c r="N25" s="30">
        <f>'Population w Relocation'!G24*(1+G$4)*INDEX($C$7:$H$12,MATCH(N$15,$B$7:$B$12),1)</f>
        <v>541.09111325303581</v>
      </c>
      <c r="O25" s="30">
        <f>'Population w Relocation'!H24*(1+H$4)*INDEX($C$7:$H$12,MATCH(O$15,$B$7:$B$12),1)</f>
        <v>0</v>
      </c>
      <c r="P25" s="52">
        <f t="shared" si="2"/>
        <v>6633204.9207666181</v>
      </c>
      <c r="Q25" s="42">
        <f>'Population w Relocation'!C24*(1+C$4)*INDEX($C$7:$H$12,MATCH(J$15,$B$7:$B$12),6)</f>
        <v>0</v>
      </c>
      <c r="R25" s="30">
        <f>'Population w Relocation'!D24*(1+D$4)*INDEX($C$7:$H$12,MATCH(K$15,$B$7:$B$12),6)</f>
        <v>590.37449730411117</v>
      </c>
      <c r="S25" s="30">
        <f>'Population w Relocation'!E24*(1+E$4)*INDEX($C$7:$H$12,MATCH(L$15,$B$7:$B$12),6)</f>
        <v>807.12266006676543</v>
      </c>
      <c r="T25" s="30">
        <f>'Population w Relocation'!F24*(1+F$4)*INDEX($C$7:$H$12,MATCH(M$15,$B$7:$B$12),6)</f>
        <v>141.64958247450821</v>
      </c>
      <c r="U25" s="30">
        <f>'Population w Relocation'!G24*(1+G$4)*INDEX($C$7:$H$12,MATCH(N$15,$B$7:$B$12),6)</f>
        <v>231.89619139415828</v>
      </c>
      <c r="V25" s="30">
        <f>'Population w Relocation'!H24*(1+H$4)*INDEX($C$7:$H$12,MATCH(O$15,$B$7:$B$12),6)</f>
        <v>336219.26574463758</v>
      </c>
      <c r="W25" s="52">
        <f t="shared" si="1"/>
        <v>337990.30867587711</v>
      </c>
    </row>
    <row r="26" spans="1:23">
      <c r="B26" s="46">
        <v>2030</v>
      </c>
      <c r="C26" s="42">
        <f>'Population w Relocation'!C26- INDEX($C$7:$H$12,MATCH(C$15,$C$6:$H$6),MATCH(C$15,$B$7:$B$12))*(1+C$4)*'Population w Relocation'!C25</f>
        <v>4151.0284035746008</v>
      </c>
      <c r="D26" s="30">
        <f>'Population w Relocation'!D26- INDEX($C$7:$H$12,MATCH(D$15,$C$6:$H$6),MATCH(D$15,$B$7:$B$12))*(1+D$4)*'Population w Relocation'!D25</f>
        <v>0</v>
      </c>
      <c r="E26" s="30">
        <f>'Population w Relocation'!E26- INDEX($C$7:$H$12,MATCH(E$15,$C$6:$H$6),MATCH(E$15,$B$7:$B$12))*(1+E$4)*'Population w Relocation'!E25</f>
        <v>0</v>
      </c>
      <c r="F26" s="30">
        <f>'Population w Relocation'!F26- INDEX($C$7:$H$12,MATCH(F$15,$C$6:$H$6),MATCH(F$15,$B$7:$B$12))*(1+F$4)*'Population w Relocation'!F25</f>
        <v>0</v>
      </c>
      <c r="G26" s="30">
        <f>'Population w Relocation'!G26- INDEX($C$7:$H$12,MATCH(G$15,$C$6:$H$6),MATCH(G$15,$B$7:$B$12))*(1+G$4)*'Population w Relocation'!G25</f>
        <v>0</v>
      </c>
      <c r="H26" s="30">
        <f>'Population w Relocation'!H26- INDEX($C$7:$H$12,MATCH(H$15,$C$6:$H$6),MATCH(H$15,$B$7:$B$12))*(1+H$4)*'Population w Relocation'!H25</f>
        <v>1779.0121729601524</v>
      </c>
      <c r="I26" s="38">
        <f t="shared" si="0"/>
        <v>5930.0405765347532</v>
      </c>
      <c r="J26" s="42">
        <f>'Population w Relocation'!C25*(1+C$4)*INDEX($C$7:$H$12,MATCH(J$15,$B$7:$B$12),1)</f>
        <v>6666370.9453704506</v>
      </c>
      <c r="K26" s="30">
        <f>'Population w Relocation'!D25*(1+D$4)*INDEX($C$7:$H$12,MATCH(K$15,$B$7:$B$12),1)</f>
        <v>1383.8075904350258</v>
      </c>
      <c r="L26" s="30">
        <f>'Population w Relocation'!E25*(1+E$4)*INDEX($C$7:$H$12,MATCH(L$15,$B$7:$B$12),1)</f>
        <v>1891.7236537335352</v>
      </c>
      <c r="M26" s="30">
        <f>'Population w Relocation'!F25*(1+F$4)*INDEX($C$7:$H$12,MATCH(M$15,$B$7:$B$12),1)</f>
        <v>332.01936788473074</v>
      </c>
      <c r="N26" s="30">
        <f>'Population w Relocation'!G25*(1+G$4)*INDEX($C$7:$H$12,MATCH(N$15,$B$7:$B$12),1)</f>
        <v>543.47779152033786</v>
      </c>
      <c r="O26" s="30">
        <f>'Population w Relocation'!H25*(1+H$4)*INDEX($C$7:$H$12,MATCH(O$15,$B$7:$B$12),1)</f>
        <v>0</v>
      </c>
      <c r="P26" s="52">
        <f t="shared" si="2"/>
        <v>6670521.9737740252</v>
      </c>
      <c r="Q26" s="42">
        <f>'Population w Relocation'!C25*(1+C$4)*INDEX($C$7:$H$12,MATCH(J$15,$B$7:$B$12),6)</f>
        <v>0</v>
      </c>
      <c r="R26" s="30">
        <f>'Population w Relocation'!D25*(1+D$4)*INDEX($C$7:$H$12,MATCH(K$15,$B$7:$B$12),6)</f>
        <v>593.06039590072544</v>
      </c>
      <c r="S26" s="30">
        <f>'Population w Relocation'!E25*(1+E$4)*INDEX($C$7:$H$12,MATCH(L$15,$B$7:$B$12),6)</f>
        <v>810.73870874294391</v>
      </c>
      <c r="T26" s="30">
        <f>'Population w Relocation'!F25*(1+F$4)*INDEX($C$7:$H$12,MATCH(M$15,$B$7:$B$12),6)</f>
        <v>142.29401480774177</v>
      </c>
      <c r="U26" s="30">
        <f>'Population w Relocation'!G25*(1+G$4)*INDEX($C$7:$H$12,MATCH(N$15,$B$7:$B$12),6)</f>
        <v>232.9190535087163</v>
      </c>
      <c r="V26" s="30">
        <f>'Population w Relocation'!H25*(1+H$4)*INDEX($C$7:$H$12,MATCH(O$15,$B$7:$B$12),6)</f>
        <v>339680.26021925645</v>
      </c>
      <c r="W26" s="52">
        <f t="shared" si="1"/>
        <v>341459.2723922166</v>
      </c>
    </row>
    <row r="27" spans="1:23">
      <c r="B27" s="46">
        <v>2031</v>
      </c>
      <c r="C27" s="42">
        <f>'Population w Relocation'!C27- INDEX($C$7:$H$12,MATCH(C$15,$C$6:$H$6),MATCH(C$15,$B$7:$B$12))*(1+C$4)*'Population w Relocation'!C26</f>
        <v>4169.7069824412465</v>
      </c>
      <c r="D27" s="30">
        <f>'Population w Relocation'!D27- INDEX($C$7:$H$12,MATCH(D$15,$C$6:$H$6),MATCH(D$15,$B$7:$B$12))*(1+D$4)*'Population w Relocation'!D26</f>
        <v>0</v>
      </c>
      <c r="E27" s="30">
        <f>'Population w Relocation'!E27- INDEX($C$7:$H$12,MATCH(E$15,$C$6:$H$6),MATCH(E$15,$B$7:$B$12))*(1+E$4)*'Population w Relocation'!E26</f>
        <v>0</v>
      </c>
      <c r="F27" s="30">
        <f>'Population w Relocation'!F27- INDEX($C$7:$H$12,MATCH(F$15,$C$6:$H$6),MATCH(F$15,$B$7:$B$12))*(1+F$4)*'Population w Relocation'!F26</f>
        <v>0</v>
      </c>
      <c r="G27" s="30">
        <f>'Population w Relocation'!G27- INDEX($C$7:$H$12,MATCH(G$15,$C$6:$H$6),MATCH(G$15,$B$7:$B$12))*(1+G$4)*'Population w Relocation'!G26</f>
        <v>0</v>
      </c>
      <c r="H27" s="30">
        <f>'Population w Relocation'!H27- INDEX($C$7:$H$12,MATCH(H$15,$C$6:$H$6),MATCH(H$15,$B$7:$B$12))*(1+H$4)*'Population w Relocation'!H26</f>
        <v>1787.0172781890724</v>
      </c>
      <c r="I27" s="38">
        <f t="shared" si="0"/>
        <v>5956.7242606303189</v>
      </c>
      <c r="J27" s="42">
        <f>'Population w Relocation'!C26*(1+C$4)*INDEX($C$7:$H$12,MATCH(J$15,$B$7:$B$12),1)</f>
        <v>6703874.5836428944</v>
      </c>
      <c r="K27" s="30">
        <f>'Population w Relocation'!D26*(1+D$4)*INDEX($C$7:$H$12,MATCH(K$15,$B$7:$B$12),1)</f>
        <v>1390.1031992089581</v>
      </c>
      <c r="L27" s="30">
        <f>'Population w Relocation'!E26*(1+E$4)*INDEX($C$7:$H$12,MATCH(L$15,$B$7:$B$12),1)</f>
        <v>1900.1989018615118</v>
      </c>
      <c r="M27" s="30">
        <f>'Population w Relocation'!F26*(1+F$4)*INDEX($C$7:$H$12,MATCH(M$15,$B$7:$B$12),1)</f>
        <v>333.52988427445041</v>
      </c>
      <c r="N27" s="30">
        <f>'Population w Relocation'!G26*(1+G$4)*INDEX($C$7:$H$12,MATCH(N$15,$B$7:$B$12),1)</f>
        <v>545.87499709628003</v>
      </c>
      <c r="O27" s="30">
        <f>'Population w Relocation'!H26*(1+H$4)*INDEX($C$7:$H$12,MATCH(O$15,$B$7:$B$12),1)</f>
        <v>0</v>
      </c>
      <c r="P27" s="52">
        <f t="shared" si="2"/>
        <v>6708044.2906253356</v>
      </c>
      <c r="Q27" s="42">
        <f>'Population w Relocation'!C26*(1+C$4)*INDEX($C$7:$H$12,MATCH(J$15,$B$7:$B$12),6)</f>
        <v>0</v>
      </c>
      <c r="R27" s="30">
        <f>'Population w Relocation'!D26*(1+D$4)*INDEX($C$7:$H$12,MATCH(K$15,$B$7:$B$12),6)</f>
        <v>595.75851394669644</v>
      </c>
      <c r="S27" s="30">
        <f>'Population w Relocation'!E26*(1+E$4)*INDEX($C$7:$H$12,MATCH(L$15,$B$7:$B$12),6)</f>
        <v>814.37095794064817</v>
      </c>
      <c r="T27" s="30">
        <f>'Population w Relocation'!F26*(1+F$4)*INDEX($C$7:$H$12,MATCH(M$15,$B$7:$B$12),6)</f>
        <v>142.94137897476449</v>
      </c>
      <c r="U27" s="30">
        <f>'Population w Relocation'!G26*(1+G$4)*INDEX($C$7:$H$12,MATCH(N$15,$B$7:$B$12),6)</f>
        <v>233.94642732697719</v>
      </c>
      <c r="V27" s="30">
        <f>'Population w Relocation'!H26*(1+H$4)*INDEX($C$7:$H$12,MATCH(O$15,$B$7:$B$12),6)</f>
        <v>343166.56875417766</v>
      </c>
      <c r="W27" s="52">
        <f t="shared" si="1"/>
        <v>344953.58603236673</v>
      </c>
    </row>
    <row r="28" spans="1:23">
      <c r="B28" s="46">
        <v>2032</v>
      </c>
      <c r="C28" s="42">
        <f>'Population w Relocation'!C28- INDEX($C$7:$H$12,MATCH(C$15,$C$6:$H$6),MATCH(C$15,$B$7:$B$12))*(1+C$4)*'Population w Relocation'!C27</f>
        <v>4188.4696194566786</v>
      </c>
      <c r="D28" s="30">
        <f>'Population w Relocation'!D28- INDEX($C$7:$H$12,MATCH(D$15,$C$6:$H$6),MATCH(D$15,$B$7:$B$12))*(1+D$4)*'Population w Relocation'!D27</f>
        <v>0</v>
      </c>
      <c r="E28" s="30">
        <f>'Population w Relocation'!E28- INDEX($C$7:$H$12,MATCH(E$15,$C$6:$H$6),MATCH(E$15,$B$7:$B$12))*(1+E$4)*'Population w Relocation'!E27</f>
        <v>0</v>
      </c>
      <c r="F28" s="30">
        <f>'Population w Relocation'!F28- INDEX($C$7:$H$12,MATCH(F$15,$C$6:$H$6),MATCH(F$15,$B$7:$B$12))*(1+F$4)*'Population w Relocation'!F27</f>
        <v>0</v>
      </c>
      <c r="G28" s="30">
        <f>'Population w Relocation'!G28- INDEX($C$7:$H$12,MATCH(G$15,$C$6:$H$6),MATCH(G$15,$B$7:$B$12))*(1+G$4)*'Population w Relocation'!G27</f>
        <v>0</v>
      </c>
      <c r="H28" s="30">
        <f>'Population w Relocation'!H28- INDEX($C$7:$H$12,MATCH(H$15,$C$6:$H$6),MATCH(H$15,$B$7:$B$12))*(1+H$4)*'Population w Relocation'!H27</f>
        <v>1795.0584083385766</v>
      </c>
      <c r="I28" s="38">
        <f t="shared" si="0"/>
        <v>5983.5280277952552</v>
      </c>
      <c r="J28" s="42">
        <f>'Population w Relocation'!C27*(1+C$4)*INDEX($C$7:$H$12,MATCH(J$15,$B$7:$B$12),1)</f>
        <v>6741584.5120784612</v>
      </c>
      <c r="K28" s="30">
        <f>'Population w Relocation'!D27*(1+D$4)*INDEX($C$7:$H$12,MATCH(K$15,$B$7:$B$12),1)</f>
        <v>1396.4274497464626</v>
      </c>
      <c r="L28" s="30">
        <f>'Population w Relocation'!E27*(1+E$4)*INDEX($C$7:$H$12,MATCH(L$15,$B$7:$B$12),1)</f>
        <v>1908.7121205623519</v>
      </c>
      <c r="M28" s="30">
        <f>'Population w Relocation'!F27*(1+F$4)*INDEX($C$7:$H$12,MATCH(M$15,$B$7:$B$12),1)</f>
        <v>335.04727273244174</v>
      </c>
      <c r="N28" s="30">
        <f>'Population w Relocation'!G27*(1+G$4)*INDEX($C$7:$H$12,MATCH(N$15,$B$7:$B$12),1)</f>
        <v>548.28277641536852</v>
      </c>
      <c r="O28" s="30">
        <f>'Population w Relocation'!H27*(1+H$4)*INDEX($C$7:$H$12,MATCH(O$15,$B$7:$B$12),1)</f>
        <v>0</v>
      </c>
      <c r="P28" s="52">
        <f t="shared" si="2"/>
        <v>6745772.9816979179</v>
      </c>
      <c r="Q28" s="42">
        <f>'Population w Relocation'!C27*(1+C$4)*INDEX($C$7:$H$12,MATCH(J$15,$B$7:$B$12),6)</f>
        <v>0</v>
      </c>
      <c r="R28" s="30">
        <f>'Population w Relocation'!D27*(1+D$4)*INDEX($C$7:$H$12,MATCH(K$15,$B$7:$B$12),6)</f>
        <v>598.46890703419831</v>
      </c>
      <c r="S28" s="30">
        <f>'Population w Relocation'!E27*(1+E$4)*INDEX($C$7:$H$12,MATCH(L$15,$B$7:$B$12),6)</f>
        <v>818.01948024100818</v>
      </c>
      <c r="T28" s="30">
        <f>'Population w Relocation'!F27*(1+F$4)*INDEX($C$7:$H$12,MATCH(M$15,$B$7:$B$12),6)</f>
        <v>143.59168831390363</v>
      </c>
      <c r="U28" s="30">
        <f>'Population w Relocation'!G27*(1+G$4)*INDEX($C$7:$H$12,MATCH(N$15,$B$7:$B$12),6)</f>
        <v>234.97833274944372</v>
      </c>
      <c r="V28" s="30">
        <f>'Population w Relocation'!H27*(1+H$4)*INDEX($C$7:$H$12,MATCH(O$15,$B$7:$B$12),6)</f>
        <v>346678.35396252852</v>
      </c>
      <c r="W28" s="52">
        <f t="shared" si="1"/>
        <v>348473.4123708671</v>
      </c>
    </row>
    <row r="29" spans="1:23">
      <c r="B29" s="46">
        <v>2033</v>
      </c>
      <c r="C29" s="42">
        <f>'Population w Relocation'!C29- INDEX($C$7:$H$12,MATCH(C$15,$C$6:$H$6),MATCH(C$15,$B$7:$B$12))*(1+C$4)*'Population w Relocation'!C28</f>
        <v>4207.3166929446161</v>
      </c>
      <c r="D29" s="30">
        <f>'Population w Relocation'!D29- INDEX($C$7:$H$12,MATCH(D$15,$C$6:$H$6),MATCH(D$15,$B$7:$B$12))*(1+D$4)*'Population w Relocation'!D28</f>
        <v>0</v>
      </c>
      <c r="E29" s="30">
        <f>'Population w Relocation'!E29- INDEX($C$7:$H$12,MATCH(E$15,$C$6:$H$6),MATCH(E$15,$B$7:$B$12))*(1+E$4)*'Population w Relocation'!E28</f>
        <v>0</v>
      </c>
      <c r="F29" s="30">
        <f>'Population w Relocation'!F29- INDEX($C$7:$H$12,MATCH(F$15,$C$6:$H$6),MATCH(F$15,$B$7:$B$12))*(1+F$4)*'Population w Relocation'!F28</f>
        <v>0</v>
      </c>
      <c r="G29" s="30">
        <f>'Population w Relocation'!G29- INDEX($C$7:$H$12,MATCH(G$15,$C$6:$H$6),MATCH(G$15,$B$7:$B$12))*(1+G$4)*'Population w Relocation'!G28</f>
        <v>0</v>
      </c>
      <c r="H29" s="30">
        <f>'Population w Relocation'!H29- INDEX($C$7:$H$12,MATCH(H$15,$C$6:$H$6),MATCH(H$15,$B$7:$B$12))*(1+H$4)*'Population w Relocation'!H28</f>
        <v>1803.1357255472103</v>
      </c>
      <c r="I29" s="38">
        <f t="shared" si="0"/>
        <v>6010.4524184918264</v>
      </c>
      <c r="J29" s="42">
        <f>'Population w Relocation'!C28*(1+C$4)*INDEX($C$7:$H$12,MATCH(J$15,$B$7:$B$12),1)</f>
        <v>6779501.8466064064</v>
      </c>
      <c r="K29" s="30">
        <f>'Population w Relocation'!D28*(1+D$4)*INDEX($C$7:$H$12,MATCH(K$15,$B$7:$B$12),1)</f>
        <v>1402.7804723527483</v>
      </c>
      <c r="L29" s="30">
        <f>'Population w Relocation'!E28*(1+E$4)*INDEX($C$7:$H$12,MATCH(L$15,$B$7:$B$12),1)</f>
        <v>1917.2634799507675</v>
      </c>
      <c r="M29" s="30">
        <f>'Population w Relocation'!F28*(1+F$4)*INDEX($C$7:$H$12,MATCH(M$15,$B$7:$B$12),1)</f>
        <v>336.57156452306083</v>
      </c>
      <c r="N29" s="30">
        <f>'Population w Relocation'!G28*(1+G$4)*INDEX($C$7:$H$12,MATCH(N$15,$B$7:$B$12),1)</f>
        <v>550.70117611692615</v>
      </c>
      <c r="O29" s="30">
        <f>'Population w Relocation'!H28*(1+H$4)*INDEX($C$7:$H$12,MATCH(O$15,$B$7:$B$12),1)</f>
        <v>0</v>
      </c>
      <c r="P29" s="52">
        <f t="shared" si="2"/>
        <v>6783709.163299351</v>
      </c>
      <c r="Q29" s="42">
        <f>'Population w Relocation'!C28*(1+C$4)*INDEX($C$7:$H$12,MATCH(J$15,$B$7:$B$12),6)</f>
        <v>0</v>
      </c>
      <c r="R29" s="30">
        <f>'Population w Relocation'!D28*(1+D$4)*INDEX($C$7:$H$12,MATCH(K$15,$B$7:$B$12),6)</f>
        <v>601.19163100832088</v>
      </c>
      <c r="S29" s="30">
        <f>'Population w Relocation'!E28*(1+E$4)*INDEX($C$7:$H$12,MATCH(L$15,$B$7:$B$12),6)</f>
        <v>821.68434855032922</v>
      </c>
      <c r="T29" s="30">
        <f>'Population w Relocation'!F28*(1+F$4)*INDEX($C$7:$H$12,MATCH(M$15,$B$7:$B$12),6)</f>
        <v>144.24495622416896</v>
      </c>
      <c r="U29" s="30">
        <f>'Population w Relocation'!G28*(1+G$4)*INDEX($C$7:$H$12,MATCH(N$15,$B$7:$B$12),6)</f>
        <v>236.01478976439697</v>
      </c>
      <c r="V29" s="30">
        <f>'Population w Relocation'!H28*(1+H$4)*INDEX($C$7:$H$12,MATCH(O$15,$B$7:$B$12),6)</f>
        <v>350215.77943272138</v>
      </c>
      <c r="W29" s="52">
        <f t="shared" si="1"/>
        <v>352018.91515826859</v>
      </c>
    </row>
    <row r="30" spans="1:23">
      <c r="B30" s="46">
        <v>2034</v>
      </c>
      <c r="C30" s="42">
        <f>'Population w Relocation'!C30- INDEX($C$7:$H$12,MATCH(C$15,$C$6:$H$6),MATCH(C$15,$B$7:$B$12))*(1+C$4)*'Population w Relocation'!C29</f>
        <v>4226.2485829284415</v>
      </c>
      <c r="D30" s="30">
        <f>'Population w Relocation'!D30- INDEX($C$7:$H$12,MATCH(D$15,$C$6:$H$6),MATCH(D$15,$B$7:$B$12))*(1+D$4)*'Population w Relocation'!D29</f>
        <v>0</v>
      </c>
      <c r="E30" s="30">
        <f>'Population w Relocation'!E30- INDEX($C$7:$H$12,MATCH(E$15,$C$6:$H$6),MATCH(E$15,$B$7:$B$12))*(1+E$4)*'Population w Relocation'!E29</f>
        <v>0</v>
      </c>
      <c r="F30" s="30">
        <f>'Population w Relocation'!F30- INDEX($C$7:$H$12,MATCH(F$15,$C$6:$H$6),MATCH(F$15,$B$7:$B$12))*(1+F$4)*'Population w Relocation'!F29</f>
        <v>0</v>
      </c>
      <c r="G30" s="30">
        <f>'Population w Relocation'!G30- INDEX($C$7:$H$12,MATCH(G$15,$C$6:$H$6),MATCH(G$15,$B$7:$B$12))*(1+G$4)*'Population w Relocation'!G29</f>
        <v>0</v>
      </c>
      <c r="H30" s="30">
        <f>'Population w Relocation'!H30- INDEX($C$7:$H$12,MATCH(H$15,$C$6:$H$6),MATCH(H$15,$B$7:$B$12))*(1+H$4)*'Population w Relocation'!H29</f>
        <v>1811.2493926835596</v>
      </c>
      <c r="I30" s="38">
        <f t="shared" si="0"/>
        <v>6037.497975612001</v>
      </c>
      <c r="J30" s="42">
        <f>'Population w Relocation'!C29*(1+C$4)*INDEX($C$7:$H$12,MATCH(J$15,$B$7:$B$12),1)</f>
        <v>6817627.709115847</v>
      </c>
      <c r="K30" s="30">
        <f>'Population w Relocation'!D29*(1+D$4)*INDEX($C$7:$H$12,MATCH(K$15,$B$7:$B$12),1)</f>
        <v>1409.1623979258468</v>
      </c>
      <c r="L30" s="30">
        <f>'Population w Relocation'!E29*(1+E$4)*INDEX($C$7:$H$12,MATCH(L$15,$B$7:$B$12),1)</f>
        <v>1925.8531509036159</v>
      </c>
      <c r="M30" s="30">
        <f>'Population w Relocation'!F29*(1+F$4)*INDEX($C$7:$H$12,MATCH(M$15,$B$7:$B$12),1)</f>
        <v>338.10279105290039</v>
      </c>
      <c r="N30" s="30">
        <f>'Population w Relocation'!G29*(1+G$4)*INDEX($C$7:$H$12,MATCH(N$15,$B$7:$B$12),1)</f>
        <v>553.13024304599492</v>
      </c>
      <c r="O30" s="30">
        <f>'Population w Relocation'!H29*(1+H$4)*INDEX($C$7:$H$12,MATCH(O$15,$B$7:$B$12),1)</f>
        <v>0</v>
      </c>
      <c r="P30" s="52">
        <f t="shared" si="2"/>
        <v>6821853.9576987755</v>
      </c>
      <c r="Q30" s="42">
        <f>'Population w Relocation'!C29*(1+C$4)*INDEX($C$7:$H$12,MATCH(J$15,$B$7:$B$12),6)</f>
        <v>0</v>
      </c>
      <c r="R30" s="30">
        <f>'Population w Relocation'!D29*(1+D$4)*INDEX($C$7:$H$12,MATCH(K$15,$B$7:$B$12),6)</f>
        <v>603.9267419682202</v>
      </c>
      <c r="S30" s="30">
        <f>'Population w Relocation'!E29*(1+E$4)*INDEX($C$7:$H$12,MATCH(L$15,$B$7:$B$12),6)</f>
        <v>825.36563610154997</v>
      </c>
      <c r="T30" s="30">
        <f>'Population w Relocation'!F29*(1+F$4)*INDEX($C$7:$H$12,MATCH(M$15,$B$7:$B$12),6)</f>
        <v>144.90119616552877</v>
      </c>
      <c r="U30" s="30">
        <f>'Population w Relocation'!G29*(1+G$4)*INDEX($C$7:$H$12,MATCH(N$15,$B$7:$B$12),6)</f>
        <v>237.05581844828356</v>
      </c>
      <c r="V30" s="30">
        <f>'Population w Relocation'!H29*(1+H$4)*INDEX($C$7:$H$12,MATCH(O$15,$B$7:$B$12),6)</f>
        <v>353779.00973405992</v>
      </c>
      <c r="W30" s="52">
        <f t="shared" si="1"/>
        <v>355590.25912674348</v>
      </c>
    </row>
    <row r="31" spans="1:23">
      <c r="B31" s="46">
        <v>2035</v>
      </c>
      <c r="C31" s="42">
        <f>'Population w Relocation'!C31- INDEX($C$7:$H$12,MATCH(C$15,$C$6:$H$6),MATCH(C$15,$B$7:$B$12))*(1+C$4)*'Population w Relocation'!C30</f>
        <v>4245.2656711479649</v>
      </c>
      <c r="D31" s="30">
        <f>'Population w Relocation'!D31- INDEX($C$7:$H$12,MATCH(D$15,$C$6:$H$6),MATCH(D$15,$B$7:$B$12))*(1+D$4)*'Population w Relocation'!D30</f>
        <v>0</v>
      </c>
      <c r="E31" s="30">
        <f>'Population w Relocation'!E31- INDEX($C$7:$H$12,MATCH(E$15,$C$6:$H$6),MATCH(E$15,$B$7:$B$12))*(1+E$4)*'Population w Relocation'!E30</f>
        <v>0</v>
      </c>
      <c r="F31" s="30">
        <f>'Population w Relocation'!F31- INDEX($C$7:$H$12,MATCH(F$15,$C$6:$H$6),MATCH(F$15,$B$7:$B$12))*(1+F$4)*'Population w Relocation'!F30</f>
        <v>0</v>
      </c>
      <c r="G31" s="30">
        <f>'Population w Relocation'!G31- INDEX($C$7:$H$12,MATCH(G$15,$C$6:$H$6),MATCH(G$15,$B$7:$B$12))*(1+G$4)*'Population w Relocation'!G30</f>
        <v>0</v>
      </c>
      <c r="H31" s="30">
        <f>'Population w Relocation'!H31- INDEX($C$7:$H$12,MATCH(H$15,$C$6:$H$6),MATCH(H$15,$B$7:$B$12))*(1+H$4)*'Population w Relocation'!H30</f>
        <v>1819.3995733492775</v>
      </c>
      <c r="I31" s="38">
        <f t="shared" si="0"/>
        <v>6064.6652444972424</v>
      </c>
      <c r="J31" s="42">
        <f>'Population w Relocation'!C30*(1+C$4)*INDEX($C$7:$H$12,MATCH(J$15,$B$7:$B$12),1)</f>
        <v>6855963.2274872689</v>
      </c>
      <c r="K31" s="30">
        <f>'Population w Relocation'!D30*(1+D$4)*INDEX($C$7:$H$12,MATCH(K$15,$B$7:$B$12),1)</f>
        <v>1415.5733579593073</v>
      </c>
      <c r="L31" s="30">
        <f>'Population w Relocation'!E30*(1+E$4)*INDEX($C$7:$H$12,MATCH(L$15,$B$7:$B$12),1)</f>
        <v>1934.4813050633106</v>
      </c>
      <c r="M31" s="30">
        <f>'Population w Relocation'!F30*(1+F$4)*INDEX($C$7:$H$12,MATCH(M$15,$B$7:$B$12),1)</f>
        <v>339.64098387143707</v>
      </c>
      <c r="N31" s="30">
        <f>'Population w Relocation'!G30*(1+G$4)*INDEX($C$7:$H$12,MATCH(N$15,$B$7:$B$12),1)</f>
        <v>555.570024254244</v>
      </c>
      <c r="O31" s="30">
        <f>'Population w Relocation'!H30*(1+H$4)*INDEX($C$7:$H$12,MATCH(O$15,$B$7:$B$12),1)</f>
        <v>0</v>
      </c>
      <c r="P31" s="52">
        <f t="shared" si="2"/>
        <v>6860208.4931584168</v>
      </c>
      <c r="Q31" s="42">
        <f>'Population w Relocation'!C30*(1+C$4)*INDEX($C$7:$H$12,MATCH(J$15,$B$7:$B$12),6)</f>
        <v>0</v>
      </c>
      <c r="R31" s="30">
        <f>'Population w Relocation'!D30*(1+D$4)*INDEX($C$7:$H$12,MATCH(K$15,$B$7:$B$12),6)</f>
        <v>606.67429626827459</v>
      </c>
      <c r="S31" s="30">
        <f>'Population w Relocation'!E30*(1+E$4)*INDEX($C$7:$H$12,MATCH(L$15,$B$7:$B$12),6)</f>
        <v>829.06341645570478</v>
      </c>
      <c r="T31" s="30">
        <f>'Population w Relocation'!F30*(1+F$4)*INDEX($C$7:$H$12,MATCH(M$15,$B$7:$B$12),6)</f>
        <v>145.56042165918734</v>
      </c>
      <c r="U31" s="30">
        <f>'Population w Relocation'!G30*(1+G$4)*INDEX($C$7:$H$12,MATCH(N$15,$B$7:$B$12),6)</f>
        <v>238.10143896610464</v>
      </c>
      <c r="V31" s="30">
        <f>'Population w Relocation'!H30*(1+H$4)*INDEX($C$7:$H$12,MATCH(O$15,$B$7:$B$12),6)</f>
        <v>357368.21042237716</v>
      </c>
      <c r="W31" s="52">
        <f t="shared" si="1"/>
        <v>359187.60999572644</v>
      </c>
    </row>
    <row r="32" spans="1:23">
      <c r="B32" s="46">
        <v>2036</v>
      </c>
      <c r="C32" s="42">
        <f>'Population w Relocation'!C32- INDEX($C$7:$H$12,MATCH(C$15,$C$6:$H$6),MATCH(C$15,$B$7:$B$12))*(1+C$4)*'Population w Relocation'!C31</f>
        <v>4264.368341059424</v>
      </c>
      <c r="D32" s="30">
        <f>'Population w Relocation'!D32- INDEX($C$7:$H$12,MATCH(D$15,$C$6:$H$6),MATCH(D$15,$B$7:$B$12))*(1+D$4)*'Population w Relocation'!D31</f>
        <v>0</v>
      </c>
      <c r="E32" s="30">
        <f>'Population w Relocation'!E32- INDEX($C$7:$H$12,MATCH(E$15,$C$6:$H$6),MATCH(E$15,$B$7:$B$12))*(1+E$4)*'Population w Relocation'!E31</f>
        <v>0</v>
      </c>
      <c r="F32" s="30">
        <f>'Population w Relocation'!F32- INDEX($C$7:$H$12,MATCH(F$15,$C$6:$H$6),MATCH(F$15,$B$7:$B$12))*(1+F$4)*'Population w Relocation'!F31</f>
        <v>0</v>
      </c>
      <c r="G32" s="30">
        <f>'Population w Relocation'!G32- INDEX($C$7:$H$12,MATCH(G$15,$C$6:$H$6),MATCH(G$15,$B$7:$B$12))*(1+G$4)*'Population w Relocation'!G31</f>
        <v>0</v>
      </c>
      <c r="H32" s="30">
        <f>'Population w Relocation'!H32- INDEX($C$7:$H$12,MATCH(H$15,$C$6:$H$6),MATCH(H$15,$B$7:$B$12))*(1+H$4)*'Population w Relocation'!H31</f>
        <v>1827.586431882286</v>
      </c>
      <c r="I32" s="38">
        <f t="shared" si="0"/>
        <v>6091.95477294171</v>
      </c>
      <c r="J32" s="42">
        <f>'Population w Relocation'!C31*(1+C$4)*INDEX($C$7:$H$12,MATCH(J$15,$B$7:$B$12),1)</f>
        <v>6894509.5356242079</v>
      </c>
      <c r="K32" s="30">
        <f>'Population w Relocation'!D31*(1+D$4)*INDEX($C$7:$H$12,MATCH(K$15,$B$7:$B$12),1)</f>
        <v>1422.0134845449059</v>
      </c>
      <c r="L32" s="30">
        <f>'Population w Relocation'!E31*(1+E$4)*INDEX($C$7:$H$12,MATCH(L$15,$B$7:$B$12),1)</f>
        <v>1943.1481148412538</v>
      </c>
      <c r="M32" s="30">
        <f>'Population w Relocation'!F31*(1+F$4)*INDEX($C$7:$H$12,MATCH(M$15,$B$7:$B$12),1)</f>
        <v>341.18617467168116</v>
      </c>
      <c r="N32" s="30">
        <f>'Population w Relocation'!G31*(1+G$4)*INDEX($C$7:$H$12,MATCH(N$15,$B$7:$B$12),1)</f>
        <v>558.02056700088133</v>
      </c>
      <c r="O32" s="30">
        <f>'Population w Relocation'!H31*(1+H$4)*INDEX($C$7:$H$12,MATCH(O$15,$B$7:$B$12),1)</f>
        <v>0</v>
      </c>
      <c r="P32" s="52">
        <f t="shared" si="2"/>
        <v>6898773.9039652674</v>
      </c>
      <c r="Q32" s="42">
        <f>'Population w Relocation'!C31*(1+C$4)*INDEX($C$7:$H$12,MATCH(J$15,$B$7:$B$12),6)</f>
        <v>0</v>
      </c>
      <c r="R32" s="30">
        <f>'Population w Relocation'!D31*(1+D$4)*INDEX($C$7:$H$12,MATCH(K$15,$B$7:$B$12),6)</f>
        <v>609.43435051924553</v>
      </c>
      <c r="S32" s="30">
        <f>'Population w Relocation'!E31*(1+E$4)*INDEX($C$7:$H$12,MATCH(L$15,$B$7:$B$12),6)</f>
        <v>832.77776350339468</v>
      </c>
      <c r="T32" s="30">
        <f>'Population w Relocation'!F31*(1+F$4)*INDEX($C$7:$H$12,MATCH(M$15,$B$7:$B$12),6)</f>
        <v>146.22264628786337</v>
      </c>
      <c r="U32" s="30">
        <f>'Population w Relocation'!G31*(1+G$4)*INDEX($C$7:$H$12,MATCH(N$15,$B$7:$B$12),6)</f>
        <v>239.15167157180633</v>
      </c>
      <c r="V32" s="30">
        <f>'Population w Relocation'!H31*(1+H$4)*INDEX($C$7:$H$12,MATCH(O$15,$B$7:$B$12),6)</f>
        <v>360983.54804570501</v>
      </c>
      <c r="W32" s="52">
        <f t="shared" si="1"/>
        <v>362811.1344775873</v>
      </c>
    </row>
    <row r="33" spans="2:23">
      <c r="B33" s="46">
        <v>2037</v>
      </c>
      <c r="C33" s="42">
        <f>'Population w Relocation'!C33- INDEX($C$7:$H$12,MATCH(C$15,$C$6:$H$6),MATCH(C$15,$B$7:$B$12))*(1+C$4)*'Population w Relocation'!C32</f>
        <v>4283.5569778401405</v>
      </c>
      <c r="D33" s="30">
        <f>'Population w Relocation'!D33- INDEX($C$7:$H$12,MATCH(D$15,$C$6:$H$6),MATCH(D$15,$B$7:$B$12))*(1+D$4)*'Population w Relocation'!D32</f>
        <v>0</v>
      </c>
      <c r="E33" s="30">
        <f>'Population w Relocation'!E33- INDEX($C$7:$H$12,MATCH(E$15,$C$6:$H$6),MATCH(E$15,$B$7:$B$12))*(1+E$4)*'Population w Relocation'!E32</f>
        <v>0</v>
      </c>
      <c r="F33" s="30">
        <f>'Population w Relocation'!F33- INDEX($C$7:$H$12,MATCH(F$15,$C$6:$H$6),MATCH(F$15,$B$7:$B$12))*(1+F$4)*'Population w Relocation'!F32</f>
        <v>0</v>
      </c>
      <c r="G33" s="30">
        <f>'Population w Relocation'!G33- INDEX($C$7:$H$12,MATCH(G$15,$C$6:$H$6),MATCH(G$15,$B$7:$B$12))*(1+G$4)*'Population w Relocation'!G32</f>
        <v>0</v>
      </c>
      <c r="H33" s="30">
        <f>'Population w Relocation'!H33- INDEX($C$7:$H$12,MATCH(H$15,$C$6:$H$6),MATCH(H$15,$B$7:$B$12))*(1+H$4)*'Population w Relocation'!H32</f>
        <v>1835.8101333604427</v>
      </c>
      <c r="I33" s="38">
        <f t="shared" si="0"/>
        <v>6119.3671112005832</v>
      </c>
      <c r="J33" s="42">
        <f>'Population w Relocation'!C32*(1+C$4)*INDEX($C$7:$H$12,MATCH(J$15,$B$7:$B$12),1)</f>
        <v>6933267.7734850934</v>
      </c>
      <c r="K33" s="30">
        <f>'Population w Relocation'!D32*(1+D$4)*INDEX($C$7:$H$12,MATCH(K$15,$B$7:$B$12),1)</f>
        <v>1428.4829103753686</v>
      </c>
      <c r="L33" s="30">
        <f>'Population w Relocation'!E32*(1+E$4)*INDEX($C$7:$H$12,MATCH(L$15,$B$7:$B$12),1)</f>
        <v>1951.8537534212794</v>
      </c>
      <c r="M33" s="30">
        <f>'Population w Relocation'!F32*(1+F$4)*INDEX($C$7:$H$12,MATCH(M$15,$B$7:$B$12),1)</f>
        <v>342.73839529082971</v>
      </c>
      <c r="N33" s="30">
        <f>'Population w Relocation'!G32*(1+G$4)*INDEX($C$7:$H$12,MATCH(N$15,$B$7:$B$12),1)</f>
        <v>560.48191875356804</v>
      </c>
      <c r="O33" s="30">
        <f>'Population w Relocation'!H32*(1+H$4)*INDEX($C$7:$H$12,MATCH(O$15,$B$7:$B$12),1)</f>
        <v>0</v>
      </c>
      <c r="P33" s="52">
        <f t="shared" si="2"/>
        <v>6937551.3304629335</v>
      </c>
      <c r="Q33" s="42">
        <f>'Population w Relocation'!C32*(1+C$4)*INDEX($C$7:$H$12,MATCH(J$15,$B$7:$B$12),6)</f>
        <v>0</v>
      </c>
      <c r="R33" s="30">
        <f>'Population w Relocation'!D32*(1+D$4)*INDEX($C$7:$H$12,MATCH(K$15,$B$7:$B$12),6)</f>
        <v>612.20696158944384</v>
      </c>
      <c r="S33" s="30">
        <f>'Population w Relocation'!E32*(1+E$4)*INDEX($C$7:$H$12,MATCH(L$15,$B$7:$B$12),6)</f>
        <v>836.50875146626288</v>
      </c>
      <c r="T33" s="30">
        <f>'Population w Relocation'!F32*(1+F$4)*INDEX($C$7:$H$12,MATCH(M$15,$B$7:$B$12),6)</f>
        <v>146.88788369606991</v>
      </c>
      <c r="U33" s="30">
        <f>'Population w Relocation'!G32*(1+G$4)*INDEX($C$7:$H$12,MATCH(N$15,$B$7:$B$12),6)</f>
        <v>240.20653660867208</v>
      </c>
      <c r="V33" s="30">
        <f>'Population w Relocation'!H32*(1+H$4)*INDEX($C$7:$H$12,MATCH(O$15,$B$7:$B$12),6)</f>
        <v>364625.19014997518</v>
      </c>
      <c r="W33" s="52">
        <f t="shared" si="1"/>
        <v>366461.00028333563</v>
      </c>
    </row>
    <row r="34" spans="2:23">
      <c r="B34" s="46">
        <v>2038</v>
      </c>
      <c r="C34" s="42">
        <f>'Population w Relocation'!C34- INDEX($C$7:$H$12,MATCH(C$15,$C$6:$H$6),MATCH(C$15,$B$7:$B$12))*(1+C$4)*'Population w Relocation'!C33</f>
        <v>4302.8319684099406</v>
      </c>
      <c r="D34" s="30">
        <f>'Population w Relocation'!D34- INDEX($C$7:$H$12,MATCH(D$15,$C$6:$H$6),MATCH(D$15,$B$7:$B$12))*(1+D$4)*'Population w Relocation'!D33</f>
        <v>0</v>
      </c>
      <c r="E34" s="30">
        <f>'Population w Relocation'!E34- INDEX($C$7:$H$12,MATCH(E$15,$C$6:$H$6),MATCH(E$15,$B$7:$B$12))*(1+E$4)*'Population w Relocation'!E33</f>
        <v>0</v>
      </c>
      <c r="F34" s="30">
        <f>'Population w Relocation'!F34- INDEX($C$7:$H$12,MATCH(F$15,$C$6:$H$6),MATCH(F$15,$B$7:$B$12))*(1+F$4)*'Population w Relocation'!F33</f>
        <v>0</v>
      </c>
      <c r="G34" s="30">
        <f>'Population w Relocation'!G34- INDEX($C$7:$H$12,MATCH(G$15,$C$6:$H$6),MATCH(G$15,$B$7:$B$12))*(1+G$4)*'Population w Relocation'!G33</f>
        <v>0</v>
      </c>
      <c r="H34" s="30">
        <f>'Population w Relocation'!H34- INDEX($C$7:$H$12,MATCH(H$15,$C$6:$H$6),MATCH(H$15,$B$7:$B$12))*(1+H$4)*'Population w Relocation'!H33</f>
        <v>1844.0708436045097</v>
      </c>
      <c r="I34" s="38">
        <f t="shared" si="0"/>
        <v>6146.9028120144503</v>
      </c>
      <c r="J34" s="42">
        <f>'Population w Relocation'!C33*(1+C$4)*INDEX($C$7:$H$12,MATCH(J$15,$B$7:$B$12),1)</f>
        <v>6972239.0871152477</v>
      </c>
      <c r="K34" s="30">
        <f>'Population w Relocation'!D33*(1+D$4)*INDEX($C$7:$H$12,MATCH(K$15,$B$7:$B$12),1)</f>
        <v>1434.9817687471054</v>
      </c>
      <c r="L34" s="30">
        <f>'Population w Relocation'!E33*(1+E$4)*INDEX($C$7:$H$12,MATCH(L$15,$B$7:$B$12),1)</f>
        <v>1960.5983947631159</v>
      </c>
      <c r="M34" s="30">
        <f>'Population w Relocation'!F33*(1+F$4)*INDEX($C$7:$H$12,MATCH(M$15,$B$7:$B$12),1)</f>
        <v>344.29767771092258</v>
      </c>
      <c r="N34" s="30">
        <f>'Population w Relocation'!G33*(1+G$4)*INDEX($C$7:$H$12,MATCH(N$15,$B$7:$B$12),1)</f>
        <v>562.95412718933903</v>
      </c>
      <c r="O34" s="30">
        <f>'Population w Relocation'!H33*(1+H$4)*INDEX($C$7:$H$12,MATCH(O$15,$B$7:$B$12),1)</f>
        <v>0</v>
      </c>
      <c r="P34" s="52">
        <f t="shared" si="2"/>
        <v>6976541.9190836577</v>
      </c>
      <c r="Q34" s="42">
        <f>'Population w Relocation'!C33*(1+C$4)*INDEX($C$7:$H$12,MATCH(J$15,$B$7:$B$12),6)</f>
        <v>0</v>
      </c>
      <c r="R34" s="30">
        <f>'Population w Relocation'!D33*(1+D$4)*INDEX($C$7:$H$12,MATCH(K$15,$B$7:$B$12),6)</f>
        <v>614.99218660590248</v>
      </c>
      <c r="S34" s="30">
        <f>'Population w Relocation'!E33*(1+E$4)*INDEX($C$7:$H$12,MATCH(L$15,$B$7:$B$12),6)</f>
        <v>840.25645489847852</v>
      </c>
      <c r="T34" s="30">
        <f>'Population w Relocation'!F33*(1+F$4)*INDEX($C$7:$H$12,MATCH(M$15,$B$7:$B$12),6)</f>
        <v>147.55614759039543</v>
      </c>
      <c r="U34" s="30">
        <f>'Population w Relocation'!G33*(1+G$4)*INDEX($C$7:$H$12,MATCH(N$15,$B$7:$B$12),6)</f>
        <v>241.26605450971681</v>
      </c>
      <c r="V34" s="30">
        <f>'Population w Relocation'!H33*(1+H$4)*INDEX($C$7:$H$12,MATCH(O$15,$B$7:$B$12),6)</f>
        <v>368293.30528475228</v>
      </c>
      <c r="W34" s="52">
        <f t="shared" si="1"/>
        <v>370137.37612835679</v>
      </c>
    </row>
    <row r="35" spans="2:23">
      <c r="B35" s="46">
        <v>2039</v>
      </c>
      <c r="C35" s="42">
        <f>'Population w Relocation'!C35- INDEX($C$7:$H$12,MATCH(C$15,$C$6:$H$6),MATCH(C$15,$B$7:$B$12))*(1+C$4)*'Population w Relocation'!C34</f>
        <v>4322.1937014237046</v>
      </c>
      <c r="D35" s="30">
        <f>'Population w Relocation'!D35- INDEX($C$7:$H$12,MATCH(D$15,$C$6:$H$6),MATCH(D$15,$B$7:$B$12))*(1+D$4)*'Population w Relocation'!D34</f>
        <v>0</v>
      </c>
      <c r="E35" s="30">
        <f>'Population w Relocation'!E35- INDEX($C$7:$H$12,MATCH(E$15,$C$6:$H$6),MATCH(E$15,$B$7:$B$12))*(1+E$4)*'Population w Relocation'!E34</f>
        <v>0</v>
      </c>
      <c r="F35" s="30">
        <f>'Population w Relocation'!F35- INDEX($C$7:$H$12,MATCH(F$15,$C$6:$H$6),MATCH(F$15,$B$7:$B$12))*(1+F$4)*'Population w Relocation'!F34</f>
        <v>0</v>
      </c>
      <c r="G35" s="30">
        <f>'Population w Relocation'!G35- INDEX($C$7:$H$12,MATCH(G$15,$C$6:$H$6),MATCH(G$15,$B$7:$B$12))*(1+G$4)*'Population w Relocation'!G34</f>
        <v>0</v>
      </c>
      <c r="H35" s="30">
        <f>'Population w Relocation'!H35- INDEX($C$7:$H$12,MATCH(H$15,$C$6:$H$6),MATCH(H$15,$B$7:$B$12))*(1+H$4)*'Population w Relocation'!H34</f>
        <v>1852.3687291816459</v>
      </c>
      <c r="I35" s="38">
        <f t="shared" si="0"/>
        <v>6174.5624306053505</v>
      </c>
      <c r="J35" s="42">
        <f>'Population w Relocation'!C34*(1+C$4)*INDEX($C$7:$H$12,MATCH(J$15,$B$7:$B$12),1)</f>
        <v>7011424.6286790753</v>
      </c>
      <c r="K35" s="30">
        <f>'Population w Relocation'!D34*(1+D$4)*INDEX($C$7:$H$12,MATCH(K$15,$B$7:$B$12),1)</f>
        <v>1441.5101935629552</v>
      </c>
      <c r="L35" s="30">
        <f>'Population w Relocation'!E34*(1+E$4)*INDEX($C$7:$H$12,MATCH(L$15,$B$7:$B$12),1)</f>
        <v>1969.3822136058604</v>
      </c>
      <c r="M35" s="30">
        <f>'Population w Relocation'!F34*(1+F$4)*INDEX($C$7:$H$12,MATCH(M$15,$B$7:$B$12),1)</f>
        <v>345.86405405950154</v>
      </c>
      <c r="N35" s="30">
        <f>'Population w Relocation'!G34*(1+G$4)*INDEX($C$7:$H$12,MATCH(N$15,$B$7:$B$12),1)</f>
        <v>565.43724019552599</v>
      </c>
      <c r="O35" s="30">
        <f>'Population w Relocation'!H34*(1+H$4)*INDEX($C$7:$H$12,MATCH(O$15,$B$7:$B$12),1)</f>
        <v>0</v>
      </c>
      <c r="P35" s="52">
        <f t="shared" si="2"/>
        <v>7015746.822380499</v>
      </c>
      <c r="Q35" s="42">
        <f>'Population w Relocation'!C34*(1+C$4)*INDEX($C$7:$H$12,MATCH(J$15,$B$7:$B$12),6)</f>
        <v>0</v>
      </c>
      <c r="R35" s="30">
        <f>'Population w Relocation'!D34*(1+D$4)*INDEX($C$7:$H$12,MATCH(K$15,$B$7:$B$12),6)</f>
        <v>617.79008295555241</v>
      </c>
      <c r="S35" s="30">
        <f>'Population w Relocation'!E34*(1+E$4)*INDEX($C$7:$H$12,MATCH(L$15,$B$7:$B$12),6)</f>
        <v>844.02094868822621</v>
      </c>
      <c r="T35" s="30">
        <f>'Population w Relocation'!F34*(1+F$4)*INDEX($C$7:$H$12,MATCH(M$15,$B$7:$B$12),6)</f>
        <v>148.2274517397864</v>
      </c>
      <c r="U35" s="30">
        <f>'Population w Relocation'!G34*(1+G$4)*INDEX($C$7:$H$12,MATCH(N$15,$B$7:$B$12),6)</f>
        <v>242.33024579808264</v>
      </c>
      <c r="V35" s="30">
        <f>'Population w Relocation'!H34*(1+H$4)*INDEX($C$7:$H$12,MATCH(O$15,$B$7:$B$12),6)</f>
        <v>371988.06300899852</v>
      </c>
      <c r="W35" s="52">
        <f t="shared" si="1"/>
        <v>373840.43173818017</v>
      </c>
    </row>
    <row r="36" spans="2:23">
      <c r="B36" s="46">
        <v>2040</v>
      </c>
      <c r="C36" s="42">
        <f>'Population w Relocation'!C36- INDEX($C$7:$H$12,MATCH(C$15,$C$6:$H$6),MATCH(C$15,$B$7:$B$12))*(1+C$4)*'Population w Relocation'!C35</f>
        <v>4341.6425672871992</v>
      </c>
      <c r="D36" s="30">
        <f>'Population w Relocation'!D36- INDEX($C$7:$H$12,MATCH(D$15,$C$6:$H$6),MATCH(D$15,$B$7:$B$12))*(1+D$4)*'Population w Relocation'!D35</f>
        <v>0</v>
      </c>
      <c r="E36" s="30">
        <f>'Population w Relocation'!E36- INDEX($C$7:$H$12,MATCH(E$15,$C$6:$H$6),MATCH(E$15,$B$7:$B$12))*(1+E$4)*'Population w Relocation'!E35</f>
        <v>0</v>
      </c>
      <c r="F36" s="30">
        <f>'Population w Relocation'!F36- INDEX($C$7:$H$12,MATCH(F$15,$C$6:$H$6),MATCH(F$15,$B$7:$B$12))*(1+F$4)*'Population w Relocation'!F35</f>
        <v>0</v>
      </c>
      <c r="G36" s="30">
        <f>'Population w Relocation'!G36- INDEX($C$7:$H$12,MATCH(G$15,$C$6:$H$6),MATCH(G$15,$B$7:$B$12))*(1+G$4)*'Population w Relocation'!G35</f>
        <v>0</v>
      </c>
      <c r="H36" s="30">
        <f>'Population w Relocation'!H36- INDEX($C$7:$H$12,MATCH(H$15,$C$6:$H$6),MATCH(H$15,$B$7:$B$12))*(1+H$4)*'Population w Relocation'!H35</f>
        <v>1860.7039574088994</v>
      </c>
      <c r="I36" s="38">
        <f t="shared" si="0"/>
        <v>6202.3465246960986</v>
      </c>
      <c r="J36" s="42">
        <f>'Population w Relocation'!C35*(1+C$4)*INDEX($C$7:$H$12,MATCH(J$15,$B$7:$B$12),1)</f>
        <v>7050825.5564924004</v>
      </c>
      <c r="K36" s="30">
        <f>'Population w Relocation'!D35*(1+D$4)*INDEX($C$7:$H$12,MATCH(K$15,$B$7:$B$12),1)</f>
        <v>1448.0683193349455</v>
      </c>
      <c r="L36" s="30">
        <f>'Population w Relocation'!E35*(1+E$4)*INDEX($C$7:$H$12,MATCH(L$15,$B$7:$B$12),1)</f>
        <v>1978.2053854714723</v>
      </c>
      <c r="M36" s="30">
        <f>'Population w Relocation'!F35*(1+F$4)*INDEX($C$7:$H$12,MATCH(M$15,$B$7:$B$12),1)</f>
        <v>347.43755661027188</v>
      </c>
      <c r="N36" s="30">
        <f>'Population w Relocation'!G35*(1+G$4)*INDEX($C$7:$H$12,MATCH(N$15,$B$7:$B$12),1)</f>
        <v>567.93130587068492</v>
      </c>
      <c r="O36" s="30">
        <f>'Population w Relocation'!H35*(1+H$4)*INDEX($C$7:$H$12,MATCH(O$15,$B$7:$B$12),1)</f>
        <v>0</v>
      </c>
      <c r="P36" s="52">
        <f t="shared" si="2"/>
        <v>7055167.1990596876</v>
      </c>
      <c r="Q36" s="42">
        <f>'Population w Relocation'!C35*(1+C$4)*INDEX($C$7:$H$12,MATCH(J$15,$B$7:$B$12),6)</f>
        <v>0</v>
      </c>
      <c r="R36" s="30">
        <f>'Population w Relocation'!D35*(1+D$4)*INDEX($C$7:$H$12,MATCH(K$15,$B$7:$B$12),6)</f>
        <v>620.60070828640539</v>
      </c>
      <c r="S36" s="30">
        <f>'Population w Relocation'!E35*(1+E$4)*INDEX($C$7:$H$12,MATCH(L$15,$B$7:$B$12),6)</f>
        <v>847.80230805920257</v>
      </c>
      <c r="T36" s="30">
        <f>'Population w Relocation'!F35*(1+F$4)*INDEX($C$7:$H$12,MATCH(M$15,$B$7:$B$12),6)</f>
        <v>148.90180997583082</v>
      </c>
      <c r="U36" s="30">
        <f>'Population w Relocation'!G35*(1+G$4)*INDEX($C$7:$H$12,MATCH(N$15,$B$7:$B$12),6)</f>
        <v>243.39913108743644</v>
      </c>
      <c r="V36" s="30">
        <f>'Population w Relocation'!H35*(1+H$4)*INDEX($C$7:$H$12,MATCH(O$15,$B$7:$B$12),6)</f>
        <v>375709.633896871</v>
      </c>
      <c r="W36" s="52">
        <f t="shared" si="1"/>
        <v>377570.3378542799</v>
      </c>
    </row>
    <row r="37" spans="2:23">
      <c r="B37" s="46">
        <v>2041</v>
      </c>
      <c r="C37" s="42">
        <f>'Population w Relocation'!C37- INDEX($C$7:$H$12,MATCH(C$15,$C$6:$H$6),MATCH(C$15,$B$7:$B$12))*(1+C$4)*'Population w Relocation'!C36</f>
        <v>4361.178958164528</v>
      </c>
      <c r="D37" s="30">
        <f>'Population w Relocation'!D37- INDEX($C$7:$H$12,MATCH(D$15,$C$6:$H$6),MATCH(D$15,$B$7:$B$12))*(1+D$4)*'Population w Relocation'!D36</f>
        <v>0</v>
      </c>
      <c r="E37" s="30">
        <f>'Population w Relocation'!E37- INDEX($C$7:$H$12,MATCH(E$15,$C$6:$H$6),MATCH(E$15,$B$7:$B$12))*(1+E$4)*'Population w Relocation'!E36</f>
        <v>0</v>
      </c>
      <c r="F37" s="30">
        <f>'Population w Relocation'!F37- INDEX($C$7:$H$12,MATCH(F$15,$C$6:$H$6),MATCH(F$15,$B$7:$B$12))*(1+F$4)*'Population w Relocation'!F36</f>
        <v>0</v>
      </c>
      <c r="G37" s="30">
        <f>'Population w Relocation'!G37- INDEX($C$7:$H$12,MATCH(G$15,$C$6:$H$6),MATCH(G$15,$B$7:$B$12))*(1+G$4)*'Population w Relocation'!G36</f>
        <v>0</v>
      </c>
      <c r="H37" s="30">
        <f>'Population w Relocation'!H37- INDEX($C$7:$H$12,MATCH(H$15,$C$6:$H$6),MATCH(H$15,$B$7:$B$12))*(1+H$4)*'Population w Relocation'!H36</f>
        <v>1869.0766963562928</v>
      </c>
      <c r="I37" s="38">
        <f t="shared" si="0"/>
        <v>6230.2556545208208</v>
      </c>
      <c r="J37" s="42">
        <f>'Population w Relocation'!C36*(1+C$4)*INDEX($C$7:$H$12,MATCH(J$15,$B$7:$B$12),1)</f>
        <v>7090443.0350549854</v>
      </c>
      <c r="K37" s="30">
        <f>'Population w Relocation'!D36*(1+D$4)*INDEX($C$7:$H$12,MATCH(K$15,$B$7:$B$12),1)</f>
        <v>1454.6562811870649</v>
      </c>
      <c r="L37" s="30">
        <f>'Population w Relocation'!E36*(1+E$4)*INDEX($C$7:$H$12,MATCH(L$15,$B$7:$B$12),1)</f>
        <v>1987.0680866682785</v>
      </c>
      <c r="M37" s="30">
        <f>'Population w Relocation'!F36*(1+F$4)*INDEX($C$7:$H$12,MATCH(M$15,$B$7:$B$12),1)</f>
        <v>349.01821778376751</v>
      </c>
      <c r="N37" s="30">
        <f>'Population w Relocation'!G36*(1+G$4)*INDEX($C$7:$H$12,MATCH(N$15,$B$7:$B$12),1)</f>
        <v>570.43637252552787</v>
      </c>
      <c r="O37" s="30">
        <f>'Population w Relocation'!H36*(1+H$4)*INDEX($C$7:$H$12,MATCH(O$15,$B$7:$B$12),1)</f>
        <v>0</v>
      </c>
      <c r="P37" s="52">
        <f t="shared" si="2"/>
        <v>7094804.21401315</v>
      </c>
      <c r="Q37" s="42">
        <f>'Population w Relocation'!C36*(1+C$4)*INDEX($C$7:$H$12,MATCH(J$15,$B$7:$B$12),6)</f>
        <v>0</v>
      </c>
      <c r="R37" s="30">
        <f>'Population w Relocation'!D36*(1+D$4)*INDEX($C$7:$H$12,MATCH(K$15,$B$7:$B$12),6)</f>
        <v>623.42412050874225</v>
      </c>
      <c r="S37" s="30">
        <f>'Population w Relocation'!E36*(1+E$4)*INDEX($C$7:$H$12,MATCH(L$15,$B$7:$B$12),6)</f>
        <v>851.60060857211965</v>
      </c>
      <c r="T37" s="30">
        <f>'Population w Relocation'!F36*(1+F$4)*INDEX($C$7:$H$12,MATCH(M$15,$B$7:$B$12),6)</f>
        <v>149.57923619304324</v>
      </c>
      <c r="U37" s="30">
        <f>'Population w Relocation'!G36*(1+G$4)*INDEX($C$7:$H$12,MATCH(N$15,$B$7:$B$12),6)</f>
        <v>244.47273108236914</v>
      </c>
      <c r="V37" s="30">
        <f>'Population w Relocation'!H36*(1+H$4)*INDEX($C$7:$H$12,MATCH(O$15,$B$7:$B$12),6)</f>
        <v>379458.18954355124</v>
      </c>
      <c r="W37" s="52">
        <f t="shared" si="1"/>
        <v>381327.26623990753</v>
      </c>
    </row>
    <row r="38" spans="2:23">
      <c r="B38" s="46">
        <v>2042</v>
      </c>
      <c r="C38" s="42">
        <f>'Population w Relocation'!C38- INDEX($C$7:$H$12,MATCH(C$15,$C$6:$H$6),MATCH(C$15,$B$7:$B$12))*(1+C$4)*'Population w Relocation'!C37</f>
        <v>4380.803267984651</v>
      </c>
      <c r="D38" s="30">
        <f>'Population w Relocation'!D38- INDEX($C$7:$H$12,MATCH(D$15,$C$6:$H$6),MATCH(D$15,$B$7:$B$12))*(1+D$4)*'Population w Relocation'!D37</f>
        <v>0</v>
      </c>
      <c r="E38" s="30">
        <f>'Population w Relocation'!E38- INDEX($C$7:$H$12,MATCH(E$15,$C$6:$H$6),MATCH(E$15,$B$7:$B$12))*(1+E$4)*'Population w Relocation'!E37</f>
        <v>0</v>
      </c>
      <c r="F38" s="30">
        <f>'Population w Relocation'!F38- INDEX($C$7:$H$12,MATCH(F$15,$C$6:$H$6),MATCH(F$15,$B$7:$B$12))*(1+F$4)*'Population w Relocation'!F37</f>
        <v>0</v>
      </c>
      <c r="G38" s="30">
        <f>'Population w Relocation'!G38- INDEX($C$7:$H$12,MATCH(G$15,$C$6:$H$6),MATCH(G$15,$B$7:$B$12))*(1+G$4)*'Population w Relocation'!G37</f>
        <v>0</v>
      </c>
      <c r="H38" s="30">
        <f>'Population w Relocation'!H38- INDEX($C$7:$H$12,MATCH(H$15,$C$6:$H$6),MATCH(H$15,$B$7:$B$12))*(1+H$4)*'Population w Relocation'!H37</f>
        <v>1877.4871148504899</v>
      </c>
      <c r="I38" s="38">
        <f t="shared" si="0"/>
        <v>6258.2903828351409</v>
      </c>
      <c r="J38" s="42">
        <f>'Population w Relocation'!C37*(1+C$4)*INDEX($C$7:$H$12,MATCH(J$15,$B$7:$B$12),1)</f>
        <v>7130278.2350832149</v>
      </c>
      <c r="K38" s="30">
        <f>'Population w Relocation'!D37*(1+D$4)*INDEX($C$7:$H$12,MATCH(K$15,$B$7:$B$12),1)</f>
        <v>1461.2742148580444</v>
      </c>
      <c r="L38" s="30">
        <f>'Population w Relocation'!E37*(1+E$4)*INDEX($C$7:$H$12,MATCH(L$15,$B$7:$B$12),1)</f>
        <v>1995.9704942944984</v>
      </c>
      <c r="M38" s="30">
        <f>'Population w Relocation'!F37*(1+F$4)*INDEX($C$7:$H$12,MATCH(M$15,$B$7:$B$12),1)</f>
        <v>350.60607014801928</v>
      </c>
      <c r="N38" s="30">
        <f>'Population w Relocation'!G37*(1+G$4)*INDEX($C$7:$H$12,MATCH(N$15,$B$7:$B$12),1)</f>
        <v>572.95248868385886</v>
      </c>
      <c r="O38" s="30">
        <f>'Population w Relocation'!H37*(1+H$4)*INDEX($C$7:$H$12,MATCH(O$15,$B$7:$B$12),1)</f>
        <v>0</v>
      </c>
      <c r="P38" s="52">
        <f t="shared" si="2"/>
        <v>7134659.0383511996</v>
      </c>
      <c r="Q38" s="42">
        <f>'Population w Relocation'!C37*(1+C$4)*INDEX($C$7:$H$12,MATCH(J$15,$B$7:$B$12),6)</f>
        <v>0</v>
      </c>
      <c r="R38" s="30">
        <f>'Population w Relocation'!D37*(1+D$4)*INDEX($C$7:$H$12,MATCH(K$15,$B$7:$B$12),6)</f>
        <v>626.26037779630485</v>
      </c>
      <c r="S38" s="30">
        <f>'Population w Relocation'!E37*(1+E$4)*INDEX($C$7:$H$12,MATCH(L$15,$B$7:$B$12),6)</f>
        <v>855.41592612621378</v>
      </c>
      <c r="T38" s="30">
        <f>'Population w Relocation'!F37*(1+F$4)*INDEX($C$7:$H$12,MATCH(M$15,$B$7:$B$12),6)</f>
        <v>150.25974434915113</v>
      </c>
      <c r="U38" s="30">
        <f>'Population w Relocation'!G37*(1+G$4)*INDEX($C$7:$H$12,MATCH(N$15,$B$7:$B$12),6)</f>
        <v>245.55106657879671</v>
      </c>
      <c r="V38" s="30">
        <f>'Population w Relocation'!H37*(1+H$4)*INDEX($C$7:$H$12,MATCH(O$15,$B$7:$B$12),6)</f>
        <v>383233.90257110703</v>
      </c>
      <c r="W38" s="52">
        <f t="shared" si="1"/>
        <v>385111.38968595752</v>
      </c>
    </row>
    <row r="39" spans="2:23">
      <c r="B39" s="46">
        <v>2043</v>
      </c>
      <c r="C39" s="42">
        <f>'Population w Relocation'!C39- INDEX($C$7:$H$12,MATCH(C$15,$C$6:$H$6),MATCH(C$15,$B$7:$B$12))*(1+C$4)*'Population w Relocation'!C38</f>
        <v>4400.5158924488351</v>
      </c>
      <c r="D39" s="30">
        <f>'Population w Relocation'!D39- INDEX($C$7:$H$12,MATCH(D$15,$C$6:$H$6),MATCH(D$15,$B$7:$B$12))*(1+D$4)*'Population w Relocation'!D38</f>
        <v>0</v>
      </c>
      <c r="E39" s="30">
        <f>'Population w Relocation'!E39- INDEX($C$7:$H$12,MATCH(E$15,$C$6:$H$6),MATCH(E$15,$B$7:$B$12))*(1+E$4)*'Population w Relocation'!E38</f>
        <v>0</v>
      </c>
      <c r="F39" s="30">
        <f>'Population w Relocation'!F39- INDEX($C$7:$H$12,MATCH(F$15,$C$6:$H$6),MATCH(F$15,$B$7:$B$12))*(1+F$4)*'Population w Relocation'!F38</f>
        <v>0</v>
      </c>
      <c r="G39" s="30">
        <f>'Population w Relocation'!G39- INDEX($C$7:$H$12,MATCH(G$15,$C$6:$H$6),MATCH(G$15,$B$7:$B$12))*(1+G$4)*'Population w Relocation'!G38</f>
        <v>0</v>
      </c>
      <c r="H39" s="30">
        <f>'Population w Relocation'!H39- INDEX($C$7:$H$12,MATCH(H$15,$C$6:$H$6),MATCH(H$15,$B$7:$B$12))*(1+H$4)*'Population w Relocation'!H38</f>
        <v>1885.9353824779973</v>
      </c>
      <c r="I39" s="38">
        <f t="shared" si="0"/>
        <v>6286.4512749268324</v>
      </c>
      <c r="J39" s="42">
        <f>'Population w Relocation'!C38*(1+C$4)*INDEX($C$7:$H$12,MATCH(J$15,$B$7:$B$12),1)</f>
        <v>7170332.3335429551</v>
      </c>
      <c r="K39" s="30">
        <f>'Population w Relocation'!D38*(1+D$4)*INDEX($C$7:$H$12,MATCH(K$15,$B$7:$B$12),1)</f>
        <v>1467.9222567041577</v>
      </c>
      <c r="L39" s="30">
        <f>'Population w Relocation'!E38*(1+E$4)*INDEX($C$7:$H$12,MATCH(L$15,$B$7:$B$12),1)</f>
        <v>2004.9127862417815</v>
      </c>
      <c r="M39" s="30">
        <f>'Population w Relocation'!F38*(1+F$4)*INDEX($C$7:$H$12,MATCH(M$15,$B$7:$B$12),1)</f>
        <v>352.20114641922532</v>
      </c>
      <c r="N39" s="30">
        <f>'Population w Relocation'!G38*(1+G$4)*INDEX($C$7:$H$12,MATCH(N$15,$B$7:$B$12),1)</f>
        <v>575.47970308351387</v>
      </c>
      <c r="O39" s="30">
        <f>'Population w Relocation'!H38*(1+H$4)*INDEX($C$7:$H$12,MATCH(O$15,$B$7:$B$12),1)</f>
        <v>0</v>
      </c>
      <c r="P39" s="52">
        <f t="shared" si="2"/>
        <v>7174732.8494354039</v>
      </c>
      <c r="Q39" s="42">
        <f>'Population w Relocation'!C38*(1+C$4)*INDEX($C$7:$H$12,MATCH(J$15,$B$7:$B$12),6)</f>
        <v>0</v>
      </c>
      <c r="R39" s="30">
        <f>'Population w Relocation'!D38*(1+D$4)*INDEX($C$7:$H$12,MATCH(K$15,$B$7:$B$12),6)</f>
        <v>629.10953858749633</v>
      </c>
      <c r="S39" s="30">
        <f>'Population w Relocation'!E38*(1+E$4)*INDEX($C$7:$H$12,MATCH(L$15,$B$7:$B$12),6)</f>
        <v>859.24833696076371</v>
      </c>
      <c r="T39" s="30">
        <f>'Population w Relocation'!F38*(1+F$4)*INDEX($C$7:$H$12,MATCH(M$15,$B$7:$B$12),6)</f>
        <v>150.94334846538231</v>
      </c>
      <c r="U39" s="30">
        <f>'Population w Relocation'!G38*(1+G$4)*INDEX($C$7:$H$12,MATCH(N$15,$B$7:$B$12),6)</f>
        <v>246.63415846436314</v>
      </c>
      <c r="V39" s="30">
        <f>'Population w Relocation'!H38*(1+H$4)*INDEX($C$7:$H$12,MATCH(O$15,$B$7:$B$12),6)</f>
        <v>387036.94663438725</v>
      </c>
      <c r="W39" s="52">
        <f t="shared" si="1"/>
        <v>388922.88201686525</v>
      </c>
    </row>
    <row r="40" spans="2:23">
      <c r="B40" s="46">
        <v>2044</v>
      </c>
      <c r="C40" s="42">
        <f>'Population w Relocation'!C40- INDEX($C$7:$H$12,MATCH(C$15,$C$6:$H$6),MATCH(C$15,$B$7:$B$12))*(1+C$4)*'Population w Relocation'!C39</f>
        <v>4420.3172290408984</v>
      </c>
      <c r="D40" s="30">
        <f>'Population w Relocation'!D40- INDEX($C$7:$H$12,MATCH(D$15,$C$6:$H$6),MATCH(D$15,$B$7:$B$12))*(1+D$4)*'Population w Relocation'!D39</f>
        <v>0</v>
      </c>
      <c r="E40" s="30">
        <f>'Population w Relocation'!E40- INDEX($C$7:$H$12,MATCH(E$15,$C$6:$H$6),MATCH(E$15,$B$7:$B$12))*(1+E$4)*'Population w Relocation'!E39</f>
        <v>0</v>
      </c>
      <c r="F40" s="30">
        <f>'Population w Relocation'!F40- INDEX($C$7:$H$12,MATCH(F$15,$C$6:$H$6),MATCH(F$15,$B$7:$B$12))*(1+F$4)*'Population w Relocation'!F39</f>
        <v>0</v>
      </c>
      <c r="G40" s="30">
        <f>'Population w Relocation'!G40- INDEX($C$7:$H$12,MATCH(G$15,$C$6:$H$6),MATCH(G$15,$B$7:$B$12))*(1+G$4)*'Population w Relocation'!G39</f>
        <v>0</v>
      </c>
      <c r="H40" s="30">
        <f>'Population w Relocation'!H40- INDEX($C$7:$H$12,MATCH(H$15,$C$6:$H$6),MATCH(H$15,$B$7:$B$12))*(1+H$4)*'Population w Relocation'!H39</f>
        <v>1894.4216695887735</v>
      </c>
      <c r="I40" s="38">
        <f t="shared" si="0"/>
        <v>6314.7388986296719</v>
      </c>
      <c r="J40" s="42">
        <f>'Population w Relocation'!C39*(1+C$4)*INDEX($C$7:$H$12,MATCH(J$15,$B$7:$B$12),1)</f>
        <v>7210606.5136825806</v>
      </c>
      <c r="K40" s="30">
        <f>'Population w Relocation'!D39*(1+D$4)*INDEX($C$7:$H$12,MATCH(K$15,$B$7:$B$12),1)</f>
        <v>1474.600543702029</v>
      </c>
      <c r="L40" s="30">
        <f>'Population w Relocation'!E39*(1+E$4)*INDEX($C$7:$H$12,MATCH(L$15,$B$7:$B$12),1)</f>
        <v>2013.895141198763</v>
      </c>
      <c r="M40" s="30">
        <f>'Population w Relocation'!F39*(1+F$4)*INDEX($C$7:$H$12,MATCH(M$15,$B$7:$B$12),1)</f>
        <v>353.80347946242597</v>
      </c>
      <c r="N40" s="30">
        <f>'Population w Relocation'!G39*(1+G$4)*INDEX($C$7:$H$12,MATCH(N$15,$B$7:$B$12),1)</f>
        <v>578.01806467730432</v>
      </c>
      <c r="O40" s="30">
        <f>'Population w Relocation'!H39*(1+H$4)*INDEX($C$7:$H$12,MATCH(O$15,$B$7:$B$12),1)</f>
        <v>0</v>
      </c>
      <c r="P40" s="52">
        <f t="shared" si="2"/>
        <v>7215026.8309116215</v>
      </c>
      <c r="Q40" s="42">
        <f>'Population w Relocation'!C39*(1+C$4)*INDEX($C$7:$H$12,MATCH(J$15,$B$7:$B$12),6)</f>
        <v>0</v>
      </c>
      <c r="R40" s="30">
        <f>'Population w Relocation'!D39*(1+D$4)*INDEX($C$7:$H$12,MATCH(K$15,$B$7:$B$12),6)</f>
        <v>631.97166158658388</v>
      </c>
      <c r="S40" s="30">
        <f>'Population w Relocation'!E39*(1+E$4)*INDEX($C$7:$H$12,MATCH(L$15,$B$7:$B$12),6)</f>
        <v>863.09791765661294</v>
      </c>
      <c r="T40" s="30">
        <f>'Population w Relocation'!F39*(1+F$4)*INDEX($C$7:$H$12,MATCH(M$15,$B$7:$B$12),6)</f>
        <v>151.63006262675401</v>
      </c>
      <c r="U40" s="30">
        <f>'Population w Relocation'!G39*(1+G$4)*INDEX($C$7:$H$12,MATCH(N$15,$B$7:$B$12),6)</f>
        <v>247.72202771884477</v>
      </c>
      <c r="V40" s="30">
        <f>'Population w Relocation'!H39*(1+H$4)*INDEX($C$7:$H$12,MATCH(O$15,$B$7:$B$12),6)</f>
        <v>390867.49642694951</v>
      </c>
      <c r="W40" s="52">
        <f t="shared" si="1"/>
        <v>392761.91809653828</v>
      </c>
    </row>
    <row r="41" spans="2:23">
      <c r="B41" s="46">
        <v>2045</v>
      </c>
      <c r="C41" s="42">
        <f>'Population w Relocation'!C41- INDEX($C$7:$H$12,MATCH(C$15,$C$6:$H$6),MATCH(C$15,$B$7:$B$12))*(1+C$4)*'Population w Relocation'!C40</f>
        <v>4440.2076770318672</v>
      </c>
      <c r="D41" s="30">
        <f>'Population w Relocation'!D41- INDEX($C$7:$H$12,MATCH(D$15,$C$6:$H$6),MATCH(D$15,$B$7:$B$12))*(1+D$4)*'Population w Relocation'!D40</f>
        <v>0</v>
      </c>
      <c r="E41" s="30">
        <f>'Population w Relocation'!E41- INDEX($C$7:$H$12,MATCH(E$15,$C$6:$H$6),MATCH(E$15,$B$7:$B$12))*(1+E$4)*'Population w Relocation'!E40</f>
        <v>0</v>
      </c>
      <c r="F41" s="30">
        <f>'Population w Relocation'!F41- INDEX($C$7:$H$12,MATCH(F$15,$C$6:$H$6),MATCH(F$15,$B$7:$B$12))*(1+F$4)*'Population w Relocation'!F40</f>
        <v>0</v>
      </c>
      <c r="G41" s="30">
        <f>'Population w Relocation'!G41- INDEX($C$7:$H$12,MATCH(G$15,$C$6:$H$6),MATCH(G$15,$B$7:$B$12))*(1+G$4)*'Population w Relocation'!G40</f>
        <v>0</v>
      </c>
      <c r="H41" s="30">
        <f>'Population w Relocation'!H41- INDEX($C$7:$H$12,MATCH(H$15,$C$6:$H$6),MATCH(H$15,$B$7:$B$12))*(1+H$4)*'Population w Relocation'!H40</f>
        <v>1902.9461472995463</v>
      </c>
      <c r="I41" s="38">
        <f t="shared" si="0"/>
        <v>6343.1538243314135</v>
      </c>
      <c r="J41" s="42">
        <f>'Population w Relocation'!C40*(1+C$4)*INDEX($C$7:$H$12,MATCH(J$15,$B$7:$B$12),1)</f>
        <v>7251101.9650661787</v>
      </c>
      <c r="K41" s="30">
        <f>'Population w Relocation'!D40*(1+D$4)*INDEX($C$7:$H$12,MATCH(K$15,$B$7:$B$12),1)</f>
        <v>1481.3092134514541</v>
      </c>
      <c r="L41" s="30">
        <f>'Population w Relocation'!E40*(1+E$4)*INDEX($C$7:$H$12,MATCH(L$15,$B$7:$B$12),1)</f>
        <v>2022.9177386546337</v>
      </c>
      <c r="M41" s="30">
        <f>'Population w Relocation'!F40*(1+F$4)*INDEX($C$7:$H$12,MATCH(M$15,$B$7:$B$12),1)</f>
        <v>355.41310229218027</v>
      </c>
      <c r="N41" s="30">
        <f>'Population w Relocation'!G40*(1+G$4)*INDEX($C$7:$H$12,MATCH(N$15,$B$7:$B$12),1)</f>
        <v>580.56762263396615</v>
      </c>
      <c r="O41" s="30">
        <f>'Population w Relocation'!H40*(1+H$4)*INDEX($C$7:$H$12,MATCH(O$15,$B$7:$B$12),1)</f>
        <v>0</v>
      </c>
      <c r="P41" s="52">
        <f t="shared" si="2"/>
        <v>7255542.1727432106</v>
      </c>
      <c r="Q41" s="42">
        <f>'Population w Relocation'!C40*(1+C$4)*INDEX($C$7:$H$12,MATCH(J$15,$B$7:$B$12),6)</f>
        <v>0</v>
      </c>
      <c r="R41" s="30">
        <f>'Population w Relocation'!D40*(1+D$4)*INDEX($C$7:$H$12,MATCH(K$15,$B$7:$B$12),6)</f>
        <v>634.84680576490894</v>
      </c>
      <c r="S41" s="30">
        <f>'Population w Relocation'!E40*(1+E$4)*INDEX($C$7:$H$12,MATCH(L$15,$B$7:$B$12),6)</f>
        <v>866.96474513770045</v>
      </c>
      <c r="T41" s="30">
        <f>'Population w Relocation'!F40*(1+F$4)*INDEX($C$7:$H$12,MATCH(M$15,$B$7:$B$12),6)</f>
        <v>152.31990098236301</v>
      </c>
      <c r="U41" s="30">
        <f>'Population w Relocation'!G40*(1+G$4)*INDEX($C$7:$H$12,MATCH(N$15,$B$7:$B$12),6)</f>
        <v>248.81469541455698</v>
      </c>
      <c r="V41" s="30">
        <f>'Population w Relocation'!H40*(1+H$4)*INDEX($C$7:$H$12,MATCH(O$15,$B$7:$B$12),6)</f>
        <v>394725.72768702096</v>
      </c>
      <c r="W41" s="52">
        <f t="shared" si="1"/>
        <v>396628.67383432051</v>
      </c>
    </row>
    <row r="42" spans="2:23">
      <c r="B42" s="46">
        <v>2046</v>
      </c>
      <c r="C42" s="42">
        <f>'Population w Relocation'!C42- INDEX($C$7:$H$12,MATCH(C$15,$C$6:$H$6),MATCH(C$15,$B$7:$B$12))*(1+C$4)*'Population w Relocation'!C41</f>
        <v>4460.1876374939457</v>
      </c>
      <c r="D42" s="30">
        <f>'Population w Relocation'!D42- INDEX($C$7:$H$12,MATCH(D$15,$C$6:$H$6),MATCH(D$15,$B$7:$B$12))*(1+D$4)*'Population w Relocation'!D41</f>
        <v>0</v>
      </c>
      <c r="E42" s="30">
        <f>'Population w Relocation'!E42- INDEX($C$7:$H$12,MATCH(E$15,$C$6:$H$6),MATCH(E$15,$B$7:$B$12))*(1+E$4)*'Population w Relocation'!E41</f>
        <v>0</v>
      </c>
      <c r="F42" s="30">
        <f>'Population w Relocation'!F42- INDEX($C$7:$H$12,MATCH(F$15,$C$6:$H$6),MATCH(F$15,$B$7:$B$12))*(1+F$4)*'Population w Relocation'!F41</f>
        <v>0</v>
      </c>
      <c r="G42" s="30">
        <f>'Population w Relocation'!G42- INDEX($C$7:$H$12,MATCH(G$15,$C$6:$H$6),MATCH(G$15,$B$7:$B$12))*(1+G$4)*'Population w Relocation'!G41</f>
        <v>0</v>
      </c>
      <c r="H42" s="30">
        <f>'Population w Relocation'!H42- INDEX($C$7:$H$12,MATCH(H$15,$C$6:$H$6),MATCH(H$15,$B$7:$B$12))*(1+H$4)*'Population w Relocation'!H41</f>
        <v>1911.5089874971309</v>
      </c>
      <c r="I42" s="38">
        <f t="shared" si="0"/>
        <v>6371.6966249910765</v>
      </c>
      <c r="J42" s="42">
        <f>'Population w Relocation'!C41*(1+C$4)*INDEX($C$7:$H$12,MATCH(J$15,$B$7:$B$12),1)</f>
        <v>7291819.8836069256</v>
      </c>
      <c r="K42" s="30">
        <f>'Population w Relocation'!D41*(1+D$4)*INDEX($C$7:$H$12,MATCH(K$15,$B$7:$B$12),1)</f>
        <v>1488.0484041782372</v>
      </c>
      <c r="L42" s="30">
        <f>'Population w Relocation'!E41*(1+E$4)*INDEX($C$7:$H$12,MATCH(L$15,$B$7:$B$12),1)</f>
        <v>2031.9807589027266</v>
      </c>
      <c r="M42" s="30">
        <f>'Population w Relocation'!F41*(1+F$4)*INDEX($C$7:$H$12,MATCH(M$15,$B$7:$B$12),1)</f>
        <v>357.03004807324641</v>
      </c>
      <c r="N42" s="30">
        <f>'Population w Relocation'!G41*(1+G$4)*INDEX($C$7:$H$12,MATCH(N$15,$B$7:$B$12),1)</f>
        <v>583.12842633911168</v>
      </c>
      <c r="O42" s="30">
        <f>'Population w Relocation'!H41*(1+H$4)*INDEX($C$7:$H$12,MATCH(O$15,$B$7:$B$12),1)</f>
        <v>0</v>
      </c>
      <c r="P42" s="52">
        <f t="shared" si="2"/>
        <v>7296280.0712444196</v>
      </c>
      <c r="Q42" s="42">
        <f>'Population w Relocation'!C41*(1+C$4)*INDEX($C$7:$H$12,MATCH(J$15,$B$7:$B$12),6)</f>
        <v>0</v>
      </c>
      <c r="R42" s="30">
        <f>'Population w Relocation'!D41*(1+D$4)*INDEX($C$7:$H$12,MATCH(K$15,$B$7:$B$12),6)</f>
        <v>637.73503036210184</v>
      </c>
      <c r="S42" s="30">
        <f>'Population w Relocation'!E41*(1+E$4)*INDEX($C$7:$H$12,MATCH(L$15,$B$7:$B$12),6)</f>
        <v>870.84889667259745</v>
      </c>
      <c r="T42" s="30">
        <f>'Population w Relocation'!F41*(1+F$4)*INDEX($C$7:$H$12,MATCH(M$15,$B$7:$B$12),6)</f>
        <v>153.01287774567706</v>
      </c>
      <c r="U42" s="30">
        <f>'Population w Relocation'!G41*(1+G$4)*INDEX($C$7:$H$12,MATCH(N$15,$B$7:$B$12),6)</f>
        <v>249.91218271676223</v>
      </c>
      <c r="V42" s="30">
        <f>'Population w Relocation'!H41*(1+H$4)*INDEX($C$7:$H$12,MATCH(O$15,$B$7:$B$12),6)</f>
        <v>398611.81720349204</v>
      </c>
      <c r="W42" s="52">
        <f t="shared" si="1"/>
        <v>400523.32619098917</v>
      </c>
    </row>
    <row r="43" spans="2:23">
      <c r="B43" s="46">
        <v>2047</v>
      </c>
      <c r="C43" s="42">
        <f>'Population w Relocation'!C43- INDEX($C$7:$H$12,MATCH(C$15,$C$6:$H$6),MATCH(C$15,$B$7:$B$12))*(1+C$4)*'Population w Relocation'!C42</f>
        <v>4480.2575132995844</v>
      </c>
      <c r="D43" s="30">
        <f>'Population w Relocation'!D43- INDEX($C$7:$H$12,MATCH(D$15,$C$6:$H$6),MATCH(D$15,$B$7:$B$12))*(1+D$4)*'Population w Relocation'!D42</f>
        <v>0</v>
      </c>
      <c r="E43" s="30">
        <f>'Population w Relocation'!E43- INDEX($C$7:$H$12,MATCH(E$15,$C$6:$H$6),MATCH(E$15,$B$7:$B$12))*(1+E$4)*'Population w Relocation'!E42</f>
        <v>0</v>
      </c>
      <c r="F43" s="30">
        <f>'Population w Relocation'!F43- INDEX($C$7:$H$12,MATCH(F$15,$C$6:$H$6),MATCH(F$15,$B$7:$B$12))*(1+F$4)*'Population w Relocation'!F42</f>
        <v>0</v>
      </c>
      <c r="G43" s="30">
        <f>'Population w Relocation'!G43- INDEX($C$7:$H$12,MATCH(G$15,$C$6:$H$6),MATCH(G$15,$B$7:$B$12))*(1+G$4)*'Population w Relocation'!G42</f>
        <v>0</v>
      </c>
      <c r="H43" s="30">
        <f>'Population w Relocation'!H43- INDEX($C$7:$H$12,MATCH(H$15,$C$6:$H$6),MATCH(H$15,$B$7:$B$12))*(1+H$4)*'Population w Relocation'!H42</f>
        <v>1920.1103628422716</v>
      </c>
      <c r="I43" s="38">
        <f t="shared" si="0"/>
        <v>6400.367876141856</v>
      </c>
      <c r="J43" s="42">
        <f>'Population w Relocation'!C42*(1+C$4)*INDEX($C$7:$H$12,MATCH(J$15,$B$7:$B$12),1)</f>
        <v>7332761.4716006406</v>
      </c>
      <c r="K43" s="30">
        <f>'Population w Relocation'!D42*(1+D$4)*INDEX($C$7:$H$12,MATCH(K$15,$B$7:$B$12),1)</f>
        <v>1494.8182547370391</v>
      </c>
      <c r="L43" s="30">
        <f>'Population w Relocation'!E42*(1+E$4)*INDEX($C$7:$H$12,MATCH(L$15,$B$7:$B$12),1)</f>
        <v>2041.0843830441208</v>
      </c>
      <c r="M43" s="30">
        <f>'Population w Relocation'!F42*(1+F$4)*INDEX($C$7:$H$12,MATCH(M$15,$B$7:$B$12),1)</f>
        <v>358.65435012126517</v>
      </c>
      <c r="N43" s="30">
        <f>'Population w Relocation'!G42*(1+G$4)*INDEX($C$7:$H$12,MATCH(N$15,$B$7:$B$12),1)</f>
        <v>585.70052539618644</v>
      </c>
      <c r="O43" s="30">
        <f>'Population w Relocation'!H42*(1+H$4)*INDEX($C$7:$H$12,MATCH(O$15,$B$7:$B$12),1)</f>
        <v>0</v>
      </c>
      <c r="P43" s="52">
        <f t="shared" si="2"/>
        <v>7337241.7291139401</v>
      </c>
      <c r="Q43" s="42">
        <f>'Population w Relocation'!C42*(1+C$4)*INDEX($C$7:$H$12,MATCH(J$15,$B$7:$B$12),6)</f>
        <v>0</v>
      </c>
      <c r="R43" s="30">
        <f>'Population w Relocation'!D42*(1+D$4)*INDEX($C$7:$H$12,MATCH(K$15,$B$7:$B$12),6)</f>
        <v>640.63639488730257</v>
      </c>
      <c r="S43" s="30">
        <f>'Population w Relocation'!E42*(1+E$4)*INDEX($C$7:$H$12,MATCH(L$15,$B$7:$B$12),6)</f>
        <v>874.75044987605202</v>
      </c>
      <c r="T43" s="30">
        <f>'Population w Relocation'!F42*(1+F$4)*INDEX($C$7:$H$12,MATCH(M$15,$B$7:$B$12),6)</f>
        <v>153.70900719482796</v>
      </c>
      <c r="U43" s="30">
        <f>'Population w Relocation'!G42*(1+G$4)*INDEX($C$7:$H$12,MATCH(N$15,$B$7:$B$12),6)</f>
        <v>251.01451088407995</v>
      </c>
      <c r="V43" s="30">
        <f>'Population w Relocation'!H42*(1+H$4)*INDEX($C$7:$H$12,MATCH(O$15,$B$7:$B$12),6)</f>
        <v>402525.94282194407</v>
      </c>
      <c r="W43" s="52">
        <f t="shared" si="1"/>
        <v>404446.05318478635</v>
      </c>
    </row>
    <row r="44" spans="2:23">
      <c r="B44" s="46">
        <v>2048</v>
      </c>
      <c r="C44" s="42">
        <f>'Population w Relocation'!C44- INDEX($C$7:$H$12,MATCH(C$15,$C$6:$H$6),MATCH(C$15,$B$7:$B$12))*(1+C$4)*'Population w Relocation'!C43</f>
        <v>4500.4177091363817</v>
      </c>
      <c r="D44" s="30">
        <f>'Population w Relocation'!D44- INDEX($C$7:$H$12,MATCH(D$15,$C$6:$H$6),MATCH(D$15,$B$7:$B$12))*(1+D$4)*'Population w Relocation'!D43</f>
        <v>0</v>
      </c>
      <c r="E44" s="30">
        <f>'Population w Relocation'!E44- INDEX($C$7:$H$12,MATCH(E$15,$C$6:$H$6),MATCH(E$15,$B$7:$B$12))*(1+E$4)*'Population w Relocation'!E43</f>
        <v>0</v>
      </c>
      <c r="F44" s="30">
        <f>'Population w Relocation'!F44- INDEX($C$7:$H$12,MATCH(F$15,$C$6:$H$6),MATCH(F$15,$B$7:$B$12))*(1+F$4)*'Population w Relocation'!F43</f>
        <v>0</v>
      </c>
      <c r="G44" s="30">
        <f>'Population w Relocation'!G44- INDEX($C$7:$H$12,MATCH(G$15,$C$6:$H$6),MATCH(G$15,$B$7:$B$12))*(1+G$4)*'Population w Relocation'!G43</f>
        <v>0</v>
      </c>
      <c r="H44" s="30">
        <f>'Population w Relocation'!H44- INDEX($C$7:$H$12,MATCH(H$15,$C$6:$H$6),MATCH(H$15,$B$7:$B$12))*(1+H$4)*'Population w Relocation'!H43</f>
        <v>1928.7504467727267</v>
      </c>
      <c r="I44" s="38">
        <f t="shared" si="0"/>
        <v>6429.1681559091085</v>
      </c>
      <c r="J44" s="42">
        <f>'Population w Relocation'!C43*(1+C$4)*INDEX($C$7:$H$12,MATCH(J$15,$B$7:$B$12),1)</f>
        <v>7373927.9377595093</v>
      </c>
      <c r="K44" s="30">
        <f>'Population w Relocation'!D43*(1+D$4)*INDEX($C$7:$H$12,MATCH(K$15,$B$7:$B$12),1)</f>
        <v>1501.6189046142365</v>
      </c>
      <c r="L44" s="30">
        <f>'Population w Relocation'!E43*(1+E$4)*INDEX($C$7:$H$12,MATCH(L$15,$B$7:$B$12),1)</f>
        <v>2050.2287929912586</v>
      </c>
      <c r="M44" s="30">
        <f>'Population w Relocation'!F43*(1+F$4)*INDEX($C$7:$H$12,MATCH(M$15,$B$7:$B$12),1)</f>
        <v>360.28604190344618</v>
      </c>
      <c r="N44" s="30">
        <f>'Population w Relocation'!G43*(1+G$4)*INDEX($C$7:$H$12,MATCH(N$15,$B$7:$B$12),1)</f>
        <v>588.28396962742954</v>
      </c>
      <c r="O44" s="30">
        <f>'Population w Relocation'!H43*(1+H$4)*INDEX($C$7:$H$12,MATCH(O$15,$B$7:$B$12),1)</f>
        <v>0</v>
      </c>
      <c r="P44" s="52">
        <f t="shared" si="2"/>
        <v>7378428.3554686457</v>
      </c>
      <c r="Q44" s="42">
        <f>'Population w Relocation'!C43*(1+C$4)*INDEX($C$7:$H$12,MATCH(J$15,$B$7:$B$12),6)</f>
        <v>0</v>
      </c>
      <c r="R44" s="30">
        <f>'Population w Relocation'!D43*(1+D$4)*INDEX($C$7:$H$12,MATCH(K$15,$B$7:$B$12),6)</f>
        <v>643.55095912038712</v>
      </c>
      <c r="S44" s="30">
        <f>'Population w Relocation'!E43*(1+E$4)*INDEX($C$7:$H$12,MATCH(L$15,$B$7:$B$12),6)</f>
        <v>878.6694827105398</v>
      </c>
      <c r="T44" s="30">
        <f>'Population w Relocation'!F43*(1+F$4)*INDEX($C$7:$H$12,MATCH(M$15,$B$7:$B$12),6)</f>
        <v>154.40830367290553</v>
      </c>
      <c r="U44" s="30">
        <f>'Population w Relocation'!G43*(1+G$4)*INDEX($C$7:$H$12,MATCH(N$15,$B$7:$B$12),6)</f>
        <v>252.12170126889845</v>
      </c>
      <c r="V44" s="30">
        <f>'Population w Relocation'!H43*(1+H$4)*INDEX($C$7:$H$12,MATCH(O$15,$B$7:$B$12),6)</f>
        <v>406468.28345071024</v>
      </c>
      <c r="W44" s="52">
        <f t="shared" si="1"/>
        <v>408397.03389748296</v>
      </c>
    </row>
    <row r="45" spans="2:23">
      <c r="B45" s="46">
        <v>2049</v>
      </c>
      <c r="C45" s="42">
        <f>'Population w Relocation'!C45- INDEX($C$7:$H$12,MATCH(C$15,$C$6:$H$6),MATCH(C$15,$B$7:$B$12))*(1+C$4)*'Population w Relocation'!C44</f>
        <v>4520.668631516397</v>
      </c>
      <c r="D45" s="30">
        <f>'Population w Relocation'!D45- INDEX($C$7:$H$12,MATCH(D$15,$C$6:$H$6),MATCH(D$15,$B$7:$B$12))*(1+D$4)*'Population w Relocation'!D44</f>
        <v>0</v>
      </c>
      <c r="E45" s="30">
        <f>'Population w Relocation'!E45- INDEX($C$7:$H$12,MATCH(E$15,$C$6:$H$6),MATCH(E$15,$B$7:$B$12))*(1+E$4)*'Population w Relocation'!E44</f>
        <v>0</v>
      </c>
      <c r="F45" s="30">
        <f>'Population w Relocation'!F45- INDEX($C$7:$H$12,MATCH(F$15,$C$6:$H$6),MATCH(F$15,$B$7:$B$12))*(1+F$4)*'Population w Relocation'!F44</f>
        <v>0</v>
      </c>
      <c r="G45" s="30">
        <f>'Population w Relocation'!G45- INDEX($C$7:$H$12,MATCH(G$15,$C$6:$H$6),MATCH(G$15,$B$7:$B$12))*(1+G$4)*'Population w Relocation'!G44</f>
        <v>0</v>
      </c>
      <c r="H45" s="30">
        <f>'Population w Relocation'!H45- INDEX($C$7:$H$12,MATCH(H$15,$C$6:$H$6),MATCH(H$15,$B$7:$B$12))*(1+H$4)*'Population w Relocation'!H44</f>
        <v>1937.4294135070522</v>
      </c>
      <c r="I45" s="38">
        <f t="shared" si="0"/>
        <v>6458.0980450234492</v>
      </c>
      <c r="J45" s="42">
        <f>'Population w Relocation'!C44*(1+C$4)*INDEX($C$7:$H$12,MATCH(J$15,$B$7:$B$12),1)</f>
        <v>7415320.4972459879</v>
      </c>
      <c r="K45" s="30">
        <f>'Population w Relocation'!D44*(1+D$4)*INDEX($C$7:$H$12,MATCH(K$15,$B$7:$B$12),1)</f>
        <v>1508.4504939307976</v>
      </c>
      <c r="L45" s="30">
        <f>'Population w Relocation'!E44*(1+E$4)*INDEX($C$7:$H$12,MATCH(L$15,$B$7:$B$12),1)</f>
        <v>2059.4141714715824</v>
      </c>
      <c r="M45" s="30">
        <f>'Population w Relocation'!F44*(1+F$4)*INDEX($C$7:$H$12,MATCH(M$15,$B$7:$B$12),1)</f>
        <v>361.9251570392575</v>
      </c>
      <c r="N45" s="30">
        <f>'Population w Relocation'!G44*(1+G$4)*INDEX($C$7:$H$12,MATCH(N$15,$B$7:$B$12),1)</f>
        <v>590.87880907483964</v>
      </c>
      <c r="O45" s="30">
        <f>'Population w Relocation'!H44*(1+H$4)*INDEX($C$7:$H$12,MATCH(O$15,$B$7:$B$12),1)</f>
        <v>0</v>
      </c>
      <c r="P45" s="52">
        <f t="shared" si="2"/>
        <v>7419841.1658775043</v>
      </c>
      <c r="Q45" s="42">
        <f>'Population w Relocation'!C44*(1+C$4)*INDEX($C$7:$H$12,MATCH(J$15,$B$7:$B$12),6)</f>
        <v>0</v>
      </c>
      <c r="R45" s="30">
        <f>'Population w Relocation'!D44*(1+D$4)*INDEX($C$7:$H$12,MATCH(K$15,$B$7:$B$12),6)</f>
        <v>646.47878311319914</v>
      </c>
      <c r="S45" s="30">
        <f>'Population w Relocation'!E44*(1+E$4)*INDEX($C$7:$H$12,MATCH(L$15,$B$7:$B$12),6)</f>
        <v>882.60607348782128</v>
      </c>
      <c r="T45" s="30">
        <f>'Population w Relocation'!F44*(1+F$4)*INDEX($C$7:$H$12,MATCH(M$15,$B$7:$B$12),6)</f>
        <v>155.11078158825325</v>
      </c>
      <c r="U45" s="30">
        <f>'Population w Relocation'!G44*(1+G$4)*INDEX($C$7:$H$12,MATCH(N$15,$B$7:$B$12),6)</f>
        <v>253.23377531778846</v>
      </c>
      <c r="V45" s="30">
        <f>'Population w Relocation'!H44*(1+H$4)*INDEX($C$7:$H$12,MATCH(O$15,$B$7:$B$12),6)</f>
        <v>410439.01906697033</v>
      </c>
      <c r="W45" s="52">
        <f t="shared" si="1"/>
        <v>412376.44848047738</v>
      </c>
    </row>
    <row r="46" spans="2:23">
      <c r="B46" s="46">
        <v>2050</v>
      </c>
      <c r="C46" s="42">
        <f>'Population w Relocation'!C46- INDEX($C$7:$H$12,MATCH(C$15,$C$6:$H$6),MATCH(C$15,$B$7:$B$12))*(1+C$4)*'Population w Relocation'!C45</f>
        <v>4541.0106887798756</v>
      </c>
      <c r="D46" s="30">
        <f>'Population w Relocation'!D46- INDEX($C$7:$H$12,MATCH(D$15,$C$6:$H$6),MATCH(D$15,$B$7:$B$12))*(1+D$4)*'Population w Relocation'!D45</f>
        <v>0</v>
      </c>
      <c r="E46" s="30">
        <f>'Population w Relocation'!E46- INDEX($C$7:$H$12,MATCH(E$15,$C$6:$H$6),MATCH(E$15,$B$7:$B$12))*(1+E$4)*'Population w Relocation'!E45</f>
        <v>0</v>
      </c>
      <c r="F46" s="30">
        <f>'Population w Relocation'!F46- INDEX($C$7:$H$12,MATCH(F$15,$C$6:$H$6),MATCH(F$15,$B$7:$B$12))*(1+F$4)*'Population w Relocation'!F45</f>
        <v>0</v>
      </c>
      <c r="G46" s="30">
        <f>'Population w Relocation'!G46- INDEX($C$7:$H$12,MATCH(G$15,$C$6:$H$6),MATCH(G$15,$B$7:$B$12))*(1+G$4)*'Population w Relocation'!G45</f>
        <v>0</v>
      </c>
      <c r="H46" s="30">
        <f>'Population w Relocation'!H46- INDEX($C$7:$H$12,MATCH(H$15,$C$6:$H$6),MATCH(H$15,$B$7:$B$12))*(1+H$4)*'Population w Relocation'!H45</f>
        <v>1946.1474380479776</v>
      </c>
      <c r="I46" s="38">
        <f t="shared" si="0"/>
        <v>6487.1581268278533</v>
      </c>
      <c r="J46" s="42">
        <f>'Population w Relocation'!C45*(1+C$4)*INDEX($C$7:$H$12,MATCH(J$15,$B$7:$B$12),1)</f>
        <v>7456940.3717068909</v>
      </c>
      <c r="K46" s="30">
        <f>'Population w Relocation'!D45*(1+D$4)*INDEX($C$7:$H$12,MATCH(K$15,$B$7:$B$12),1)</f>
        <v>1515.3131634451684</v>
      </c>
      <c r="L46" s="30">
        <f>'Population w Relocation'!E45*(1+E$4)*INDEX($C$7:$H$12,MATCH(L$15,$B$7:$B$12),1)</f>
        <v>2068.640702031184</v>
      </c>
      <c r="M46" s="30">
        <f>'Population w Relocation'!F45*(1+F$4)*INDEX($C$7:$H$12,MATCH(M$15,$B$7:$B$12),1)</f>
        <v>363.57172930111864</v>
      </c>
      <c r="N46" s="30">
        <f>'Population w Relocation'!G45*(1+G$4)*INDEX($C$7:$H$12,MATCH(N$15,$B$7:$B$12),1)</f>
        <v>593.48509400114312</v>
      </c>
      <c r="O46" s="30">
        <f>'Population w Relocation'!H45*(1+H$4)*INDEX($C$7:$H$12,MATCH(O$15,$B$7:$B$12),1)</f>
        <v>0</v>
      </c>
      <c r="P46" s="52">
        <f t="shared" si="2"/>
        <v>7461481.3823956707</v>
      </c>
      <c r="Q46" s="42">
        <f>'Population w Relocation'!C45*(1+C$4)*INDEX($C$7:$H$12,MATCH(J$15,$B$7:$B$12),6)</f>
        <v>0</v>
      </c>
      <c r="R46" s="30">
        <f>'Population w Relocation'!D45*(1+D$4)*INDEX($C$7:$H$12,MATCH(K$15,$B$7:$B$12),6)</f>
        <v>649.41992719078655</v>
      </c>
      <c r="S46" s="30">
        <f>'Population w Relocation'!E45*(1+E$4)*INDEX($C$7:$H$12,MATCH(L$15,$B$7:$B$12),6)</f>
        <v>886.56030087050772</v>
      </c>
      <c r="T46" s="30">
        <f>'Population w Relocation'!F45*(1+F$4)*INDEX($C$7:$H$12,MATCH(M$15,$B$7:$B$12),6)</f>
        <v>155.81645541476516</v>
      </c>
      <c r="U46" s="30">
        <f>'Population w Relocation'!G45*(1+G$4)*INDEX($C$7:$H$12,MATCH(N$15,$B$7:$B$12),6)</f>
        <v>254.35075457191857</v>
      </c>
      <c r="V46" s="30">
        <f>'Population w Relocation'!H45*(1+H$4)*INDEX($C$7:$H$12,MATCH(O$15,$B$7:$B$12),6)</f>
        <v>414438.33072287973</v>
      </c>
      <c r="W46" s="52">
        <f t="shared" si="1"/>
        <v>416384.47816092771</v>
      </c>
    </row>
    <row r="47" spans="2:23">
      <c r="B47" s="46">
        <v>2051</v>
      </c>
      <c r="C47" s="42">
        <f>'Population w Relocation'!C47- INDEX($C$7:$H$12,MATCH(C$15,$C$6:$H$6),MATCH(C$15,$B$7:$B$12))*(1+C$4)*'Population w Relocation'!C46</f>
        <v>4561.4442911008373</v>
      </c>
      <c r="D47" s="30">
        <f>'Population w Relocation'!D47- INDEX($C$7:$H$12,MATCH(D$15,$C$6:$H$6),MATCH(D$15,$B$7:$B$12))*(1+D$4)*'Population w Relocation'!D46</f>
        <v>0</v>
      </c>
      <c r="E47" s="30">
        <f>'Population w Relocation'!E47- INDEX($C$7:$H$12,MATCH(E$15,$C$6:$H$6),MATCH(E$15,$B$7:$B$12))*(1+E$4)*'Population w Relocation'!E46</f>
        <v>0</v>
      </c>
      <c r="F47" s="30">
        <f>'Population w Relocation'!F47- INDEX($C$7:$H$12,MATCH(F$15,$C$6:$H$6),MATCH(F$15,$B$7:$B$12))*(1+F$4)*'Population w Relocation'!F46</f>
        <v>0</v>
      </c>
      <c r="G47" s="30">
        <f>'Population w Relocation'!G47- INDEX($C$7:$H$12,MATCH(G$15,$C$6:$H$6),MATCH(G$15,$B$7:$B$12))*(1+G$4)*'Population w Relocation'!G46</f>
        <v>0</v>
      </c>
      <c r="H47" s="30">
        <f>'Population w Relocation'!H47- INDEX($C$7:$H$12,MATCH(H$15,$C$6:$H$6),MATCH(H$15,$B$7:$B$12))*(1+H$4)*'Population w Relocation'!H46</f>
        <v>1954.9046961859567</v>
      </c>
      <c r="I47" s="38">
        <f t="shared" si="0"/>
        <v>6516.348987286794</v>
      </c>
      <c r="J47" s="42">
        <f>'Population w Relocation'!C46*(1+C$4)*INDEX($C$7:$H$12,MATCH(J$15,$B$7:$B$12),1)</f>
        <v>7498788.7893076483</v>
      </c>
      <c r="K47" s="30">
        <f>'Population w Relocation'!D46*(1+D$4)*INDEX($C$7:$H$12,MATCH(K$15,$B$7:$B$12),1)</f>
        <v>1522.2070545561728</v>
      </c>
      <c r="L47" s="30">
        <f>'Population w Relocation'!E46*(1+E$4)*INDEX($C$7:$H$12,MATCH(L$15,$B$7:$B$12),1)</f>
        <v>2077.9085690384736</v>
      </c>
      <c r="M47" s="30">
        <f>'Population w Relocation'!F46*(1+F$4)*INDEX($C$7:$H$12,MATCH(M$15,$B$7:$B$12),1)</f>
        <v>365.22579261509588</v>
      </c>
      <c r="N47" s="30">
        <f>'Population w Relocation'!G46*(1+G$4)*INDEX($C$7:$H$12,MATCH(N$15,$B$7:$B$12),1)</f>
        <v>596.10287489076916</v>
      </c>
      <c r="O47" s="30">
        <f>'Population w Relocation'!H46*(1+H$4)*INDEX($C$7:$H$12,MATCH(O$15,$B$7:$B$12),1)</f>
        <v>0</v>
      </c>
      <c r="P47" s="52">
        <f t="shared" si="2"/>
        <v>7503350.2335987492</v>
      </c>
      <c r="Q47" s="42">
        <f>'Population w Relocation'!C46*(1+C$4)*INDEX($C$7:$H$12,MATCH(J$15,$B$7:$B$12),6)</f>
        <v>0</v>
      </c>
      <c r="R47" s="30">
        <f>'Population w Relocation'!D46*(1+D$4)*INDEX($C$7:$H$12,MATCH(K$15,$B$7:$B$12),6)</f>
        <v>652.3744519526457</v>
      </c>
      <c r="S47" s="30">
        <f>'Population w Relocation'!E46*(1+E$4)*INDEX($C$7:$H$12,MATCH(L$15,$B$7:$B$12),6)</f>
        <v>890.53224387363196</v>
      </c>
      <c r="T47" s="30">
        <f>'Population w Relocation'!F46*(1+F$4)*INDEX($C$7:$H$12,MATCH(M$15,$B$7:$B$12),6)</f>
        <v>156.52533969218396</v>
      </c>
      <c r="U47" s="30">
        <f>'Population w Relocation'!G46*(1+G$4)*INDEX($C$7:$H$12,MATCH(N$15,$B$7:$B$12),6)</f>
        <v>255.47266066747255</v>
      </c>
      <c r="V47" s="30">
        <f>'Population w Relocation'!H46*(1+H$4)*INDEX($C$7:$H$12,MATCH(O$15,$B$7:$B$12),6)</f>
        <v>418466.40055173228</v>
      </c>
      <c r="W47" s="52">
        <f t="shared" si="1"/>
        <v>420421.30524791824</v>
      </c>
    </row>
    <row r="48" spans="2:23">
      <c r="B48" s="46">
        <v>2052</v>
      </c>
      <c r="C48" s="42">
        <f>'Population w Relocation'!C48- INDEX($C$7:$H$12,MATCH(C$15,$C$6:$H$6),MATCH(C$15,$B$7:$B$12))*(1+C$4)*'Population w Relocation'!C47</f>
        <v>4581.9698505057022</v>
      </c>
      <c r="D48" s="30">
        <f>'Population w Relocation'!D48- INDEX($C$7:$H$12,MATCH(D$15,$C$6:$H$6),MATCH(D$15,$B$7:$B$12))*(1+D$4)*'Population w Relocation'!D47</f>
        <v>0</v>
      </c>
      <c r="E48" s="30">
        <f>'Population w Relocation'!E48- INDEX($C$7:$H$12,MATCH(E$15,$C$6:$H$6),MATCH(E$15,$B$7:$B$12))*(1+E$4)*'Population w Relocation'!E47</f>
        <v>0</v>
      </c>
      <c r="F48" s="30">
        <f>'Population w Relocation'!F48- INDEX($C$7:$H$12,MATCH(F$15,$C$6:$H$6),MATCH(F$15,$B$7:$B$12))*(1+F$4)*'Population w Relocation'!F47</f>
        <v>0</v>
      </c>
      <c r="G48" s="30">
        <f>'Population w Relocation'!G48- INDEX($C$7:$H$12,MATCH(G$15,$C$6:$H$6),MATCH(G$15,$B$7:$B$12))*(1+G$4)*'Population w Relocation'!G47</f>
        <v>0</v>
      </c>
      <c r="H48" s="30">
        <f>'Population w Relocation'!H48- INDEX($C$7:$H$12,MATCH(H$15,$C$6:$H$6),MATCH(H$15,$B$7:$B$12))*(1+H$4)*'Population w Relocation'!H47</f>
        <v>1963.70136450266</v>
      </c>
      <c r="I48" s="38">
        <f t="shared" si="0"/>
        <v>6545.6712150083622</v>
      </c>
      <c r="J48" s="42">
        <f>'Population w Relocation'!C47*(1+C$4)*INDEX($C$7:$H$12,MATCH(J$15,$B$7:$B$12),1)</f>
        <v>7540866.9847667422</v>
      </c>
      <c r="K48" s="30">
        <f>'Population w Relocation'!D47*(1+D$4)*INDEX($C$7:$H$12,MATCH(K$15,$B$7:$B$12),1)</f>
        <v>1529.1323093059268</v>
      </c>
      <c r="L48" s="30">
        <f>'Population w Relocation'!E47*(1+E$4)*INDEX($C$7:$H$12,MATCH(L$15,$B$7:$B$12),1)</f>
        <v>2087.2179576878643</v>
      </c>
      <c r="M48" s="30">
        <f>'Population w Relocation'!F47*(1+F$4)*INDEX($C$7:$H$12,MATCH(M$15,$B$7:$B$12),1)</f>
        <v>366.88738106160173</v>
      </c>
      <c r="N48" s="30">
        <f>'Population w Relocation'!G47*(1+G$4)*INDEX($C$7:$H$12,MATCH(N$15,$B$7:$B$12),1)</f>
        <v>598.73220245082609</v>
      </c>
      <c r="O48" s="30">
        <f>'Population w Relocation'!H47*(1+H$4)*INDEX($C$7:$H$12,MATCH(O$15,$B$7:$B$12),1)</f>
        <v>0</v>
      </c>
      <c r="P48" s="52">
        <f t="shared" si="2"/>
        <v>7545448.9546172479</v>
      </c>
      <c r="Q48" s="42">
        <f>'Population w Relocation'!C47*(1+C$4)*INDEX($C$7:$H$12,MATCH(J$15,$B$7:$B$12),6)</f>
        <v>0</v>
      </c>
      <c r="R48" s="30">
        <f>'Population w Relocation'!D47*(1+D$4)*INDEX($C$7:$H$12,MATCH(K$15,$B$7:$B$12),6)</f>
        <v>655.34241827396875</v>
      </c>
      <c r="S48" s="30">
        <f>'Population w Relocation'!E47*(1+E$4)*INDEX($C$7:$H$12,MATCH(L$15,$B$7:$B$12),6)</f>
        <v>894.52198186622786</v>
      </c>
      <c r="T48" s="30">
        <f>'Population w Relocation'!F47*(1+F$4)*INDEX($C$7:$H$12,MATCH(M$15,$B$7:$B$12),6)</f>
        <v>157.23744902640078</v>
      </c>
      <c r="U48" s="30">
        <f>'Population w Relocation'!G47*(1+G$4)*INDEX($C$7:$H$12,MATCH(N$15,$B$7:$B$12),6)</f>
        <v>256.59951533606835</v>
      </c>
      <c r="V48" s="30">
        <f>'Population w Relocation'!H47*(1+H$4)*INDEX($C$7:$H$12,MATCH(O$15,$B$7:$B$12),6)</f>
        <v>422523.41177415778</v>
      </c>
      <c r="W48" s="52">
        <f t="shared" si="1"/>
        <v>424487.11313866044</v>
      </c>
    </row>
    <row r="49" spans="2:23">
      <c r="B49" s="46">
        <v>2053</v>
      </c>
      <c r="C49" s="42">
        <f>'Population w Relocation'!C49- INDEX($C$7:$H$12,MATCH(C$15,$C$6:$H$6),MATCH(C$15,$B$7:$B$12))*(1+C$4)*'Population w Relocation'!C48</f>
        <v>4602.5877808751538</v>
      </c>
      <c r="D49" s="30">
        <f>'Population w Relocation'!D49- INDEX($C$7:$H$12,MATCH(D$15,$C$6:$H$6),MATCH(D$15,$B$7:$B$12))*(1+D$4)*'Population w Relocation'!D48</f>
        <v>0</v>
      </c>
      <c r="E49" s="30">
        <f>'Population w Relocation'!E49- INDEX($C$7:$H$12,MATCH(E$15,$C$6:$H$6),MATCH(E$15,$B$7:$B$12))*(1+E$4)*'Population w Relocation'!E48</f>
        <v>0</v>
      </c>
      <c r="F49" s="30">
        <f>'Population w Relocation'!F49- INDEX($C$7:$H$12,MATCH(F$15,$C$6:$H$6),MATCH(F$15,$B$7:$B$12))*(1+F$4)*'Population w Relocation'!F48</f>
        <v>0</v>
      </c>
      <c r="G49" s="30">
        <f>'Population w Relocation'!G49- INDEX($C$7:$H$12,MATCH(G$15,$C$6:$H$6),MATCH(G$15,$B$7:$B$12))*(1+G$4)*'Population w Relocation'!G48</f>
        <v>0</v>
      </c>
      <c r="H49" s="30">
        <f>'Population w Relocation'!H49- INDEX($C$7:$H$12,MATCH(H$15,$C$6:$H$6),MATCH(H$15,$B$7:$B$12))*(1+H$4)*'Population w Relocation'!H48</f>
        <v>1972.5376203747583</v>
      </c>
      <c r="I49" s="38">
        <f t="shared" si="0"/>
        <v>6575.1254012499121</v>
      </c>
      <c r="J49" s="42">
        <f>'Population w Relocation'!C48*(1+C$4)*INDEX($C$7:$H$12,MATCH(J$15,$B$7:$B$12),1)</f>
        <v>7583176.1993903331</v>
      </c>
      <c r="K49" s="30">
        <f>'Population w Relocation'!D48*(1+D$4)*INDEX($C$7:$H$12,MATCH(K$15,$B$7:$B$12),1)</f>
        <v>1536.0890703827636</v>
      </c>
      <c r="L49" s="30">
        <f>'Population w Relocation'!E48*(1+E$4)*INDEX($C$7:$H$12,MATCH(L$15,$B$7:$B$12),1)</f>
        <v>2096.5690540034711</v>
      </c>
      <c r="M49" s="30">
        <f>'Population w Relocation'!F48*(1+F$4)*INDEX($C$7:$H$12,MATCH(M$15,$B$7:$B$12),1)</f>
        <v>368.55652887609693</v>
      </c>
      <c r="N49" s="30">
        <f>'Population w Relocation'!G48*(1+G$4)*INDEX($C$7:$H$12,MATCH(N$15,$B$7:$B$12),1)</f>
        <v>601.37312761208455</v>
      </c>
      <c r="O49" s="30">
        <f>'Population w Relocation'!H48*(1+H$4)*INDEX($C$7:$H$12,MATCH(O$15,$B$7:$B$12),1)</f>
        <v>0</v>
      </c>
      <c r="P49" s="52">
        <f t="shared" si="2"/>
        <v>7587778.7871712083</v>
      </c>
      <c r="Q49" s="42">
        <f>'Population w Relocation'!C48*(1+C$4)*INDEX($C$7:$H$12,MATCH(J$15,$B$7:$B$12),6)</f>
        <v>0</v>
      </c>
      <c r="R49" s="30">
        <f>'Population w Relocation'!D48*(1+D$4)*INDEX($C$7:$H$12,MATCH(K$15,$B$7:$B$12),6)</f>
        <v>658.32388730689877</v>
      </c>
      <c r="S49" s="30">
        <f>'Population w Relocation'!E48*(1+E$4)*INDEX($C$7:$H$12,MATCH(L$15,$B$7:$B$12),6)</f>
        <v>898.52959457291638</v>
      </c>
      <c r="T49" s="30">
        <f>'Population w Relocation'!F48*(1+F$4)*INDEX($C$7:$H$12,MATCH(M$15,$B$7:$B$12),6)</f>
        <v>157.95279808975587</v>
      </c>
      <c r="U49" s="30">
        <f>'Population w Relocation'!G48*(1+G$4)*INDEX($C$7:$H$12,MATCH(N$15,$B$7:$B$12),6)</f>
        <v>257.73134040517914</v>
      </c>
      <c r="V49" s="30">
        <f>'Population w Relocation'!H48*(1+H$4)*INDEX($C$7:$H$12,MATCH(O$15,$B$7:$B$12),6)</f>
        <v>426609.54870435369</v>
      </c>
      <c r="W49" s="52">
        <f t="shared" si="1"/>
        <v>428582.08632472844</v>
      </c>
    </row>
    <row r="50" spans="2:23">
      <c r="B50" s="46">
        <v>2054</v>
      </c>
      <c r="C50" s="42">
        <f>'Population w Relocation'!C50- INDEX($C$7:$H$12,MATCH(C$15,$C$6:$H$6),MATCH(C$15,$B$7:$B$12))*(1+C$4)*'Population w Relocation'!C49</f>
        <v>4623.2984979469329</v>
      </c>
      <c r="D50" s="30">
        <f>'Population w Relocation'!D50- INDEX($C$7:$H$12,MATCH(D$15,$C$6:$H$6),MATCH(D$15,$B$7:$B$12))*(1+D$4)*'Population w Relocation'!D49</f>
        <v>0</v>
      </c>
      <c r="E50" s="30">
        <f>'Population w Relocation'!E50- INDEX($C$7:$H$12,MATCH(E$15,$C$6:$H$6),MATCH(E$15,$B$7:$B$12))*(1+E$4)*'Population w Relocation'!E49</f>
        <v>0</v>
      </c>
      <c r="F50" s="30">
        <f>'Population w Relocation'!F50- INDEX($C$7:$H$12,MATCH(F$15,$C$6:$H$6),MATCH(F$15,$B$7:$B$12))*(1+F$4)*'Population w Relocation'!F49</f>
        <v>0</v>
      </c>
      <c r="G50" s="30">
        <f>'Population w Relocation'!G50- INDEX($C$7:$H$12,MATCH(G$15,$C$6:$H$6),MATCH(G$15,$B$7:$B$12))*(1+G$4)*'Population w Relocation'!G49</f>
        <v>0</v>
      </c>
      <c r="H50" s="30">
        <f>'Population w Relocation'!H50- INDEX($C$7:$H$12,MATCH(H$15,$C$6:$H$6),MATCH(H$15,$B$7:$B$12))*(1+H$4)*'Population w Relocation'!H49</f>
        <v>1981.4136419771821</v>
      </c>
      <c r="I50" s="38">
        <f t="shared" si="0"/>
        <v>6604.712139924115</v>
      </c>
      <c r="J50" s="42">
        <f>'Population w Relocation'!C49*(1+C$4)*INDEX($C$7:$H$12,MATCH(J$15,$B$7:$B$12),1)</f>
        <v>7625717.6811070638</v>
      </c>
      <c r="K50" s="30">
        <f>'Population w Relocation'!D49*(1+D$4)*INDEX($C$7:$H$12,MATCH(K$15,$B$7:$B$12),1)</f>
        <v>1543.0774811241754</v>
      </c>
      <c r="L50" s="30">
        <f>'Population w Relocation'!E49*(1+E$4)*INDEX($C$7:$H$12,MATCH(L$15,$B$7:$B$12),1)</f>
        <v>2105.9620448428295</v>
      </c>
      <c r="M50" s="30">
        <f>'Population w Relocation'!F49*(1+F$4)*INDEX($C$7:$H$12,MATCH(M$15,$B$7:$B$12),1)</f>
        <v>370.23327044979584</v>
      </c>
      <c r="N50" s="30">
        <f>'Population w Relocation'!G49*(1+G$4)*INDEX($C$7:$H$12,MATCH(N$15,$B$7:$B$12),1)</f>
        <v>604.02570152996373</v>
      </c>
      <c r="O50" s="30">
        <f>'Population w Relocation'!H49*(1+H$4)*INDEX($C$7:$H$12,MATCH(O$15,$B$7:$B$12),1)</f>
        <v>0</v>
      </c>
      <c r="P50" s="52">
        <f t="shared" si="2"/>
        <v>7630340.9796050107</v>
      </c>
      <c r="Q50" s="42">
        <f>'Population w Relocation'!C49*(1+C$4)*INDEX($C$7:$H$12,MATCH(J$15,$B$7:$B$12),6)</f>
        <v>0</v>
      </c>
      <c r="R50" s="30">
        <f>'Population w Relocation'!D49*(1+D$4)*INDEX($C$7:$H$12,MATCH(K$15,$B$7:$B$12),6)</f>
        <v>661.31892048178952</v>
      </c>
      <c r="S50" s="30">
        <f>'Population w Relocation'!E49*(1+E$4)*INDEX($C$7:$H$12,MATCH(L$15,$B$7:$B$12),6)</f>
        <v>902.55516207549863</v>
      </c>
      <c r="T50" s="30">
        <f>'Population w Relocation'!F49*(1+F$4)*INDEX($C$7:$H$12,MATCH(M$15,$B$7:$B$12),6)</f>
        <v>158.67140162134109</v>
      </c>
      <c r="U50" s="30">
        <f>'Population w Relocation'!G49*(1+G$4)*INDEX($C$7:$H$12,MATCH(N$15,$B$7:$B$12),6)</f>
        <v>258.86815779855596</v>
      </c>
      <c r="V50" s="30">
        <f>'Population w Relocation'!H49*(1+H$4)*INDEX($C$7:$H$12,MATCH(O$15,$B$7:$B$12),6)</f>
        <v>430724.99675635202</v>
      </c>
      <c r="W50" s="52">
        <f t="shared" si="1"/>
        <v>432706.4103983292</v>
      </c>
    </row>
    <row r="51" spans="2:23">
      <c r="B51" s="46">
        <v>2055</v>
      </c>
      <c r="C51" s="42">
        <f>'Population w Relocation'!C51- INDEX($C$7:$H$12,MATCH(C$15,$C$6:$H$6),MATCH(C$15,$B$7:$B$12))*(1+C$4)*'Population w Relocation'!C50</f>
        <v>4644.1024193363264</v>
      </c>
      <c r="D51" s="30">
        <f>'Population w Relocation'!D51- INDEX($C$7:$H$12,MATCH(D$15,$C$6:$H$6),MATCH(D$15,$B$7:$B$12))*(1+D$4)*'Population w Relocation'!D50</f>
        <v>0</v>
      </c>
      <c r="E51" s="30">
        <f>'Population w Relocation'!E51- INDEX($C$7:$H$12,MATCH(E$15,$C$6:$H$6),MATCH(E$15,$B$7:$B$12))*(1+E$4)*'Population w Relocation'!E50</f>
        <v>0</v>
      </c>
      <c r="F51" s="30">
        <f>'Population w Relocation'!F51- INDEX($C$7:$H$12,MATCH(F$15,$C$6:$H$6),MATCH(F$15,$B$7:$B$12))*(1+F$4)*'Population w Relocation'!F50</f>
        <v>0</v>
      </c>
      <c r="G51" s="30">
        <f>'Population w Relocation'!G51- INDEX($C$7:$H$12,MATCH(G$15,$C$6:$H$6),MATCH(G$15,$B$7:$B$12))*(1+G$4)*'Population w Relocation'!G50</f>
        <v>0</v>
      </c>
      <c r="H51" s="30">
        <f>'Population w Relocation'!H51- INDEX($C$7:$H$12,MATCH(H$15,$C$6:$H$6),MATCH(H$15,$B$7:$B$12))*(1+H$4)*'Population w Relocation'!H50</f>
        <v>1990.3296082869638</v>
      </c>
      <c r="I51" s="38">
        <f t="shared" si="0"/>
        <v>6634.4320276232902</v>
      </c>
      <c r="J51" s="42">
        <f>'Population w Relocation'!C50*(1+C$4)*INDEX($C$7:$H$12,MATCH(J$15,$B$7:$B$12),1)</f>
        <v>7668492.6845030347</v>
      </c>
      <c r="K51" s="30">
        <f>'Population w Relocation'!D50*(1+D$4)*INDEX($C$7:$H$12,MATCH(K$15,$B$7:$B$12),1)</f>
        <v>1550.0976855197655</v>
      </c>
      <c r="L51" s="30">
        <f>'Population w Relocation'!E50*(1+E$4)*INDEX($C$7:$H$12,MATCH(L$15,$B$7:$B$12),1)</f>
        <v>2115.3971179006294</v>
      </c>
      <c r="M51" s="30">
        <f>'Population w Relocation'!F50*(1+F$4)*INDEX($C$7:$H$12,MATCH(M$15,$B$7:$B$12),1)</f>
        <v>371.91764033037492</v>
      </c>
      <c r="N51" s="30">
        <f>'Population w Relocation'!G50*(1+G$4)*INDEX($C$7:$H$12,MATCH(N$15,$B$7:$B$12),1)</f>
        <v>606.68997558552257</v>
      </c>
      <c r="O51" s="30">
        <f>'Population w Relocation'!H50*(1+H$4)*INDEX($C$7:$H$12,MATCH(O$15,$B$7:$B$12),1)</f>
        <v>0</v>
      </c>
      <c r="P51" s="52">
        <f t="shared" si="2"/>
        <v>7673136.786922371</v>
      </c>
      <c r="Q51" s="42">
        <f>'Population w Relocation'!C50*(1+C$4)*INDEX($C$7:$H$12,MATCH(J$15,$B$7:$B$12),6)</f>
        <v>0</v>
      </c>
      <c r="R51" s="30">
        <f>'Population w Relocation'!D50*(1+D$4)*INDEX($C$7:$H$12,MATCH(K$15,$B$7:$B$12),6)</f>
        <v>664.3275795084711</v>
      </c>
      <c r="S51" s="30">
        <f>'Population w Relocation'!E50*(1+E$4)*INDEX($C$7:$H$12,MATCH(L$15,$B$7:$B$12),6)</f>
        <v>906.59876481455569</v>
      </c>
      <c r="T51" s="30">
        <f>'Population w Relocation'!F50*(1+F$4)*INDEX($C$7:$H$12,MATCH(M$15,$B$7:$B$12),6)</f>
        <v>159.39327442730357</v>
      </c>
      <c r="U51" s="30">
        <f>'Population w Relocation'!G50*(1+G$4)*INDEX($C$7:$H$12,MATCH(N$15,$B$7:$B$12),6)</f>
        <v>260.0099895366526</v>
      </c>
      <c r="V51" s="30">
        <f>'Population w Relocation'!H50*(1+H$4)*INDEX($C$7:$H$12,MATCH(O$15,$B$7:$B$12),6)</f>
        <v>434869.94245032081</v>
      </c>
      <c r="W51" s="52">
        <f t="shared" si="1"/>
        <v>436860.27205860778</v>
      </c>
    </row>
    <row r="52" spans="2:23">
      <c r="B52" s="46">
        <v>2056</v>
      </c>
      <c r="C52" s="42">
        <f>'Population w Relocation'!C52- INDEX($C$7:$H$12,MATCH(C$15,$C$6:$H$6),MATCH(C$15,$B$7:$B$12))*(1+C$4)*'Population w Relocation'!C51</f>
        <v>4664.9999645352364</v>
      </c>
      <c r="D52" s="30">
        <f>'Population w Relocation'!D52- INDEX($C$7:$H$12,MATCH(D$15,$C$6:$H$6),MATCH(D$15,$B$7:$B$12))*(1+D$4)*'Population w Relocation'!D51</f>
        <v>0</v>
      </c>
      <c r="E52" s="30">
        <f>'Population w Relocation'!E52- INDEX($C$7:$H$12,MATCH(E$15,$C$6:$H$6),MATCH(E$15,$B$7:$B$12))*(1+E$4)*'Population w Relocation'!E51</f>
        <v>0</v>
      </c>
      <c r="F52" s="30">
        <f>'Population w Relocation'!F52- INDEX($C$7:$H$12,MATCH(F$15,$C$6:$H$6),MATCH(F$15,$B$7:$B$12))*(1+F$4)*'Population w Relocation'!F51</f>
        <v>0</v>
      </c>
      <c r="G52" s="30">
        <f>'Population w Relocation'!G52- INDEX($C$7:$H$12,MATCH(G$15,$C$6:$H$6),MATCH(G$15,$B$7:$B$12))*(1+G$4)*'Population w Relocation'!G51</f>
        <v>0</v>
      </c>
      <c r="H52" s="30">
        <f>'Population w Relocation'!H52- INDEX($C$7:$H$12,MATCH(H$15,$C$6:$H$6),MATCH(H$15,$B$7:$B$12))*(1+H$4)*'Population w Relocation'!H51</f>
        <v>1999.2856990867876</v>
      </c>
      <c r="I52" s="38">
        <f t="shared" si="0"/>
        <v>6664.285663622024</v>
      </c>
      <c r="J52" s="42">
        <f>'Population w Relocation'!C51*(1+C$4)*INDEX($C$7:$H$12,MATCH(J$15,$B$7:$B$12),1)</f>
        <v>7711502.4708569823</v>
      </c>
      <c r="K52" s="30">
        <f>'Population w Relocation'!D51*(1+D$4)*INDEX($C$7:$H$12,MATCH(K$15,$B$7:$B$12),1)</f>
        <v>1557.1498282142156</v>
      </c>
      <c r="L52" s="30">
        <f>'Population w Relocation'!E51*(1+E$4)*INDEX($C$7:$H$12,MATCH(L$15,$B$7:$B$12),1)</f>
        <v>2124.8744617124648</v>
      </c>
      <c r="M52" s="30">
        <f>'Population w Relocation'!F51*(1+F$4)*INDEX($C$7:$H$12,MATCH(M$15,$B$7:$B$12),1)</f>
        <v>373.60967322268482</v>
      </c>
      <c r="N52" s="30">
        <f>'Population w Relocation'!G51*(1+G$4)*INDEX($C$7:$H$12,MATCH(N$15,$B$7:$B$12),1)</f>
        <v>609.36600138645429</v>
      </c>
      <c r="O52" s="30">
        <f>'Population w Relocation'!H51*(1+H$4)*INDEX($C$7:$H$12,MATCH(O$15,$B$7:$B$12),1)</f>
        <v>0</v>
      </c>
      <c r="P52" s="52">
        <f t="shared" si="2"/>
        <v>7716167.4708215175</v>
      </c>
      <c r="Q52" s="42">
        <f>'Population w Relocation'!C51*(1+C$4)*INDEX($C$7:$H$12,MATCH(J$15,$B$7:$B$12),6)</f>
        <v>0</v>
      </c>
      <c r="R52" s="30">
        <f>'Population w Relocation'!D51*(1+D$4)*INDEX($C$7:$H$12,MATCH(K$15,$B$7:$B$12),6)</f>
        <v>667.34992637752111</v>
      </c>
      <c r="S52" s="30">
        <f>'Population w Relocation'!E51*(1+E$4)*INDEX($C$7:$H$12,MATCH(L$15,$B$7:$B$12),6)</f>
        <v>910.66048359105662</v>
      </c>
      <c r="T52" s="30">
        <f>'Population w Relocation'!F51*(1+F$4)*INDEX($C$7:$H$12,MATCH(M$15,$B$7:$B$12),6)</f>
        <v>160.11843138115066</v>
      </c>
      <c r="U52" s="30">
        <f>'Population w Relocation'!G51*(1+G$4)*INDEX($C$7:$H$12,MATCH(N$15,$B$7:$B$12),6)</f>
        <v>261.15685773705189</v>
      </c>
      <c r="V52" s="30">
        <f>'Population w Relocation'!H51*(1+H$4)*INDEX($C$7:$H$12,MATCH(O$15,$B$7:$B$12),6)</f>
        <v>439044.57341890078</v>
      </c>
      <c r="W52" s="52">
        <f t="shared" si="1"/>
        <v>441043.85911798757</v>
      </c>
    </row>
    <row r="53" spans="2:23">
      <c r="B53" s="46">
        <v>2057</v>
      </c>
      <c r="C53" s="42">
        <f>'Population w Relocation'!C53- INDEX($C$7:$H$12,MATCH(C$15,$C$6:$H$6),MATCH(C$15,$B$7:$B$12))*(1+C$4)*'Population w Relocation'!C52</f>
        <v>4685.9915549261495</v>
      </c>
      <c r="D53" s="30">
        <f>'Population w Relocation'!D53- INDEX($C$7:$H$12,MATCH(D$15,$C$6:$H$6),MATCH(D$15,$B$7:$B$12))*(1+D$4)*'Population w Relocation'!D52</f>
        <v>0</v>
      </c>
      <c r="E53" s="30">
        <f>'Population w Relocation'!E53- INDEX($C$7:$H$12,MATCH(E$15,$C$6:$H$6),MATCH(E$15,$B$7:$B$12))*(1+E$4)*'Population w Relocation'!E52</f>
        <v>0</v>
      </c>
      <c r="F53" s="30">
        <f>'Population w Relocation'!F53- INDEX($C$7:$H$12,MATCH(F$15,$C$6:$H$6),MATCH(F$15,$B$7:$B$12))*(1+F$4)*'Population w Relocation'!F52</f>
        <v>0</v>
      </c>
      <c r="G53" s="30">
        <f>'Population w Relocation'!G53- INDEX($C$7:$H$12,MATCH(G$15,$C$6:$H$6),MATCH(G$15,$B$7:$B$12))*(1+G$4)*'Population w Relocation'!G52</f>
        <v>0</v>
      </c>
      <c r="H53" s="30">
        <f>'Population w Relocation'!H53- INDEX($C$7:$H$12,MATCH(H$15,$C$6:$H$6),MATCH(H$15,$B$7:$B$12))*(1+H$4)*'Population w Relocation'!H52</f>
        <v>2008.2820949684829</v>
      </c>
      <c r="I53" s="38">
        <f t="shared" si="0"/>
        <v>6694.2736498946324</v>
      </c>
      <c r="J53" s="42">
        <f>'Population w Relocation'!C52*(1+C$4)*INDEX($C$7:$H$12,MATCH(J$15,$B$7:$B$12),1)</f>
        <v>7754748.3081756243</v>
      </c>
      <c r="K53" s="30">
        <f>'Population w Relocation'!D52*(1+D$4)*INDEX($C$7:$H$12,MATCH(K$15,$B$7:$B$12),1)</f>
        <v>1564.2340545102652</v>
      </c>
      <c r="L53" s="30">
        <f>'Population w Relocation'!E52*(1+E$4)*INDEX($C$7:$H$12,MATCH(L$15,$B$7:$B$12),1)</f>
        <v>2134.3942656586023</v>
      </c>
      <c r="M53" s="30">
        <f>'Population w Relocation'!F52*(1+F$4)*INDEX($C$7:$H$12,MATCH(M$15,$B$7:$B$12),1)</f>
        <v>375.30940398946524</v>
      </c>
      <c r="N53" s="30">
        <f>'Population w Relocation'!G52*(1+G$4)*INDEX($C$7:$H$12,MATCH(N$15,$B$7:$B$12),1)</f>
        <v>612.05383076808698</v>
      </c>
      <c r="O53" s="30">
        <f>'Population w Relocation'!H52*(1+H$4)*INDEX($C$7:$H$12,MATCH(O$15,$B$7:$B$12),1)</f>
        <v>0</v>
      </c>
      <c r="P53" s="52">
        <f t="shared" si="2"/>
        <v>7759434.2997305505</v>
      </c>
      <c r="Q53" s="42">
        <f>'Population w Relocation'!C52*(1+C$4)*INDEX($C$7:$H$12,MATCH(J$15,$B$7:$B$12),6)</f>
        <v>0</v>
      </c>
      <c r="R53" s="30">
        <f>'Population w Relocation'!D52*(1+D$4)*INDEX($C$7:$H$12,MATCH(K$15,$B$7:$B$12),6)</f>
        <v>670.38602336154236</v>
      </c>
      <c r="S53" s="30">
        <f>'Population w Relocation'!E52*(1+E$4)*INDEX($C$7:$H$12,MATCH(L$15,$B$7:$B$12),6)</f>
        <v>914.74039956797264</v>
      </c>
      <c r="T53" s="30">
        <f>'Population w Relocation'!F52*(1+F$4)*INDEX($C$7:$H$12,MATCH(M$15,$B$7:$B$12),6)</f>
        <v>160.84688742405658</v>
      </c>
      <c r="U53" s="30">
        <f>'Population w Relocation'!G52*(1+G$4)*INDEX($C$7:$H$12,MATCH(N$15,$B$7:$B$12),6)</f>
        <v>262.30878461489448</v>
      </c>
      <c r="V53" s="30">
        <f>'Population w Relocation'!H52*(1+H$4)*INDEX($C$7:$H$12,MATCH(O$15,$B$7:$B$12),6)</f>
        <v>443249.07841357746</v>
      </c>
      <c r="W53" s="52">
        <f t="shared" si="1"/>
        <v>445257.36050854594</v>
      </c>
    </row>
    <row r="54" spans="2:23">
      <c r="B54" s="46">
        <v>2058</v>
      </c>
      <c r="C54" s="42">
        <f>'Population w Relocation'!C54- INDEX($C$7:$H$12,MATCH(C$15,$C$6:$H$6),MATCH(C$15,$B$7:$B$12))*(1+C$4)*'Population w Relocation'!C53</f>
        <v>4707.0776137849316</v>
      </c>
      <c r="D54" s="30">
        <f>'Population w Relocation'!D54- INDEX($C$7:$H$12,MATCH(D$15,$C$6:$H$6),MATCH(D$15,$B$7:$B$12))*(1+D$4)*'Population w Relocation'!D53</f>
        <v>0</v>
      </c>
      <c r="E54" s="30">
        <f>'Population w Relocation'!E54- INDEX($C$7:$H$12,MATCH(E$15,$C$6:$H$6),MATCH(E$15,$B$7:$B$12))*(1+E$4)*'Population w Relocation'!E53</f>
        <v>0</v>
      </c>
      <c r="F54" s="30">
        <f>'Population w Relocation'!F54- INDEX($C$7:$H$12,MATCH(F$15,$C$6:$H$6),MATCH(F$15,$B$7:$B$12))*(1+F$4)*'Population w Relocation'!F53</f>
        <v>0</v>
      </c>
      <c r="G54" s="30">
        <f>'Population w Relocation'!G54- INDEX($C$7:$H$12,MATCH(G$15,$C$6:$H$6),MATCH(G$15,$B$7:$B$12))*(1+G$4)*'Population w Relocation'!G53</f>
        <v>0</v>
      </c>
      <c r="H54" s="30">
        <f>'Population w Relocation'!H54- INDEX($C$7:$H$12,MATCH(H$15,$C$6:$H$6),MATCH(H$15,$B$7:$B$12))*(1+H$4)*'Population w Relocation'!H53</f>
        <v>2017.3189773368067</v>
      </c>
      <c r="I54" s="38">
        <f t="shared" si="0"/>
        <v>6724.3965911217383</v>
      </c>
      <c r="J54" s="42">
        <f>'Population w Relocation'!C53*(1+C$4)*INDEX($C$7:$H$12,MATCH(J$15,$B$7:$B$12),1)</f>
        <v>7798231.4712292021</v>
      </c>
      <c r="K54" s="30">
        <f>'Population w Relocation'!D53*(1+D$4)*INDEX($C$7:$H$12,MATCH(K$15,$B$7:$B$12),1)</f>
        <v>1571.3505103717071</v>
      </c>
      <c r="L54" s="30">
        <f>'Population w Relocation'!E53*(1+E$4)*INDEX($C$7:$H$12,MATCH(L$15,$B$7:$B$12),1)</f>
        <v>2143.956719967764</v>
      </c>
      <c r="M54" s="30">
        <f>'Population w Relocation'!F53*(1+F$4)*INDEX($C$7:$H$12,MATCH(M$15,$B$7:$B$12),1)</f>
        <v>377.01686765206347</v>
      </c>
      <c r="N54" s="30">
        <f>'Population w Relocation'!G53*(1+G$4)*INDEX($C$7:$H$12,MATCH(N$15,$B$7:$B$12),1)</f>
        <v>614.75351579438689</v>
      </c>
      <c r="O54" s="30">
        <f>'Population w Relocation'!H53*(1+H$4)*INDEX($C$7:$H$12,MATCH(O$15,$B$7:$B$12),1)</f>
        <v>0</v>
      </c>
      <c r="P54" s="52">
        <f t="shared" si="2"/>
        <v>7802938.548842987</v>
      </c>
      <c r="Q54" s="42">
        <f>'Population w Relocation'!C53*(1+C$4)*INDEX($C$7:$H$12,MATCH(J$15,$B$7:$B$12),6)</f>
        <v>0</v>
      </c>
      <c r="R54" s="30">
        <f>'Population w Relocation'!D53*(1+D$4)*INDEX($C$7:$H$12,MATCH(K$15,$B$7:$B$12),6)</f>
        <v>673.43593301644603</v>
      </c>
      <c r="S54" s="30">
        <f>'Population w Relocation'!E53*(1+E$4)*INDEX($C$7:$H$12,MATCH(L$15,$B$7:$B$12),6)</f>
        <v>918.83859427189907</v>
      </c>
      <c r="T54" s="30">
        <f>'Population w Relocation'!F53*(1+F$4)*INDEX($C$7:$H$12,MATCH(M$15,$B$7:$B$12),6)</f>
        <v>161.57865756517009</v>
      </c>
      <c r="U54" s="30">
        <f>'Population w Relocation'!G53*(1+G$4)*INDEX($C$7:$H$12,MATCH(N$15,$B$7:$B$12),6)</f>
        <v>263.46579248330875</v>
      </c>
      <c r="V54" s="30">
        <f>'Population w Relocation'!H53*(1+H$4)*INDEX($C$7:$H$12,MATCH(O$15,$B$7:$B$12),6)</f>
        <v>447483.64731108863</v>
      </c>
      <c r="W54" s="52">
        <f t="shared" si="1"/>
        <v>449500.96628842544</v>
      </c>
    </row>
    <row r="55" spans="2:23">
      <c r="B55" s="46">
        <v>2059</v>
      </c>
      <c r="C55" s="42">
        <f>'Population w Relocation'!C55- INDEX($C$7:$H$12,MATCH(C$15,$C$6:$H$6),MATCH(C$15,$B$7:$B$12))*(1+C$4)*'Population w Relocation'!C54</f>
        <v>4728.2585662975907</v>
      </c>
      <c r="D55" s="30">
        <f>'Population w Relocation'!D55- INDEX($C$7:$H$12,MATCH(D$15,$C$6:$H$6),MATCH(D$15,$B$7:$B$12))*(1+D$4)*'Population w Relocation'!D54</f>
        <v>0</v>
      </c>
      <c r="E55" s="30">
        <f>'Population w Relocation'!E55- INDEX($C$7:$H$12,MATCH(E$15,$C$6:$H$6),MATCH(E$15,$B$7:$B$12))*(1+E$4)*'Population w Relocation'!E54</f>
        <v>0</v>
      </c>
      <c r="F55" s="30">
        <f>'Population w Relocation'!F55- INDEX($C$7:$H$12,MATCH(F$15,$C$6:$H$6),MATCH(F$15,$B$7:$B$12))*(1+F$4)*'Population w Relocation'!F54</f>
        <v>0</v>
      </c>
      <c r="G55" s="30">
        <f>'Population w Relocation'!G55- INDEX($C$7:$H$12,MATCH(G$15,$C$6:$H$6),MATCH(G$15,$B$7:$B$12))*(1+G$4)*'Population w Relocation'!G54</f>
        <v>0</v>
      </c>
      <c r="H55" s="30">
        <f>'Population w Relocation'!H55- INDEX($C$7:$H$12,MATCH(H$15,$C$6:$H$6),MATCH(H$15,$B$7:$B$12))*(1+H$4)*'Population w Relocation'!H54</f>
        <v>2026.39652841317</v>
      </c>
      <c r="I55" s="38">
        <f t="shared" si="0"/>
        <v>6754.6550947107607</v>
      </c>
      <c r="J55" s="42">
        <f>'Population w Relocation'!C54*(1+C$4)*INDEX($C$7:$H$12,MATCH(J$15,$B$7:$B$12),1)</f>
        <v>7841953.2415872011</v>
      </c>
      <c r="K55" s="30">
        <f>'Population w Relocation'!D54*(1+D$4)*INDEX($C$7:$H$12,MATCH(K$15,$B$7:$B$12),1)</f>
        <v>1578.4993424263928</v>
      </c>
      <c r="L55" s="30">
        <f>'Population w Relocation'!E54*(1+E$4)*INDEX($C$7:$H$12,MATCH(L$15,$B$7:$B$12),1)</f>
        <v>2153.5620157209296</v>
      </c>
      <c r="M55" s="30">
        <f>'Population w Relocation'!F54*(1+F$4)*INDEX($C$7:$H$12,MATCH(M$15,$B$7:$B$12),1)</f>
        <v>378.7320993911556</v>
      </c>
      <c r="N55" s="30">
        <f>'Population w Relocation'!G54*(1+G$4)*INDEX($C$7:$H$12,MATCH(N$15,$B$7:$B$12),1)</f>
        <v>617.4651087589674</v>
      </c>
      <c r="O55" s="30">
        <f>'Population w Relocation'!H54*(1+H$4)*INDEX($C$7:$H$12,MATCH(O$15,$B$7:$B$12),1)</f>
        <v>0</v>
      </c>
      <c r="P55" s="52">
        <f t="shared" si="2"/>
        <v>7846681.5001534987</v>
      </c>
      <c r="Q55" s="42">
        <f>'Population w Relocation'!C54*(1+C$4)*INDEX($C$7:$H$12,MATCH(J$15,$B$7:$B$12),6)</f>
        <v>0</v>
      </c>
      <c r="R55" s="30">
        <f>'Population w Relocation'!D54*(1+D$4)*INDEX($C$7:$H$12,MATCH(K$15,$B$7:$B$12),6)</f>
        <v>676.49971818273991</v>
      </c>
      <c r="S55" s="30">
        <f>'Population w Relocation'!E54*(1+E$4)*INDEX($C$7:$H$12,MATCH(L$15,$B$7:$B$12),6)</f>
        <v>922.95514959468449</v>
      </c>
      <c r="T55" s="30">
        <f>'Population w Relocation'!F54*(1+F$4)*INDEX($C$7:$H$12,MATCH(M$15,$B$7:$B$12),6)</f>
        <v>162.31375688192387</v>
      </c>
      <c r="U55" s="30">
        <f>'Population w Relocation'!G54*(1+G$4)*INDEX($C$7:$H$12,MATCH(N$15,$B$7:$B$12),6)</f>
        <v>264.62790375384327</v>
      </c>
      <c r="V55" s="30">
        <f>'Population w Relocation'!H54*(1+H$4)*INDEX($C$7:$H$12,MATCH(O$15,$B$7:$B$12),6)</f>
        <v>451748.47111986752</v>
      </c>
      <c r="W55" s="52">
        <f t="shared" si="1"/>
        <v>453774.86764828069</v>
      </c>
    </row>
    <row r="56" spans="2:23">
      <c r="B56" s="46">
        <v>2060</v>
      </c>
      <c r="C56" s="42">
        <f>'Population w Relocation'!C56- INDEX($C$7:$H$12,MATCH(C$15,$C$6:$H$6),MATCH(C$15,$B$7:$B$12))*(1+C$4)*'Population w Relocation'!C55</f>
        <v>4749.5348395574838</v>
      </c>
      <c r="D56" s="30">
        <f>'Population w Relocation'!D56- INDEX($C$7:$H$12,MATCH(D$15,$C$6:$H$6),MATCH(D$15,$B$7:$B$12))*(1+D$4)*'Population w Relocation'!D55</f>
        <v>0</v>
      </c>
      <c r="E56" s="30">
        <f>'Population w Relocation'!E56- INDEX($C$7:$H$12,MATCH(E$15,$C$6:$H$6),MATCH(E$15,$B$7:$B$12))*(1+E$4)*'Population w Relocation'!E55</f>
        <v>0</v>
      </c>
      <c r="F56" s="30">
        <f>'Population w Relocation'!F56- INDEX($C$7:$H$12,MATCH(F$15,$C$6:$H$6),MATCH(F$15,$B$7:$B$12))*(1+F$4)*'Population w Relocation'!F55</f>
        <v>0</v>
      </c>
      <c r="G56" s="30">
        <f>'Population w Relocation'!G56- INDEX($C$7:$H$12,MATCH(G$15,$C$6:$H$6),MATCH(G$15,$B$7:$B$12))*(1+G$4)*'Population w Relocation'!G55</f>
        <v>0</v>
      </c>
      <c r="H56" s="30">
        <f>'Population w Relocation'!H56- INDEX($C$7:$H$12,MATCH(H$15,$C$6:$H$6),MATCH(H$15,$B$7:$B$12))*(1+H$4)*'Population w Relocation'!H55</f>
        <v>2035.5149312391295</v>
      </c>
      <c r="I56" s="38">
        <f t="shared" si="0"/>
        <v>6785.0497707966133</v>
      </c>
      <c r="J56" s="42">
        <f>'Population w Relocation'!C55*(1+C$4)*INDEX($C$7:$H$12,MATCH(J$15,$B$7:$B$12),1)</f>
        <v>7885914.9076542649</v>
      </c>
      <c r="K56" s="30">
        <f>'Population w Relocation'!D55*(1+D$4)*INDEX($C$7:$H$12,MATCH(K$15,$B$7:$B$12),1)</f>
        <v>1585.6806979692553</v>
      </c>
      <c r="L56" s="30">
        <f>'Population w Relocation'!E55*(1+E$4)*INDEX($C$7:$H$12,MATCH(L$15,$B$7:$B$12),1)</f>
        <v>2163.2103448551552</v>
      </c>
      <c r="M56" s="30">
        <f>'Population w Relocation'!F55*(1+F$4)*INDEX($C$7:$H$12,MATCH(M$15,$B$7:$B$12),1)</f>
        <v>380.45513454747191</v>
      </c>
      <c r="N56" s="30">
        <f>'Population w Relocation'!G55*(1+G$4)*INDEX($C$7:$H$12,MATCH(N$15,$B$7:$B$12),1)</f>
        <v>620.18866218610196</v>
      </c>
      <c r="O56" s="30">
        <f>'Population w Relocation'!H55*(1+H$4)*INDEX($C$7:$H$12,MATCH(O$15,$B$7:$B$12),1)</f>
        <v>0</v>
      </c>
      <c r="P56" s="52">
        <f t="shared" si="2"/>
        <v>7890664.4424938224</v>
      </c>
      <c r="Q56" s="42">
        <f>'Population w Relocation'!C55*(1+C$4)*INDEX($C$7:$H$12,MATCH(J$15,$B$7:$B$12),6)</f>
        <v>0</v>
      </c>
      <c r="R56" s="30">
        <f>'Population w Relocation'!D55*(1+D$4)*INDEX($C$7:$H$12,MATCH(K$15,$B$7:$B$12),6)</f>
        <v>679.57744198682383</v>
      </c>
      <c r="S56" s="30">
        <f>'Population w Relocation'!E55*(1+E$4)*INDEX($C$7:$H$12,MATCH(L$15,$B$7:$B$12),6)</f>
        <v>927.09014779506674</v>
      </c>
      <c r="T56" s="30">
        <f>'Population w Relocation'!F55*(1+F$4)*INDEX($C$7:$H$12,MATCH(M$15,$B$7:$B$12),6)</f>
        <v>163.05220052034514</v>
      </c>
      <c r="U56" s="30">
        <f>'Population w Relocation'!G55*(1+G$4)*INDEX($C$7:$H$12,MATCH(N$15,$B$7:$B$12),6)</f>
        <v>265.79514093690091</v>
      </c>
      <c r="V56" s="30">
        <f>'Population w Relocation'!H55*(1+H$4)*INDEX($C$7:$H$12,MATCH(O$15,$B$7:$B$12),6)</f>
        <v>456043.74198652204</v>
      </c>
      <c r="W56" s="52">
        <f t="shared" si="1"/>
        <v>458079.25691776117</v>
      </c>
    </row>
    <row r="57" spans="2:23">
      <c r="B57" s="46">
        <v>2061</v>
      </c>
      <c r="C57" s="42">
        <f>'Population w Relocation'!C57- INDEX($C$7:$H$12,MATCH(C$15,$C$6:$H$6),MATCH(C$15,$B$7:$B$12))*(1+C$4)*'Population w Relocation'!C56</f>
        <v>4770.906862587668</v>
      </c>
      <c r="D57" s="30">
        <f>'Population w Relocation'!D57- INDEX($C$7:$H$12,MATCH(D$15,$C$6:$H$6),MATCH(D$15,$B$7:$B$12))*(1+D$4)*'Population w Relocation'!D56</f>
        <v>0</v>
      </c>
      <c r="E57" s="30">
        <f>'Population w Relocation'!E57- INDEX($C$7:$H$12,MATCH(E$15,$C$6:$H$6),MATCH(E$15,$B$7:$B$12))*(1+E$4)*'Population w Relocation'!E56</f>
        <v>0</v>
      </c>
      <c r="F57" s="30">
        <f>'Population w Relocation'!F57- INDEX($C$7:$H$12,MATCH(F$15,$C$6:$H$6),MATCH(F$15,$B$7:$B$12))*(1+F$4)*'Population w Relocation'!F56</f>
        <v>0</v>
      </c>
      <c r="G57" s="30">
        <f>'Population w Relocation'!G57- INDEX($C$7:$H$12,MATCH(G$15,$C$6:$H$6),MATCH(G$15,$B$7:$B$12))*(1+G$4)*'Population w Relocation'!G56</f>
        <v>0</v>
      </c>
      <c r="H57" s="30">
        <f>'Population w Relocation'!H57- INDEX($C$7:$H$12,MATCH(H$15,$C$6:$H$6),MATCH(H$15,$B$7:$B$12))*(1+H$4)*'Population w Relocation'!H56</f>
        <v>2044.6743696801714</v>
      </c>
      <c r="I57" s="38">
        <f t="shared" si="0"/>
        <v>6815.5812322678394</v>
      </c>
      <c r="J57" s="42">
        <f>'Population w Relocation'!C56*(1+C$4)*INDEX($C$7:$H$12,MATCH(J$15,$B$7:$B$12),1)</f>
        <v>7930117.7647062903</v>
      </c>
      <c r="K57" s="30">
        <f>'Population w Relocation'!D56*(1+D$4)*INDEX($C$7:$H$12,MATCH(K$15,$B$7:$B$12),1)</f>
        <v>1592.894724965344</v>
      </c>
      <c r="L57" s="30">
        <f>'Population w Relocation'!E56*(1+E$4)*INDEX($C$7:$H$12,MATCH(L$15,$B$7:$B$12),1)</f>
        <v>2172.9019001674069</v>
      </c>
      <c r="M57" s="30">
        <f>'Population w Relocation'!F56*(1+F$4)*INDEX($C$7:$H$12,MATCH(M$15,$B$7:$B$12),1)</f>
        <v>382.1860086225243</v>
      </c>
      <c r="N57" s="30">
        <f>'Population w Relocation'!G56*(1+G$4)*INDEX($C$7:$H$12,MATCH(N$15,$B$7:$B$12),1)</f>
        <v>622.92422883174106</v>
      </c>
      <c r="O57" s="30">
        <f>'Population w Relocation'!H56*(1+H$4)*INDEX($C$7:$H$12,MATCH(O$15,$B$7:$B$12),1)</f>
        <v>0</v>
      </c>
      <c r="P57" s="52">
        <f t="shared" si="2"/>
        <v>7934888.671568878</v>
      </c>
      <c r="Q57" s="42">
        <f>'Population w Relocation'!C56*(1+C$4)*INDEX($C$7:$H$12,MATCH(J$15,$B$7:$B$12),6)</f>
        <v>0</v>
      </c>
      <c r="R57" s="30">
        <f>'Population w Relocation'!D56*(1+D$4)*INDEX($C$7:$H$12,MATCH(K$15,$B$7:$B$12),6)</f>
        <v>682.66916784229045</v>
      </c>
      <c r="S57" s="30">
        <f>'Population w Relocation'!E56*(1+E$4)*INDEX($C$7:$H$12,MATCH(L$15,$B$7:$B$12),6)</f>
        <v>931.24367150031765</v>
      </c>
      <c r="T57" s="30">
        <f>'Population w Relocation'!F56*(1+F$4)*INDEX($C$7:$H$12,MATCH(M$15,$B$7:$B$12),6)</f>
        <v>163.79400369536759</v>
      </c>
      <c r="U57" s="30">
        <f>'Population w Relocation'!G56*(1+G$4)*INDEX($C$7:$H$12,MATCH(N$15,$B$7:$B$12),6)</f>
        <v>266.96752664217479</v>
      </c>
      <c r="V57" s="30">
        <f>'Population w Relocation'!H56*(1+H$4)*INDEX($C$7:$H$12,MATCH(O$15,$B$7:$B$12),6)</f>
        <v>460369.6532023499</v>
      </c>
      <c r="W57" s="52">
        <f t="shared" si="1"/>
        <v>462414.32757203007</v>
      </c>
    </row>
    <row r="58" spans="2:23">
      <c r="B58" s="46">
        <v>2062</v>
      </c>
      <c r="C58" s="42">
        <f>'Population w Relocation'!C58- INDEX($C$7:$H$12,MATCH(C$15,$C$6:$H$6),MATCH(C$15,$B$7:$B$12))*(1+C$4)*'Population w Relocation'!C57</f>
        <v>4792.375066335313</v>
      </c>
      <c r="D58" s="30">
        <f>'Population w Relocation'!D58- INDEX($C$7:$H$12,MATCH(D$15,$C$6:$H$6),MATCH(D$15,$B$7:$B$12))*(1+D$4)*'Population w Relocation'!D57</f>
        <v>0</v>
      </c>
      <c r="E58" s="30">
        <f>'Population w Relocation'!E58- INDEX($C$7:$H$12,MATCH(E$15,$C$6:$H$6),MATCH(E$15,$B$7:$B$12))*(1+E$4)*'Population w Relocation'!E57</f>
        <v>0</v>
      </c>
      <c r="F58" s="30">
        <f>'Population w Relocation'!F58- INDEX($C$7:$H$12,MATCH(F$15,$C$6:$H$6),MATCH(F$15,$B$7:$B$12))*(1+F$4)*'Population w Relocation'!F57</f>
        <v>0</v>
      </c>
      <c r="G58" s="30">
        <f>'Population w Relocation'!G58- INDEX($C$7:$H$12,MATCH(G$15,$C$6:$H$6),MATCH(G$15,$B$7:$B$12))*(1+G$4)*'Population w Relocation'!G57</f>
        <v>0</v>
      </c>
      <c r="H58" s="30">
        <f>'Population w Relocation'!H58- INDEX($C$7:$H$12,MATCH(H$15,$C$6:$H$6),MATCH(H$15,$B$7:$B$12))*(1+H$4)*'Population w Relocation'!H57</f>
        <v>2053.8750284293783</v>
      </c>
      <c r="I58" s="38">
        <f t="shared" si="0"/>
        <v>6846.2500947646913</v>
      </c>
      <c r="J58" s="42">
        <f>'Population w Relocation'!C57*(1+C$4)*INDEX($C$7:$H$12,MATCH(J$15,$B$7:$B$12),1)</f>
        <v>7974563.1149267219</v>
      </c>
      <c r="K58" s="30">
        <f>'Population w Relocation'!D57*(1+D$4)*INDEX($C$7:$H$12,MATCH(K$15,$B$7:$B$12),1)</f>
        <v>1600.1415720528714</v>
      </c>
      <c r="L58" s="30">
        <f>'Population w Relocation'!E57*(1+E$4)*INDEX($C$7:$H$12,MATCH(L$15,$B$7:$B$12),1)</f>
        <v>2182.6368753184156</v>
      </c>
      <c r="M58" s="30">
        <f>'Population w Relocation'!F57*(1+F$4)*INDEX($C$7:$H$12,MATCH(M$15,$B$7:$B$12),1)</f>
        <v>383.92475727933851</v>
      </c>
      <c r="N58" s="30">
        <f>'Population w Relocation'!G57*(1+G$4)*INDEX($C$7:$H$12,MATCH(N$15,$B$7:$B$12),1)</f>
        <v>625.67186168453452</v>
      </c>
      <c r="O58" s="30">
        <f>'Population w Relocation'!H57*(1+H$4)*INDEX($C$7:$H$12,MATCH(O$15,$B$7:$B$12),1)</f>
        <v>0</v>
      </c>
      <c r="P58" s="52">
        <f t="shared" si="2"/>
        <v>7979355.4899930572</v>
      </c>
      <c r="Q58" s="42">
        <f>'Population w Relocation'!C57*(1+C$4)*INDEX($C$7:$H$12,MATCH(J$15,$B$7:$B$12),6)</f>
        <v>0</v>
      </c>
      <c r="R58" s="30">
        <f>'Population w Relocation'!D57*(1+D$4)*INDEX($C$7:$H$12,MATCH(K$15,$B$7:$B$12),6)</f>
        <v>685.77495945123076</v>
      </c>
      <c r="S58" s="30">
        <f>'Population w Relocation'!E57*(1+E$4)*INDEX($C$7:$H$12,MATCH(L$15,$B$7:$B$12),6)</f>
        <v>935.41580370789256</v>
      </c>
      <c r="T58" s="30">
        <f>'Population w Relocation'!F57*(1+F$4)*INDEX($C$7:$H$12,MATCH(M$15,$B$7:$B$12),6)</f>
        <v>164.5391816911451</v>
      </c>
      <c r="U58" s="30">
        <f>'Population w Relocation'!G57*(1+G$4)*INDEX($C$7:$H$12,MATCH(N$15,$B$7:$B$12),6)</f>
        <v>268.14508357908625</v>
      </c>
      <c r="V58" s="30">
        <f>'Population w Relocation'!H57*(1+H$4)*INDEX($C$7:$H$12,MATCH(O$15,$B$7:$B$12),6)</f>
        <v>464726.39920989017</v>
      </c>
      <c r="W58" s="52">
        <f t="shared" si="1"/>
        <v>466780.27423831954</v>
      </c>
    </row>
    <row r="59" spans="2:23">
      <c r="B59" s="46">
        <v>2063</v>
      </c>
      <c r="C59" s="42">
        <f>'Population w Relocation'!C59- INDEX($C$7:$H$12,MATCH(C$15,$C$6:$H$6),MATCH(C$15,$B$7:$B$12))*(1+C$4)*'Population w Relocation'!C58</f>
        <v>4813.9398836921901</v>
      </c>
      <c r="D59" s="30">
        <f>'Population w Relocation'!D59- INDEX($C$7:$H$12,MATCH(D$15,$C$6:$H$6),MATCH(D$15,$B$7:$B$12))*(1+D$4)*'Population w Relocation'!D58</f>
        <v>0</v>
      </c>
      <c r="E59" s="30">
        <f>'Population w Relocation'!E59- INDEX($C$7:$H$12,MATCH(E$15,$C$6:$H$6),MATCH(E$15,$B$7:$B$12))*(1+E$4)*'Population w Relocation'!E58</f>
        <v>0</v>
      </c>
      <c r="F59" s="30">
        <f>'Population w Relocation'!F59- INDEX($C$7:$H$12,MATCH(F$15,$C$6:$H$6),MATCH(F$15,$B$7:$B$12))*(1+F$4)*'Population w Relocation'!F58</f>
        <v>0</v>
      </c>
      <c r="G59" s="30">
        <f>'Population w Relocation'!G59- INDEX($C$7:$H$12,MATCH(G$15,$C$6:$H$6),MATCH(G$15,$B$7:$B$12))*(1+G$4)*'Population w Relocation'!G58</f>
        <v>0</v>
      </c>
      <c r="H59" s="30">
        <f>'Population w Relocation'!H59- INDEX($C$7:$H$12,MATCH(H$15,$C$6:$H$6),MATCH(H$15,$B$7:$B$12))*(1+H$4)*'Population w Relocation'!H58</f>
        <v>2063.117093011213</v>
      </c>
      <c r="I59" s="38">
        <f t="shared" si="0"/>
        <v>6877.0569767034031</v>
      </c>
      <c r="J59" s="42">
        <f>'Population w Relocation'!C58*(1+C$4)*INDEX($C$7:$H$12,MATCH(J$15,$B$7:$B$12),1)</f>
        <v>8019252.2674430218</v>
      </c>
      <c r="K59" s="30">
        <f>'Population w Relocation'!D58*(1+D$4)*INDEX($C$7:$H$12,MATCH(K$15,$B$7:$B$12),1)</f>
        <v>1607.4213885462782</v>
      </c>
      <c r="L59" s="30">
        <f>'Population w Relocation'!E58*(1+E$4)*INDEX($C$7:$H$12,MATCH(L$15,$B$7:$B$12),1)</f>
        <v>2192.4154648365443</v>
      </c>
      <c r="M59" s="30">
        <f>'Population w Relocation'!F58*(1+F$4)*INDEX($C$7:$H$12,MATCH(M$15,$B$7:$B$12),1)</f>
        <v>385.67141634318841</v>
      </c>
      <c r="N59" s="30">
        <f>'Population w Relocation'!G58*(1+G$4)*INDEX($C$7:$H$12,MATCH(N$15,$B$7:$B$12),1)</f>
        <v>628.43161396685775</v>
      </c>
      <c r="O59" s="30">
        <f>'Population w Relocation'!H58*(1+H$4)*INDEX($C$7:$H$12,MATCH(O$15,$B$7:$B$12),1)</f>
        <v>0</v>
      </c>
      <c r="P59" s="52">
        <f t="shared" si="2"/>
        <v>8024066.2073267139</v>
      </c>
      <c r="Q59" s="42">
        <f>'Population w Relocation'!C58*(1+C$4)*INDEX($C$7:$H$12,MATCH(J$15,$B$7:$B$12),6)</f>
        <v>0</v>
      </c>
      <c r="R59" s="30">
        <f>'Population w Relocation'!D58*(1+D$4)*INDEX($C$7:$H$12,MATCH(K$15,$B$7:$B$12),6)</f>
        <v>688.89488080554793</v>
      </c>
      <c r="S59" s="30">
        <f>'Population w Relocation'!E58*(1+E$4)*INDEX($C$7:$H$12,MATCH(L$15,$B$7:$B$12),6)</f>
        <v>939.60662778709059</v>
      </c>
      <c r="T59" s="30">
        <f>'Population w Relocation'!F58*(1+F$4)*INDEX($C$7:$H$12,MATCH(M$15,$B$7:$B$12),6)</f>
        <v>165.28774986136648</v>
      </c>
      <c r="U59" s="30">
        <f>'Population w Relocation'!G58*(1+G$4)*INDEX($C$7:$H$12,MATCH(N$15,$B$7:$B$12),6)</f>
        <v>269.32783455722483</v>
      </c>
      <c r="V59" s="30">
        <f>'Population w Relocation'!H58*(1+H$4)*INDEX($C$7:$H$12,MATCH(O$15,$B$7:$B$12),6)</f>
        <v>469114.17560951109</v>
      </c>
      <c r="W59" s="52">
        <f t="shared" si="1"/>
        <v>471177.2927025223</v>
      </c>
    </row>
    <row r="60" spans="2:23">
      <c r="B60" s="46">
        <v>2064</v>
      </c>
      <c r="C60" s="42">
        <f>'Population w Relocation'!C60- INDEX($C$7:$H$12,MATCH(C$15,$C$6:$H$6),MATCH(C$15,$B$7:$B$12))*(1+C$4)*'Population w Relocation'!C59</f>
        <v>4835.6017494993284</v>
      </c>
      <c r="D60" s="30">
        <f>'Population w Relocation'!D60- INDEX($C$7:$H$12,MATCH(D$15,$C$6:$H$6),MATCH(D$15,$B$7:$B$12))*(1+D$4)*'Population w Relocation'!D59</f>
        <v>0</v>
      </c>
      <c r="E60" s="30">
        <f>'Population w Relocation'!E60- INDEX($C$7:$H$12,MATCH(E$15,$C$6:$H$6),MATCH(E$15,$B$7:$B$12))*(1+E$4)*'Population w Relocation'!E59</f>
        <v>0</v>
      </c>
      <c r="F60" s="30">
        <f>'Population w Relocation'!F60- INDEX($C$7:$H$12,MATCH(F$15,$C$6:$H$6),MATCH(F$15,$B$7:$B$12))*(1+F$4)*'Population w Relocation'!F59</f>
        <v>0</v>
      </c>
      <c r="G60" s="30">
        <f>'Population w Relocation'!G60- INDEX($C$7:$H$12,MATCH(G$15,$C$6:$H$6),MATCH(G$15,$B$7:$B$12))*(1+G$4)*'Population w Relocation'!G59</f>
        <v>0</v>
      </c>
      <c r="H60" s="30">
        <f>'Population w Relocation'!H60- INDEX($C$7:$H$12,MATCH(H$15,$C$6:$H$6),MATCH(H$15,$B$7:$B$12))*(1+H$4)*'Population w Relocation'!H59</f>
        <v>2072.4007497853599</v>
      </c>
      <c r="I60" s="38">
        <f t="shared" si="0"/>
        <v>6908.0024992846884</v>
      </c>
      <c r="J60" s="42">
        <f>'Population w Relocation'!C59*(1+C$4)*INDEX($C$7:$H$12,MATCH(J$15,$B$7:$B$12),1)</f>
        <v>8064186.5383633468</v>
      </c>
      <c r="K60" s="30">
        <f>'Population w Relocation'!D59*(1+D$4)*INDEX($C$7:$H$12,MATCH(K$15,$B$7:$B$12),1)</f>
        <v>1614.7343244393073</v>
      </c>
      <c r="L60" s="30">
        <f>'Population w Relocation'!E59*(1+E$4)*INDEX($C$7:$H$12,MATCH(L$15,$B$7:$B$12),1)</f>
        <v>2202.2378641216783</v>
      </c>
      <c r="M60" s="30">
        <f>'Population w Relocation'!F59*(1+F$4)*INDEX($C$7:$H$12,MATCH(M$15,$B$7:$B$12),1)</f>
        <v>387.42602180233456</v>
      </c>
      <c r="N60" s="30">
        <f>'Population w Relocation'!G59*(1+G$4)*INDEX($C$7:$H$12,MATCH(N$15,$B$7:$B$12),1)</f>
        <v>631.2035391358429</v>
      </c>
      <c r="O60" s="30">
        <f>'Population w Relocation'!H59*(1+H$4)*INDEX($C$7:$H$12,MATCH(O$15,$B$7:$B$12),1)</f>
        <v>0</v>
      </c>
      <c r="P60" s="52">
        <f t="shared" si="2"/>
        <v>8069022.1401128462</v>
      </c>
      <c r="Q60" s="42">
        <f>'Population w Relocation'!C59*(1+C$4)*INDEX($C$7:$H$12,MATCH(J$15,$B$7:$B$12),6)</f>
        <v>0</v>
      </c>
      <c r="R60" s="30">
        <f>'Population w Relocation'!D59*(1+D$4)*INDEX($C$7:$H$12,MATCH(K$15,$B$7:$B$12),6)</f>
        <v>692.02899618827473</v>
      </c>
      <c r="S60" s="30">
        <f>'Population w Relocation'!E59*(1+E$4)*INDEX($C$7:$H$12,MATCH(L$15,$B$7:$B$12),6)</f>
        <v>943.81622748071948</v>
      </c>
      <c r="T60" s="30">
        <f>'Population w Relocation'!F59*(1+F$4)*INDEX($C$7:$H$12,MATCH(M$15,$B$7:$B$12),6)</f>
        <v>166.03972362957197</v>
      </c>
      <c r="U60" s="30">
        <f>'Population w Relocation'!G59*(1+G$4)*INDEX($C$7:$H$12,MATCH(N$15,$B$7:$B$12),6)</f>
        <v>270.51580248678988</v>
      </c>
      <c r="V60" s="30">
        <f>'Population w Relocation'!H59*(1+H$4)*INDEX($C$7:$H$12,MATCH(O$15,$B$7:$B$12),6)</f>
        <v>473533.17916603485</v>
      </c>
      <c r="W60" s="52">
        <f t="shared" si="1"/>
        <v>475605.57991582021</v>
      </c>
    </row>
    <row r="61" spans="2:23">
      <c r="B61" s="46">
        <v>2065</v>
      </c>
      <c r="C61" s="42">
        <f>'Population w Relocation'!C61- INDEX($C$7:$H$12,MATCH(C$15,$C$6:$H$6),MATCH(C$15,$B$7:$B$12))*(1+C$4)*'Population w Relocation'!C60</f>
        <v>4857.3611005498096</v>
      </c>
      <c r="D61" s="30">
        <f>'Population w Relocation'!D61- INDEX($C$7:$H$12,MATCH(D$15,$C$6:$H$6),MATCH(D$15,$B$7:$B$12))*(1+D$4)*'Population w Relocation'!D60</f>
        <v>0</v>
      </c>
      <c r="E61" s="30">
        <f>'Population w Relocation'!E61- INDEX($C$7:$H$12,MATCH(E$15,$C$6:$H$6),MATCH(E$15,$B$7:$B$12))*(1+E$4)*'Population w Relocation'!E60</f>
        <v>0</v>
      </c>
      <c r="F61" s="30">
        <f>'Population w Relocation'!F61- INDEX($C$7:$H$12,MATCH(F$15,$C$6:$H$6),MATCH(F$15,$B$7:$B$12))*(1+F$4)*'Population w Relocation'!F60</f>
        <v>0</v>
      </c>
      <c r="G61" s="30">
        <f>'Population w Relocation'!G61- INDEX($C$7:$H$12,MATCH(G$15,$C$6:$H$6),MATCH(G$15,$B$7:$B$12))*(1+G$4)*'Population w Relocation'!G60</f>
        <v>0</v>
      </c>
      <c r="H61" s="30">
        <f>'Population w Relocation'!H61- INDEX($C$7:$H$12,MATCH(H$15,$C$6:$H$6),MATCH(H$15,$B$7:$B$12))*(1+H$4)*'Population w Relocation'!H60</f>
        <v>2081.7261859501596</v>
      </c>
      <c r="I61" s="38">
        <f t="shared" si="0"/>
        <v>6939.0872864999692</v>
      </c>
      <c r="J61" s="42">
        <f>'Population w Relocation'!C60*(1+C$4)*INDEX($C$7:$H$12,MATCH(J$15,$B$7:$B$12),1)</f>
        <v>8109367.2508134097</v>
      </c>
      <c r="K61" s="30">
        <f>'Population w Relocation'!D60*(1+D$4)*INDEX($C$7:$H$12,MATCH(K$15,$B$7:$B$12),1)</f>
        <v>1622.080530408097</v>
      </c>
      <c r="L61" s="30">
        <f>'Population w Relocation'!E60*(1+E$4)*INDEX($C$7:$H$12,MATCH(L$15,$B$7:$B$12),1)</f>
        <v>2212.1042694491266</v>
      </c>
      <c r="M61" s="30">
        <f>'Population w Relocation'!F60*(1+F$4)*INDEX($C$7:$H$12,MATCH(M$15,$B$7:$B$12),1)</f>
        <v>389.18860980876519</v>
      </c>
      <c r="N61" s="30">
        <f>'Population w Relocation'!G60*(1+G$4)*INDEX($C$7:$H$12,MATCH(N$15,$B$7:$B$12),1)</f>
        <v>633.98769088441395</v>
      </c>
      <c r="O61" s="30">
        <f>'Population w Relocation'!H60*(1+H$4)*INDEX($C$7:$H$12,MATCH(O$15,$B$7:$B$12),1)</f>
        <v>0</v>
      </c>
      <c r="P61" s="52">
        <f t="shared" si="2"/>
        <v>8114224.6119139595</v>
      </c>
      <c r="Q61" s="42">
        <f>'Population w Relocation'!C60*(1+C$4)*INDEX($C$7:$H$12,MATCH(J$15,$B$7:$B$12),6)</f>
        <v>0</v>
      </c>
      <c r="R61" s="30">
        <f>'Population w Relocation'!D60*(1+D$4)*INDEX($C$7:$H$12,MATCH(K$15,$B$7:$B$12),6)</f>
        <v>695.17737017489878</v>
      </c>
      <c r="S61" s="30">
        <f>'Population w Relocation'!E60*(1+E$4)*INDEX($C$7:$H$12,MATCH(L$15,$B$7:$B$12),6)</f>
        <v>948.04468690676879</v>
      </c>
      <c r="T61" s="30">
        <f>'Population w Relocation'!F60*(1+F$4)*INDEX($C$7:$H$12,MATCH(M$15,$B$7:$B$12),6)</f>
        <v>166.79511848947084</v>
      </c>
      <c r="U61" s="30">
        <f>'Population w Relocation'!G60*(1+G$4)*INDEX($C$7:$H$12,MATCH(N$15,$B$7:$B$12),6)</f>
        <v>271.70901037903462</v>
      </c>
      <c r="V61" s="30">
        <f>'Population w Relocation'!H60*(1+H$4)*INDEX($C$7:$H$12,MATCH(O$15,$B$7:$B$12),6)</f>
        <v>477983.60781539924</v>
      </c>
      <c r="W61" s="52">
        <f t="shared" si="1"/>
        <v>480065.3340013494</v>
      </c>
    </row>
    <row r="62" spans="2:23">
      <c r="B62" s="46">
        <v>2066</v>
      </c>
      <c r="C62" s="42">
        <f>'Population w Relocation'!C62- INDEX($C$7:$H$12,MATCH(C$15,$C$6:$H$6),MATCH(C$15,$B$7:$B$12))*(1+C$4)*'Population w Relocation'!C61</f>
        <v>4879.218375608325</v>
      </c>
      <c r="D62" s="30">
        <f>'Population w Relocation'!D62- INDEX($C$7:$H$12,MATCH(D$15,$C$6:$H$6),MATCH(D$15,$B$7:$B$12))*(1+D$4)*'Population w Relocation'!D61</f>
        <v>0</v>
      </c>
      <c r="E62" s="30">
        <f>'Population w Relocation'!E62- INDEX($C$7:$H$12,MATCH(E$15,$C$6:$H$6),MATCH(E$15,$B$7:$B$12))*(1+E$4)*'Population w Relocation'!E61</f>
        <v>0</v>
      </c>
      <c r="F62" s="30">
        <f>'Population w Relocation'!F62- INDEX($C$7:$H$12,MATCH(F$15,$C$6:$H$6),MATCH(F$15,$B$7:$B$12))*(1+F$4)*'Population w Relocation'!F61</f>
        <v>0</v>
      </c>
      <c r="G62" s="30">
        <f>'Population w Relocation'!G62- INDEX($C$7:$H$12,MATCH(G$15,$C$6:$H$6),MATCH(G$15,$B$7:$B$12))*(1+G$4)*'Population w Relocation'!G61</f>
        <v>0</v>
      </c>
      <c r="H62" s="30">
        <f>'Population w Relocation'!H62- INDEX($C$7:$H$12,MATCH(H$15,$C$6:$H$6),MATCH(H$15,$B$7:$B$12))*(1+H$4)*'Population w Relocation'!H61</f>
        <v>2091.093589546741</v>
      </c>
      <c r="I62" s="38">
        <f t="shared" si="0"/>
        <v>6970.311965155066</v>
      </c>
      <c r="J62" s="42">
        <f>'Population w Relocation'!C61*(1+C$4)*INDEX($C$7:$H$12,MATCH(J$15,$B$7:$B$12),1)</f>
        <v>8154795.7349735284</v>
      </c>
      <c r="K62" s="30">
        <f>'Population w Relocation'!D61*(1+D$4)*INDEX($C$7:$H$12,MATCH(K$15,$B$7:$B$12),1)</f>
        <v>1629.4601578142829</v>
      </c>
      <c r="L62" s="30">
        <f>'Population w Relocation'!E61*(1+E$4)*INDEX($C$7:$H$12,MATCH(L$15,$B$7:$B$12),1)</f>
        <v>2222.0148779735464</v>
      </c>
      <c r="M62" s="30">
        <f>'Population w Relocation'!F61*(1+F$4)*INDEX($C$7:$H$12,MATCH(M$15,$B$7:$B$12),1)</f>
        <v>390.95921667894169</v>
      </c>
      <c r="N62" s="30">
        <f>'Population w Relocation'!G61*(1+G$4)*INDEX($C$7:$H$12,MATCH(N$15,$B$7:$B$12),1)</f>
        <v>636.78412314232696</v>
      </c>
      <c r="O62" s="30">
        <f>'Population w Relocation'!H61*(1+H$4)*INDEX($C$7:$H$12,MATCH(O$15,$B$7:$B$12),1)</f>
        <v>0</v>
      </c>
      <c r="P62" s="52">
        <f t="shared" si="2"/>
        <v>8159674.9533491367</v>
      </c>
      <c r="Q62" s="42">
        <f>'Population w Relocation'!C61*(1+C$4)*INDEX($C$7:$H$12,MATCH(J$15,$B$7:$B$12),6)</f>
        <v>0</v>
      </c>
      <c r="R62" s="30">
        <f>'Population w Relocation'!D61*(1+D$4)*INDEX($C$7:$H$12,MATCH(K$15,$B$7:$B$12),6)</f>
        <v>698.34006763469279</v>
      </c>
      <c r="S62" s="30">
        <f>'Population w Relocation'!E61*(1+E$4)*INDEX($C$7:$H$12,MATCH(L$15,$B$7:$B$12),6)</f>
        <v>952.29209056009165</v>
      </c>
      <c r="T62" s="30">
        <f>'Population w Relocation'!F61*(1+F$4)*INDEX($C$7:$H$12,MATCH(M$15,$B$7:$B$12),6)</f>
        <v>167.55395000526076</v>
      </c>
      <c r="U62" s="30">
        <f>'Population w Relocation'!G61*(1+G$4)*INDEX($C$7:$H$12,MATCH(N$15,$B$7:$B$12),6)</f>
        <v>272.90748134671162</v>
      </c>
      <c r="V62" s="30">
        <f>'Population w Relocation'!H61*(1+H$4)*INDEX($C$7:$H$12,MATCH(O$15,$B$7:$B$12),6)</f>
        <v>482465.66067135608</v>
      </c>
      <c r="W62" s="52">
        <f t="shared" si="1"/>
        <v>484556.75426090282</v>
      </c>
    </row>
    <row r="63" spans="2:23">
      <c r="B63" s="46">
        <v>2067</v>
      </c>
      <c r="C63" s="42">
        <f>'Population w Relocation'!C63- INDEX($C$7:$H$12,MATCH(C$15,$C$6:$H$6),MATCH(C$15,$B$7:$B$12))*(1+C$4)*'Population w Relocation'!C62</f>
        <v>4901.1740154121071</v>
      </c>
      <c r="D63" s="30">
        <f>'Population w Relocation'!D63- INDEX($C$7:$H$12,MATCH(D$15,$C$6:$H$6),MATCH(D$15,$B$7:$B$12))*(1+D$4)*'Population w Relocation'!D62</f>
        <v>0</v>
      </c>
      <c r="E63" s="30">
        <f>'Population w Relocation'!E63- INDEX($C$7:$H$12,MATCH(E$15,$C$6:$H$6),MATCH(E$15,$B$7:$B$12))*(1+E$4)*'Population w Relocation'!E62</f>
        <v>0</v>
      </c>
      <c r="F63" s="30">
        <f>'Population w Relocation'!F63- INDEX($C$7:$H$12,MATCH(F$15,$C$6:$H$6),MATCH(F$15,$B$7:$B$12))*(1+F$4)*'Population w Relocation'!F62</f>
        <v>0</v>
      </c>
      <c r="G63" s="30">
        <f>'Population w Relocation'!G63- INDEX($C$7:$H$12,MATCH(G$15,$C$6:$H$6),MATCH(G$15,$B$7:$B$12))*(1+G$4)*'Population w Relocation'!G62</f>
        <v>0</v>
      </c>
      <c r="H63" s="30">
        <f>'Population w Relocation'!H63- INDEX($C$7:$H$12,MATCH(H$15,$C$6:$H$6),MATCH(H$15,$B$7:$B$12))*(1+H$4)*'Population w Relocation'!H62</f>
        <v>2100.503149462631</v>
      </c>
      <c r="I63" s="38">
        <f t="shared" si="0"/>
        <v>7001.6771648747381</v>
      </c>
      <c r="J63" s="42">
        <f>'Population w Relocation'!C62*(1+C$4)*INDEX($C$7:$H$12,MATCH(J$15,$B$7:$B$12),1)</f>
        <v>8200473.3281158814</v>
      </c>
      <c r="K63" s="30">
        <f>'Population w Relocation'!D62*(1+D$4)*INDEX($C$7:$H$12,MATCH(K$15,$B$7:$B$12),1)</f>
        <v>1636.8733587081183</v>
      </c>
      <c r="L63" s="30">
        <f>'Population w Relocation'!E62*(1+E$4)*INDEX($C$7:$H$12,MATCH(L$15,$B$7:$B$12),1)</f>
        <v>2231.969887732881</v>
      </c>
      <c r="M63" s="30">
        <f>'Population w Relocation'!F62*(1+F$4)*INDEX($C$7:$H$12,MATCH(M$15,$B$7:$B$12),1)</f>
        <v>392.73787889454633</v>
      </c>
      <c r="N63" s="30">
        <f>'Population w Relocation'!G62*(1+G$4)*INDEX($C$7:$H$12,MATCH(N$15,$B$7:$B$12),1)</f>
        <v>639.59289007721486</v>
      </c>
      <c r="O63" s="30">
        <f>'Population w Relocation'!H62*(1+H$4)*INDEX($C$7:$H$12,MATCH(O$15,$B$7:$B$12),1)</f>
        <v>0</v>
      </c>
      <c r="P63" s="52">
        <f t="shared" si="2"/>
        <v>8205374.5021312935</v>
      </c>
      <c r="Q63" s="42">
        <f>'Population w Relocation'!C62*(1+C$4)*INDEX($C$7:$H$12,MATCH(J$15,$B$7:$B$12),6)</f>
        <v>0</v>
      </c>
      <c r="R63" s="30">
        <f>'Population w Relocation'!D62*(1+D$4)*INDEX($C$7:$H$12,MATCH(K$15,$B$7:$B$12),6)</f>
        <v>701.51715373205082</v>
      </c>
      <c r="S63" s="30">
        <f>'Population w Relocation'!E62*(1+E$4)*INDEX($C$7:$H$12,MATCH(L$15,$B$7:$B$12),6)</f>
        <v>956.55852331409221</v>
      </c>
      <c r="T63" s="30">
        <f>'Population w Relocation'!F62*(1+F$4)*INDEX($C$7:$H$12,MATCH(M$15,$B$7:$B$12),6)</f>
        <v>168.31623381194845</v>
      </c>
      <c r="U63" s="30">
        <f>'Population w Relocation'!G62*(1+G$4)*INDEX($C$7:$H$12,MATCH(N$15,$B$7:$B$12),6)</f>
        <v>274.11123860452068</v>
      </c>
      <c r="V63" s="30">
        <f>'Population w Relocation'!H62*(1+H$4)*INDEX($C$7:$H$12,MATCH(O$15,$B$7:$B$12),6)</f>
        <v>486979.53803220729</v>
      </c>
      <c r="W63" s="52">
        <f t="shared" si="1"/>
        <v>489080.04118166992</v>
      </c>
    </row>
    <row r="64" spans="2:23">
      <c r="B64" s="46">
        <v>2068</v>
      </c>
      <c r="C64" s="42">
        <f>'Population w Relocation'!C64- INDEX($C$7:$H$12,MATCH(C$15,$C$6:$H$6),MATCH(C$15,$B$7:$B$12))*(1+C$4)*'Population w Relocation'!C63</f>
        <v>4923.2284626830369</v>
      </c>
      <c r="D64" s="30">
        <f>'Population w Relocation'!D64- INDEX($C$7:$H$12,MATCH(D$15,$C$6:$H$6),MATCH(D$15,$B$7:$B$12))*(1+D$4)*'Population w Relocation'!D63</f>
        <v>0</v>
      </c>
      <c r="E64" s="30">
        <f>'Population w Relocation'!E64- INDEX($C$7:$H$12,MATCH(E$15,$C$6:$H$6),MATCH(E$15,$B$7:$B$12))*(1+E$4)*'Population w Relocation'!E63</f>
        <v>0</v>
      </c>
      <c r="F64" s="30">
        <f>'Population w Relocation'!F64- INDEX($C$7:$H$12,MATCH(F$15,$C$6:$H$6),MATCH(F$15,$B$7:$B$12))*(1+F$4)*'Population w Relocation'!F63</f>
        <v>0</v>
      </c>
      <c r="G64" s="30">
        <f>'Population w Relocation'!G64- INDEX($C$7:$H$12,MATCH(G$15,$C$6:$H$6),MATCH(G$15,$B$7:$B$12))*(1+G$4)*'Population w Relocation'!G63</f>
        <v>0</v>
      </c>
      <c r="H64" s="30">
        <f>'Population w Relocation'!H64- INDEX($C$7:$H$12,MATCH(H$15,$C$6:$H$6),MATCH(H$15,$B$7:$B$12))*(1+H$4)*'Population w Relocation'!H63</f>
        <v>2109.9550554354792</v>
      </c>
      <c r="I64" s="38">
        <f t="shared" si="0"/>
        <v>7033.1835181185161</v>
      </c>
      <c r="J64" s="42">
        <f>'Population w Relocation'!C63*(1+C$4)*INDEX($C$7:$H$12,MATCH(J$15,$B$7:$B$12),1)</f>
        <v>8246401.3746419493</v>
      </c>
      <c r="K64" s="30">
        <f>'Population w Relocation'!D63*(1+D$4)*INDEX($C$7:$H$12,MATCH(K$15,$B$7:$B$12),1)</f>
        <v>1644.320285831606</v>
      </c>
      <c r="L64" s="30">
        <f>'Population w Relocation'!E63*(1+E$4)*INDEX($C$7:$H$12,MATCH(L$15,$B$7:$B$12),1)</f>
        <v>2241.9694976523188</v>
      </c>
      <c r="M64" s="30">
        <f>'Population w Relocation'!F63*(1+F$4)*INDEX($C$7:$H$12,MATCH(M$15,$B$7:$B$12),1)</f>
        <v>394.52463310323424</v>
      </c>
      <c r="N64" s="30">
        <f>'Population w Relocation'!G63*(1+G$4)*INDEX($C$7:$H$12,MATCH(N$15,$B$7:$B$12),1)</f>
        <v>642.41404609563642</v>
      </c>
      <c r="O64" s="30">
        <f>'Population w Relocation'!H63*(1+H$4)*INDEX($C$7:$H$12,MATCH(O$15,$B$7:$B$12),1)</f>
        <v>0</v>
      </c>
      <c r="P64" s="52">
        <f t="shared" si="2"/>
        <v>8251324.6031046323</v>
      </c>
      <c r="Q64" s="42">
        <f>'Population w Relocation'!C63*(1+C$4)*INDEX($C$7:$H$12,MATCH(J$15,$B$7:$B$12),6)</f>
        <v>0</v>
      </c>
      <c r="R64" s="30">
        <f>'Population w Relocation'!D63*(1+D$4)*INDEX($C$7:$H$12,MATCH(K$15,$B$7:$B$12),6)</f>
        <v>704.70869392783129</v>
      </c>
      <c r="S64" s="30">
        <f>'Population w Relocation'!E63*(1+E$4)*INDEX($C$7:$H$12,MATCH(L$15,$B$7:$B$12),6)</f>
        <v>960.84407042242253</v>
      </c>
      <c r="T64" s="30">
        <f>'Population w Relocation'!F63*(1+F$4)*INDEX($C$7:$H$12,MATCH(M$15,$B$7:$B$12),6)</f>
        <v>169.08198561567184</v>
      </c>
      <c r="U64" s="30">
        <f>'Population w Relocation'!G63*(1+G$4)*INDEX($C$7:$H$12,MATCH(N$15,$B$7:$B$12),6)</f>
        <v>275.32030546955855</v>
      </c>
      <c r="V64" s="30">
        <f>'Population w Relocation'!H63*(1+H$4)*INDEX($C$7:$H$12,MATCH(O$15,$B$7:$B$12),6)</f>
        <v>491525.4413875782</v>
      </c>
      <c r="W64" s="52">
        <f t="shared" si="1"/>
        <v>493635.39644301368</v>
      </c>
    </row>
    <row r="65" spans="2:23">
      <c r="B65" s="46">
        <v>2069</v>
      </c>
      <c r="C65" s="42">
        <f>'Population w Relocation'!C65- INDEX($C$7:$H$12,MATCH(C$15,$C$6:$H$6),MATCH(C$15,$B$7:$B$12))*(1+C$4)*'Population w Relocation'!C64</f>
        <v>4945.3821621332318</v>
      </c>
      <c r="D65" s="30">
        <f>'Population w Relocation'!D65- INDEX($C$7:$H$12,MATCH(D$15,$C$6:$H$6),MATCH(D$15,$B$7:$B$12))*(1+D$4)*'Population w Relocation'!D64</f>
        <v>0</v>
      </c>
      <c r="E65" s="30">
        <f>'Population w Relocation'!E65- INDEX($C$7:$H$12,MATCH(E$15,$C$6:$H$6),MATCH(E$15,$B$7:$B$12))*(1+E$4)*'Population w Relocation'!E64</f>
        <v>0</v>
      </c>
      <c r="F65" s="30">
        <f>'Population w Relocation'!F65- INDEX($C$7:$H$12,MATCH(F$15,$C$6:$H$6),MATCH(F$15,$B$7:$B$12))*(1+F$4)*'Population w Relocation'!F64</f>
        <v>0</v>
      </c>
      <c r="G65" s="30">
        <f>'Population w Relocation'!G65- INDEX($C$7:$H$12,MATCH(G$15,$C$6:$H$6),MATCH(G$15,$B$7:$B$12))*(1+G$4)*'Population w Relocation'!G64</f>
        <v>0</v>
      </c>
      <c r="H65" s="30">
        <f>'Population w Relocation'!H65- INDEX($C$7:$H$12,MATCH(H$15,$C$6:$H$6),MATCH(H$15,$B$7:$B$12))*(1+H$4)*'Population w Relocation'!H64</f>
        <v>2119.4494980571908</v>
      </c>
      <c r="I65" s="38">
        <f t="shared" si="0"/>
        <v>7064.8316601904226</v>
      </c>
      <c r="J65" s="42">
        <f>'Population w Relocation'!C64*(1+C$4)*INDEX($C$7:$H$12,MATCH(J$15,$B$7:$B$12),1)</f>
        <v>8292581.2261201544</v>
      </c>
      <c r="K65" s="30">
        <f>'Population w Relocation'!D64*(1+D$4)*INDEX($C$7:$H$12,MATCH(K$15,$B$7:$B$12),1)</f>
        <v>1651.8010926216468</v>
      </c>
      <c r="L65" s="30">
        <f>'Population w Relocation'!E64*(1+E$4)*INDEX($C$7:$H$12,MATCH(L$15,$B$7:$B$12),1)</f>
        <v>2252.0139075482662</v>
      </c>
      <c r="M65" s="30">
        <f>'Population w Relocation'!F64*(1+F$4)*INDEX($C$7:$H$12,MATCH(M$15,$B$7:$B$12),1)</f>
        <v>396.31951611938848</v>
      </c>
      <c r="N65" s="30">
        <f>'Population w Relocation'!G64*(1+G$4)*INDEX($C$7:$H$12,MATCH(N$15,$B$7:$B$12),1)</f>
        <v>645.24764584413026</v>
      </c>
      <c r="O65" s="30">
        <f>'Population w Relocation'!H64*(1+H$4)*INDEX($C$7:$H$12,MATCH(O$15,$B$7:$B$12),1)</f>
        <v>0</v>
      </c>
      <c r="P65" s="52">
        <f t="shared" si="2"/>
        <v>8297526.6082822876</v>
      </c>
      <c r="Q65" s="42">
        <f>'Population w Relocation'!C64*(1+C$4)*INDEX($C$7:$H$12,MATCH(J$15,$B$7:$B$12),6)</f>
        <v>0</v>
      </c>
      <c r="R65" s="30">
        <f>'Population w Relocation'!D64*(1+D$4)*INDEX($C$7:$H$12,MATCH(K$15,$B$7:$B$12),6)</f>
        <v>707.91475398070588</v>
      </c>
      <c r="S65" s="30">
        <f>'Population w Relocation'!E64*(1+E$4)*INDEX($C$7:$H$12,MATCH(L$15,$B$7:$B$12),6)</f>
        <v>965.14881752068572</v>
      </c>
      <c r="T65" s="30">
        <f>'Population w Relocation'!F64*(1+F$4)*INDEX($C$7:$H$12,MATCH(M$15,$B$7:$B$12),6)</f>
        <v>169.85122119402365</v>
      </c>
      <c r="U65" s="30">
        <f>'Population w Relocation'!G64*(1+G$4)*INDEX($C$7:$H$12,MATCH(N$15,$B$7:$B$12),6)</f>
        <v>276.53470536177019</v>
      </c>
      <c r="V65" s="30">
        <f>'Population w Relocation'!H64*(1+H$4)*INDEX($C$7:$H$12,MATCH(O$15,$B$7:$B$12),6)</f>
        <v>496103.57342522871</v>
      </c>
      <c r="W65" s="52">
        <f t="shared" si="1"/>
        <v>498223.0229232859</v>
      </c>
    </row>
    <row r="66" spans="2:23">
      <c r="B66" s="46">
        <v>2070</v>
      </c>
      <c r="C66" s="42">
        <f>'Population w Relocation'!C66- INDEX($C$7:$H$12,MATCH(C$15,$C$6:$H$6),MATCH(C$15,$B$7:$B$12))*(1+C$4)*'Population w Relocation'!C65</f>
        <v>4967.6355604808778</v>
      </c>
      <c r="D66" s="30">
        <f>'Population w Relocation'!D66- INDEX($C$7:$H$12,MATCH(D$15,$C$6:$H$6),MATCH(D$15,$B$7:$B$12))*(1+D$4)*'Population w Relocation'!D65</f>
        <v>0</v>
      </c>
      <c r="E66" s="30">
        <f>'Population w Relocation'!E66- INDEX($C$7:$H$12,MATCH(E$15,$C$6:$H$6),MATCH(E$15,$B$7:$B$12))*(1+E$4)*'Population w Relocation'!E65</f>
        <v>0</v>
      </c>
      <c r="F66" s="30">
        <f>'Population w Relocation'!F66- INDEX($C$7:$H$12,MATCH(F$15,$C$6:$H$6),MATCH(F$15,$B$7:$B$12))*(1+F$4)*'Population w Relocation'!F65</f>
        <v>0</v>
      </c>
      <c r="G66" s="30">
        <f>'Population w Relocation'!G66- INDEX($C$7:$H$12,MATCH(G$15,$C$6:$H$6),MATCH(G$15,$B$7:$B$12))*(1+G$4)*'Population w Relocation'!G65</f>
        <v>0</v>
      </c>
      <c r="H66" s="30">
        <f>'Population w Relocation'!H66- INDEX($C$7:$H$12,MATCH(H$15,$C$6:$H$6),MATCH(H$15,$B$7:$B$12))*(1+H$4)*'Population w Relocation'!H65</f>
        <v>2128.9866687774193</v>
      </c>
      <c r="I66" s="38">
        <f t="shared" si="0"/>
        <v>7096.622229258297</v>
      </c>
      <c r="J66" s="42">
        <f>'Population w Relocation'!C65*(1+C$4)*INDEX($C$7:$H$12,MATCH(J$15,$B$7:$B$12),1)</f>
        <v>8339014.2413236983</v>
      </c>
      <c r="K66" s="30">
        <f>'Population w Relocation'!D65*(1+D$4)*INDEX($C$7:$H$12,MATCH(K$15,$B$7:$B$12),1)</f>
        <v>1659.3159332131995</v>
      </c>
      <c r="L66" s="30">
        <f>'Population w Relocation'!E65*(1+E$4)*INDEX($C$7:$H$12,MATCH(L$15,$B$7:$B$12),1)</f>
        <v>2262.1033181323419</v>
      </c>
      <c r="M66" s="30">
        <f>'Population w Relocation'!F65*(1+F$4)*INDEX($C$7:$H$12,MATCH(M$15,$B$7:$B$12),1)</f>
        <v>398.12256492487847</v>
      </c>
      <c r="N66" s="30">
        <f>'Population w Relocation'!G65*(1+G$4)*INDEX($C$7:$H$12,MATCH(N$15,$B$7:$B$12),1)</f>
        <v>648.09374421027326</v>
      </c>
      <c r="O66" s="30">
        <f>'Population w Relocation'!H65*(1+H$4)*INDEX($C$7:$H$12,MATCH(O$15,$B$7:$B$12),1)</f>
        <v>0</v>
      </c>
      <c r="P66" s="52">
        <f t="shared" si="2"/>
        <v>8343981.8768841792</v>
      </c>
      <c r="Q66" s="42">
        <f>'Population w Relocation'!C65*(1+C$4)*INDEX($C$7:$H$12,MATCH(J$15,$B$7:$B$12),6)</f>
        <v>0</v>
      </c>
      <c r="R66" s="30">
        <f>'Population w Relocation'!D65*(1+D$4)*INDEX($C$7:$H$12,MATCH(K$15,$B$7:$B$12),6)</f>
        <v>711.13539994851419</v>
      </c>
      <c r="S66" s="30">
        <f>'Population w Relocation'!E65*(1+E$4)*INDEX($C$7:$H$12,MATCH(L$15,$B$7:$B$12),6)</f>
        <v>969.47285062814683</v>
      </c>
      <c r="T66" s="30">
        <f>'Population w Relocation'!F65*(1+F$4)*INDEX($C$7:$H$12,MATCH(M$15,$B$7:$B$12),6)</f>
        <v>170.62395639637654</v>
      </c>
      <c r="U66" s="30">
        <f>'Population w Relocation'!G65*(1+G$4)*INDEX($C$7:$H$12,MATCH(N$15,$B$7:$B$12),6)</f>
        <v>277.75446180440292</v>
      </c>
      <c r="V66" s="30">
        <f>'Population w Relocation'!H65*(1+H$4)*INDEX($C$7:$H$12,MATCH(O$15,$B$7:$B$12),6)</f>
        <v>500714.1380379023</v>
      </c>
      <c r="W66" s="52">
        <f t="shared" si="1"/>
        <v>502843.12470667972</v>
      </c>
    </row>
    <row r="67" spans="2:23">
      <c r="B67" s="46">
        <v>2071</v>
      </c>
      <c r="C67" s="42">
        <f>'Population w Relocation'!C67- INDEX($C$7:$H$12,MATCH(C$15,$C$6:$H$6),MATCH(C$15,$B$7:$B$12))*(1+C$4)*'Population w Relocation'!C66</f>
        <v>4989.9891064520925</v>
      </c>
      <c r="D67" s="30">
        <f>'Population w Relocation'!D67- INDEX($C$7:$H$12,MATCH(D$15,$C$6:$H$6),MATCH(D$15,$B$7:$B$12))*(1+D$4)*'Population w Relocation'!D66</f>
        <v>0</v>
      </c>
      <c r="E67" s="30">
        <f>'Population w Relocation'!E67- INDEX($C$7:$H$12,MATCH(E$15,$C$6:$H$6),MATCH(E$15,$B$7:$B$12))*(1+E$4)*'Population w Relocation'!E66</f>
        <v>0</v>
      </c>
      <c r="F67" s="30">
        <f>'Population w Relocation'!F67- INDEX($C$7:$H$12,MATCH(F$15,$C$6:$H$6),MATCH(F$15,$B$7:$B$12))*(1+F$4)*'Population w Relocation'!F66</f>
        <v>0</v>
      </c>
      <c r="G67" s="30">
        <f>'Population w Relocation'!G67- INDEX($C$7:$H$12,MATCH(G$15,$C$6:$H$6),MATCH(G$15,$B$7:$B$12))*(1+G$4)*'Population w Relocation'!G66</f>
        <v>0</v>
      </c>
      <c r="H67" s="30">
        <f>'Population w Relocation'!H67- INDEX($C$7:$H$12,MATCH(H$15,$C$6:$H$6),MATCH(H$15,$B$7:$B$12))*(1+H$4)*'Population w Relocation'!H66</f>
        <v>2138.5667599077569</v>
      </c>
      <c r="I67" s="38">
        <f t="shared" si="0"/>
        <v>7128.5558663598495</v>
      </c>
      <c r="J67" s="42">
        <f>'Population w Relocation'!C66*(1+C$4)*INDEX($C$7:$H$12,MATCH(J$15,$B$7:$B$12),1)</f>
        <v>8385701.7862685993</v>
      </c>
      <c r="K67" s="30">
        <f>'Population w Relocation'!D66*(1+D$4)*INDEX($C$7:$H$12,MATCH(K$15,$B$7:$B$12),1)</f>
        <v>1666.8649624424575</v>
      </c>
      <c r="L67" s="30">
        <f>'Population w Relocation'!E66*(1+E$4)*INDEX($C$7:$H$12,MATCH(L$15,$B$7:$B$12),1)</f>
        <v>2272.2379310153879</v>
      </c>
      <c r="M67" s="30">
        <f>'Population w Relocation'!F66*(1+F$4)*INDEX($C$7:$H$12,MATCH(M$15,$B$7:$B$12),1)</f>
        <v>399.93381666982197</v>
      </c>
      <c r="N67" s="30">
        <f>'Population w Relocation'!G66*(1+G$4)*INDEX($C$7:$H$12,MATCH(N$15,$B$7:$B$12),1)</f>
        <v>650.9523963237441</v>
      </c>
      <c r="O67" s="30">
        <f>'Population w Relocation'!H66*(1+H$4)*INDEX($C$7:$H$12,MATCH(O$15,$B$7:$B$12),1)</f>
        <v>0</v>
      </c>
      <c r="P67" s="52">
        <f t="shared" si="2"/>
        <v>8390691.7753750514</v>
      </c>
      <c r="Q67" s="42">
        <f>'Population w Relocation'!C66*(1+C$4)*INDEX($C$7:$H$12,MATCH(J$15,$B$7:$B$12),6)</f>
        <v>0</v>
      </c>
      <c r="R67" s="30">
        <f>'Population w Relocation'!D66*(1+D$4)*INDEX($C$7:$H$12,MATCH(K$15,$B$7:$B$12),6)</f>
        <v>714.37069818962482</v>
      </c>
      <c r="S67" s="30">
        <f>'Population w Relocation'!E66*(1+E$4)*INDEX($C$7:$H$12,MATCH(L$15,$B$7:$B$12),6)</f>
        <v>973.81625614945222</v>
      </c>
      <c r="T67" s="30">
        <f>'Population w Relocation'!F66*(1+F$4)*INDEX($C$7:$H$12,MATCH(M$15,$B$7:$B$12),6)</f>
        <v>171.40020714420945</v>
      </c>
      <c r="U67" s="30">
        <f>'Population w Relocation'!G66*(1+G$4)*INDEX($C$7:$H$12,MATCH(N$15,$B$7:$B$12),6)</f>
        <v>278.97959842446181</v>
      </c>
      <c r="V67" s="30">
        <f>'Population w Relocation'!H66*(1+H$4)*INDEX($C$7:$H$12,MATCH(O$15,$B$7:$B$12),6)</f>
        <v>505357.34033021308</v>
      </c>
      <c r="W67" s="52">
        <f t="shared" si="1"/>
        <v>507495.90709012083</v>
      </c>
    </row>
    <row r="68" spans="2:23">
      <c r="B68" s="46">
        <v>2072</v>
      </c>
      <c r="C68" s="42">
        <f>'Population w Relocation'!C68- INDEX($C$7:$H$12,MATCH(C$15,$C$6:$H$6),MATCH(C$15,$B$7:$B$12))*(1+C$4)*'Population w Relocation'!C67</f>
        <v>5012.443250792101</v>
      </c>
      <c r="D68" s="30">
        <f>'Population w Relocation'!D68- INDEX($C$7:$H$12,MATCH(D$15,$C$6:$H$6),MATCH(D$15,$B$7:$B$12))*(1+D$4)*'Population w Relocation'!D67</f>
        <v>0</v>
      </c>
      <c r="E68" s="30">
        <f>'Population w Relocation'!E68- INDEX($C$7:$H$12,MATCH(E$15,$C$6:$H$6),MATCH(E$15,$B$7:$B$12))*(1+E$4)*'Population w Relocation'!E67</f>
        <v>0</v>
      </c>
      <c r="F68" s="30">
        <f>'Population w Relocation'!F68- INDEX($C$7:$H$12,MATCH(F$15,$C$6:$H$6),MATCH(F$15,$B$7:$B$12))*(1+F$4)*'Population w Relocation'!F67</f>
        <v>0</v>
      </c>
      <c r="G68" s="30">
        <f>'Population w Relocation'!G68- INDEX($C$7:$H$12,MATCH(G$15,$C$6:$H$6),MATCH(G$15,$B$7:$B$12))*(1+G$4)*'Population w Relocation'!G67</f>
        <v>0</v>
      </c>
      <c r="H68" s="30">
        <f>'Population w Relocation'!H68- INDEX($C$7:$H$12,MATCH(H$15,$C$6:$H$6),MATCH(H$15,$B$7:$B$12))*(1+H$4)*'Population w Relocation'!H67</f>
        <v>2148.1899646252859</v>
      </c>
      <c r="I68" s="38">
        <f t="shared" si="0"/>
        <v>7160.633215417387</v>
      </c>
      <c r="J68" s="42">
        <f>'Population w Relocation'!C67*(1+C$4)*INDEX($C$7:$H$12,MATCH(J$15,$B$7:$B$12),1)</f>
        <v>8432645.2342519257</v>
      </c>
      <c r="K68" s="30">
        <f>'Population w Relocation'!D67*(1+D$4)*INDEX($C$7:$H$12,MATCH(K$15,$B$7:$B$12),1)</f>
        <v>1674.4483358500383</v>
      </c>
      <c r="L68" s="30">
        <f>'Population w Relocation'!E67*(1+E$4)*INDEX($C$7:$H$12,MATCH(L$15,$B$7:$B$12),1)</f>
        <v>2282.417948711497</v>
      </c>
      <c r="M68" s="30">
        <f>'Population w Relocation'!F67*(1+F$4)*INDEX($C$7:$H$12,MATCH(M$15,$B$7:$B$12),1)</f>
        <v>401.75330867335066</v>
      </c>
      <c r="N68" s="30">
        <f>'Population w Relocation'!G67*(1+G$4)*INDEX($C$7:$H$12,MATCH(N$15,$B$7:$B$12),1)</f>
        <v>653.82365755739056</v>
      </c>
      <c r="O68" s="30">
        <f>'Population w Relocation'!H67*(1+H$4)*INDEX($C$7:$H$12,MATCH(O$15,$B$7:$B$12),1)</f>
        <v>0</v>
      </c>
      <c r="P68" s="52">
        <f t="shared" si="2"/>
        <v>8437657.6775027178</v>
      </c>
      <c r="Q68" s="42">
        <f>'Population w Relocation'!C67*(1+C$4)*INDEX($C$7:$H$12,MATCH(J$15,$B$7:$B$12),6)</f>
        <v>0</v>
      </c>
      <c r="R68" s="30">
        <f>'Population w Relocation'!D67*(1+D$4)*INDEX($C$7:$H$12,MATCH(K$15,$B$7:$B$12),6)</f>
        <v>717.62071536430233</v>
      </c>
      <c r="S68" s="30">
        <f>'Population w Relocation'!E67*(1+E$4)*INDEX($C$7:$H$12,MATCH(L$15,$B$7:$B$12),6)</f>
        <v>978.17912087635625</v>
      </c>
      <c r="T68" s="30">
        <f>'Population w Relocation'!F67*(1+F$4)*INDEX($C$7:$H$12,MATCH(M$15,$B$7:$B$12),6)</f>
        <v>172.17998943143604</v>
      </c>
      <c r="U68" s="30">
        <f>'Population w Relocation'!G67*(1+G$4)*INDEX($C$7:$H$12,MATCH(N$15,$B$7:$B$12),6)</f>
        <v>280.21013895316742</v>
      </c>
      <c r="V68" s="30">
        <f>'Population w Relocation'!H67*(1+H$4)*INDEX($C$7:$H$12,MATCH(O$15,$B$7:$B$12),6)</f>
        <v>510033.38662557141</v>
      </c>
      <c r="W68" s="52">
        <f t="shared" si="1"/>
        <v>512181.5765901967</v>
      </c>
    </row>
    <row r="69" spans="2:23">
      <c r="B69" s="46">
        <v>2073</v>
      </c>
      <c r="C69" s="42">
        <f>'Population w Relocation'!C69- INDEX($C$7:$H$12,MATCH(C$15,$C$6:$H$6),MATCH(C$15,$B$7:$B$12))*(1+C$4)*'Population w Relocation'!C68</f>
        <v>5034.9984462801367</v>
      </c>
      <c r="D69" s="30">
        <f>'Population w Relocation'!D69- INDEX($C$7:$H$12,MATCH(D$15,$C$6:$H$6),MATCH(D$15,$B$7:$B$12))*(1+D$4)*'Population w Relocation'!D68</f>
        <v>0</v>
      </c>
      <c r="E69" s="30">
        <f>'Population w Relocation'!E69- INDEX($C$7:$H$12,MATCH(E$15,$C$6:$H$6),MATCH(E$15,$B$7:$B$12))*(1+E$4)*'Population w Relocation'!E68</f>
        <v>0</v>
      </c>
      <c r="F69" s="30">
        <f>'Population w Relocation'!F69- INDEX($C$7:$H$12,MATCH(F$15,$C$6:$H$6),MATCH(F$15,$B$7:$B$12))*(1+F$4)*'Population w Relocation'!F68</f>
        <v>0</v>
      </c>
      <c r="G69" s="30">
        <f>'Population w Relocation'!G69- INDEX($C$7:$H$12,MATCH(G$15,$C$6:$H$6),MATCH(G$15,$B$7:$B$12))*(1+G$4)*'Population w Relocation'!G68</f>
        <v>0</v>
      </c>
      <c r="H69" s="30">
        <f>'Population w Relocation'!H69- INDEX($C$7:$H$12,MATCH(H$15,$C$6:$H$6),MATCH(H$15,$B$7:$B$12))*(1+H$4)*'Population w Relocation'!H68</f>
        <v>2157.8564769767108</v>
      </c>
      <c r="I69" s="38">
        <f t="shared" si="0"/>
        <v>7192.8549232568475</v>
      </c>
      <c r="J69" s="42">
        <f>'Population w Relocation'!C68*(1+C$4)*INDEX($C$7:$H$12,MATCH(J$15,$B$7:$B$12),1)</f>
        <v>8479845.9658902306</v>
      </c>
      <c r="K69" s="30">
        <f>'Population w Relocation'!D68*(1+D$4)*INDEX($C$7:$H$12,MATCH(K$15,$B$7:$B$12),1)</f>
        <v>1682.0662096841888</v>
      </c>
      <c r="L69" s="30">
        <f>'Population w Relocation'!E68*(1+E$4)*INDEX($C$7:$H$12,MATCH(L$15,$B$7:$B$12),1)</f>
        <v>2292.6435746420607</v>
      </c>
      <c r="M69" s="30">
        <f>'Population w Relocation'!F68*(1+F$4)*INDEX($C$7:$H$12,MATCH(M$15,$B$7:$B$12),1)</f>
        <v>403.58107842437886</v>
      </c>
      <c r="N69" s="30">
        <f>'Population w Relocation'!G68*(1+G$4)*INDEX($C$7:$H$12,MATCH(N$15,$B$7:$B$12),1)</f>
        <v>656.70758352830262</v>
      </c>
      <c r="O69" s="30">
        <f>'Population w Relocation'!H68*(1+H$4)*INDEX($C$7:$H$12,MATCH(O$15,$B$7:$B$12),1)</f>
        <v>0</v>
      </c>
      <c r="P69" s="52">
        <f t="shared" si="2"/>
        <v>8484880.9643365107</v>
      </c>
      <c r="Q69" s="42">
        <f>'Population w Relocation'!C68*(1+C$4)*INDEX($C$7:$H$12,MATCH(J$15,$B$7:$B$12),6)</f>
        <v>0</v>
      </c>
      <c r="R69" s="30">
        <f>'Population w Relocation'!D68*(1+D$4)*INDEX($C$7:$H$12,MATCH(K$15,$B$7:$B$12),6)</f>
        <v>720.88551843608116</v>
      </c>
      <c r="S69" s="30">
        <f>'Population w Relocation'!E68*(1+E$4)*INDEX($C$7:$H$12,MATCH(L$15,$B$7:$B$12),6)</f>
        <v>982.56153198945481</v>
      </c>
      <c r="T69" s="30">
        <f>'Population w Relocation'!F68*(1+F$4)*INDEX($C$7:$H$12,MATCH(M$15,$B$7:$B$12),6)</f>
        <v>172.96331932473382</v>
      </c>
      <c r="U69" s="30">
        <f>'Population w Relocation'!G68*(1+G$4)*INDEX($C$7:$H$12,MATCH(N$15,$B$7:$B$12),6)</f>
        <v>281.44610722641545</v>
      </c>
      <c r="V69" s="30">
        <f>'Population w Relocation'!H68*(1+H$4)*INDEX($C$7:$H$12,MATCH(O$15,$B$7:$B$12),6)</f>
        <v>514742.4844731476</v>
      </c>
      <c r="W69" s="52">
        <f t="shared" si="1"/>
        <v>516900.34095012431</v>
      </c>
    </row>
    <row r="70" spans="2:23">
      <c r="B70" s="46">
        <v>2074</v>
      </c>
      <c r="C70" s="42">
        <f>'Population w Relocation'!C70- INDEX($C$7:$H$12,MATCH(C$15,$C$6:$H$6),MATCH(C$15,$B$7:$B$12))*(1+C$4)*'Population w Relocation'!C69</f>
        <v>5057.6551477257162</v>
      </c>
      <c r="D70" s="30">
        <f>'Population w Relocation'!D70- INDEX($C$7:$H$12,MATCH(D$15,$C$6:$H$6),MATCH(D$15,$B$7:$B$12))*(1+D$4)*'Population w Relocation'!D69</f>
        <v>0</v>
      </c>
      <c r="E70" s="30">
        <f>'Population w Relocation'!E70- INDEX($C$7:$H$12,MATCH(E$15,$C$6:$H$6),MATCH(E$15,$B$7:$B$12))*(1+E$4)*'Population w Relocation'!E69</f>
        <v>0</v>
      </c>
      <c r="F70" s="30">
        <f>'Population w Relocation'!F70- INDEX($C$7:$H$12,MATCH(F$15,$C$6:$H$6),MATCH(F$15,$B$7:$B$12))*(1+F$4)*'Population w Relocation'!F69</f>
        <v>0</v>
      </c>
      <c r="G70" s="30">
        <f>'Population w Relocation'!G70- INDEX($C$7:$H$12,MATCH(G$15,$C$6:$H$6),MATCH(G$15,$B$7:$B$12))*(1+G$4)*'Population w Relocation'!G69</f>
        <v>0</v>
      </c>
      <c r="H70" s="30">
        <f>'Population w Relocation'!H70- INDEX($C$7:$H$12,MATCH(H$15,$C$6:$H$6),MATCH(H$15,$B$7:$B$12))*(1+H$4)*'Population w Relocation'!H69</f>
        <v>2167.5664918822004</v>
      </c>
      <c r="I70" s="38">
        <f t="shared" si="0"/>
        <v>7225.2216396079166</v>
      </c>
      <c r="J70" s="42">
        <f>'Population w Relocation'!C69*(1+C$4)*INDEX($C$7:$H$12,MATCH(J$15,$B$7:$B$12),1)</f>
        <v>8527305.3691581916</v>
      </c>
      <c r="K70" s="30">
        <f>'Population w Relocation'!D69*(1+D$4)*INDEX($C$7:$H$12,MATCH(K$15,$B$7:$B$12),1)</f>
        <v>1689.7187409040052</v>
      </c>
      <c r="L70" s="30">
        <f>'Population w Relocation'!E69*(1+E$4)*INDEX($C$7:$H$12,MATCH(L$15,$B$7:$B$12),1)</f>
        <v>2302.9150131398319</v>
      </c>
      <c r="M70" s="30">
        <f>'Population w Relocation'!F69*(1+F$4)*INDEX($C$7:$H$12,MATCH(M$15,$B$7:$B$12),1)</f>
        <v>405.41716358237613</v>
      </c>
      <c r="N70" s="30">
        <f>'Population w Relocation'!G69*(1+G$4)*INDEX($C$7:$H$12,MATCH(N$15,$B$7:$B$12),1)</f>
        <v>659.6042300988895</v>
      </c>
      <c r="O70" s="30">
        <f>'Population w Relocation'!H69*(1+H$4)*INDEX($C$7:$H$12,MATCH(O$15,$B$7:$B$12),1)</f>
        <v>0</v>
      </c>
      <c r="P70" s="52">
        <f t="shared" si="2"/>
        <v>8532363.0243059173</v>
      </c>
      <c r="Q70" s="42">
        <f>'Population w Relocation'!C69*(1+C$4)*INDEX($C$7:$H$12,MATCH(J$15,$B$7:$B$12),6)</f>
        <v>0</v>
      </c>
      <c r="R70" s="30">
        <f>'Population w Relocation'!D69*(1+D$4)*INDEX($C$7:$H$12,MATCH(K$15,$B$7:$B$12),6)</f>
        <v>724.1651746731452</v>
      </c>
      <c r="S70" s="30">
        <f>'Population w Relocation'!E69*(1+E$4)*INDEX($C$7:$H$12,MATCH(L$15,$B$7:$B$12),6)</f>
        <v>986.96357705992818</v>
      </c>
      <c r="T70" s="30">
        <f>'Population w Relocation'!F69*(1+F$4)*INDEX($C$7:$H$12,MATCH(M$15,$B$7:$B$12),6)</f>
        <v>173.7502129638755</v>
      </c>
      <c r="U70" s="30">
        <f>'Population w Relocation'!G69*(1+G$4)*INDEX($C$7:$H$12,MATCH(N$15,$B$7:$B$12),6)</f>
        <v>282.68752718523842</v>
      </c>
      <c r="V70" s="30">
        <f>'Population w Relocation'!H69*(1+H$4)*INDEX($C$7:$H$12,MATCH(O$15,$B$7:$B$12),6)</f>
        <v>519484.8426548749</v>
      </c>
      <c r="W70" s="52">
        <f t="shared" si="1"/>
        <v>521652.4091467571</v>
      </c>
    </row>
    <row r="71" spans="2:23">
      <c r="B71" s="46">
        <v>2075</v>
      </c>
      <c r="C71" s="42">
        <f>'Population w Relocation'!C71- INDEX($C$7:$H$12,MATCH(C$15,$C$6:$H$6),MATCH(C$15,$B$7:$B$12))*(1+C$4)*'Population w Relocation'!C70</f>
        <v>5080.4138119909912</v>
      </c>
      <c r="D71" s="30">
        <f>'Population w Relocation'!D71- INDEX($C$7:$H$12,MATCH(D$15,$C$6:$H$6),MATCH(D$15,$B$7:$B$12))*(1+D$4)*'Population w Relocation'!D70</f>
        <v>0</v>
      </c>
      <c r="E71" s="30">
        <f>'Population w Relocation'!E71- INDEX($C$7:$H$12,MATCH(E$15,$C$6:$H$6),MATCH(E$15,$B$7:$B$12))*(1+E$4)*'Population w Relocation'!E70</f>
        <v>0</v>
      </c>
      <c r="F71" s="30">
        <f>'Population w Relocation'!F71- INDEX($C$7:$H$12,MATCH(F$15,$C$6:$H$6),MATCH(F$15,$B$7:$B$12))*(1+F$4)*'Population w Relocation'!F70</f>
        <v>0</v>
      </c>
      <c r="G71" s="30">
        <f>'Population w Relocation'!G71- INDEX($C$7:$H$12,MATCH(G$15,$C$6:$H$6),MATCH(G$15,$B$7:$B$12))*(1+G$4)*'Population w Relocation'!G70</f>
        <v>0</v>
      </c>
      <c r="H71" s="30">
        <f>'Population w Relocation'!H71- INDEX($C$7:$H$12,MATCH(H$15,$C$6:$H$6),MATCH(H$15,$B$7:$B$12))*(1+H$4)*'Population w Relocation'!H70</f>
        <v>2177.3202051393455</v>
      </c>
      <c r="I71" s="38">
        <f t="shared" si="0"/>
        <v>7257.7340171303367</v>
      </c>
      <c r="J71" s="42">
        <f>'Population w Relocation'!C70*(1+C$4)*INDEX($C$7:$H$12,MATCH(J$15,$B$7:$B$12),1)</f>
        <v>8575024.8394274451</v>
      </c>
      <c r="K71" s="30">
        <f>'Population w Relocation'!D70*(1+D$4)*INDEX($C$7:$H$12,MATCH(K$15,$B$7:$B$12),1)</f>
        <v>1697.4060871826662</v>
      </c>
      <c r="L71" s="30">
        <f>'Population w Relocation'!E70*(1+E$4)*INDEX($C$7:$H$12,MATCH(L$15,$B$7:$B$12),1)</f>
        <v>2313.2324694530107</v>
      </c>
      <c r="M71" s="30">
        <f>'Population w Relocation'!F70*(1+F$4)*INDEX($C$7:$H$12,MATCH(M$15,$B$7:$B$12),1)</f>
        <v>407.26160197814301</v>
      </c>
      <c r="N71" s="30">
        <f>'Population w Relocation'!G70*(1+G$4)*INDEX($C$7:$H$12,MATCH(N$15,$B$7:$B$12),1)</f>
        <v>662.51365337796187</v>
      </c>
      <c r="O71" s="30">
        <f>'Population w Relocation'!H70*(1+H$4)*INDEX($C$7:$H$12,MATCH(O$15,$B$7:$B$12),1)</f>
        <v>0</v>
      </c>
      <c r="P71" s="52">
        <f t="shared" si="2"/>
        <v>8580105.2532394361</v>
      </c>
      <c r="Q71" s="42">
        <f>'Population w Relocation'!C70*(1+C$4)*INDEX($C$7:$H$12,MATCH(J$15,$B$7:$B$12),6)</f>
        <v>0</v>
      </c>
      <c r="R71" s="30">
        <f>'Population w Relocation'!D70*(1+D$4)*INDEX($C$7:$H$12,MATCH(K$15,$B$7:$B$12),6)</f>
        <v>727.45975164971424</v>
      </c>
      <c r="S71" s="30">
        <f>'Population w Relocation'!E70*(1+E$4)*INDEX($C$7:$H$12,MATCH(L$15,$B$7:$B$12),6)</f>
        <v>991.38534405129053</v>
      </c>
      <c r="T71" s="30">
        <f>'Population w Relocation'!F70*(1+F$4)*INDEX($C$7:$H$12,MATCH(M$15,$B$7:$B$12),6)</f>
        <v>174.54068656206132</v>
      </c>
      <c r="U71" s="30">
        <f>'Population w Relocation'!G70*(1+G$4)*INDEX($C$7:$H$12,MATCH(N$15,$B$7:$B$12),6)</f>
        <v>283.93442287626948</v>
      </c>
      <c r="V71" s="30">
        <f>'Population w Relocation'!H70*(1+H$4)*INDEX($C$7:$H$12,MATCH(O$15,$B$7:$B$12),6)</f>
        <v>524260.67119249084</v>
      </c>
      <c r="W71" s="52">
        <f t="shared" si="1"/>
        <v>526437.99139763019</v>
      </c>
    </row>
    <row r="72" spans="2:23">
      <c r="B72" s="46">
        <v>2076</v>
      </c>
      <c r="C72" s="42">
        <f>'Population w Relocation'!C72- INDEX($C$7:$H$12,MATCH(C$15,$C$6:$H$6),MATCH(C$15,$B$7:$B$12))*(1+C$4)*'Population w Relocation'!C71</f>
        <v>5103.2748979963362</v>
      </c>
      <c r="D72" s="30">
        <f>'Population w Relocation'!D72- INDEX($C$7:$H$12,MATCH(D$15,$C$6:$H$6),MATCH(D$15,$B$7:$B$12))*(1+D$4)*'Population w Relocation'!D71</f>
        <v>0</v>
      </c>
      <c r="E72" s="30">
        <f>'Population w Relocation'!E72- INDEX($C$7:$H$12,MATCH(E$15,$C$6:$H$6),MATCH(E$15,$B$7:$B$12))*(1+E$4)*'Population w Relocation'!E71</f>
        <v>0</v>
      </c>
      <c r="F72" s="30">
        <f>'Population w Relocation'!F72- INDEX($C$7:$H$12,MATCH(F$15,$C$6:$H$6),MATCH(F$15,$B$7:$B$12))*(1+F$4)*'Population w Relocation'!F71</f>
        <v>0</v>
      </c>
      <c r="G72" s="30">
        <f>'Population w Relocation'!G72- INDEX($C$7:$H$12,MATCH(G$15,$C$6:$H$6),MATCH(G$15,$B$7:$B$12))*(1+G$4)*'Population w Relocation'!G71</f>
        <v>0</v>
      </c>
      <c r="H72" s="30">
        <f>'Population w Relocation'!H72- INDEX($C$7:$H$12,MATCH(H$15,$C$6:$H$6),MATCH(H$15,$B$7:$B$12))*(1+H$4)*'Population w Relocation'!H71</f>
        <v>2187.1178134270012</v>
      </c>
      <c r="I72" s="38">
        <f t="shared" si="0"/>
        <v>7290.3927114233375</v>
      </c>
      <c r="J72" s="42">
        <f>'Population w Relocation'!C71*(1+C$4)*INDEX($C$7:$H$12,MATCH(J$15,$B$7:$B$12),1)</f>
        <v>8623005.7795056328</v>
      </c>
      <c r="K72" s="30">
        <f>'Population w Relocation'!D71*(1+D$4)*INDEX($C$7:$H$12,MATCH(K$15,$B$7:$B$12),1)</f>
        <v>1705.1284069106812</v>
      </c>
      <c r="L72" s="30">
        <f>'Population w Relocation'!E71*(1+E$4)*INDEX($C$7:$H$12,MATCH(L$15,$B$7:$B$12),1)</f>
        <v>2323.5961497493445</v>
      </c>
      <c r="M72" s="30">
        <f>'Population w Relocation'!F71*(1+F$4)*INDEX($C$7:$H$12,MATCH(M$15,$B$7:$B$12),1)</f>
        <v>409.11443161459079</v>
      </c>
      <c r="N72" s="30">
        <f>'Population w Relocation'!G71*(1+G$4)*INDEX($C$7:$H$12,MATCH(N$15,$B$7:$B$12),1)</f>
        <v>665.43590972181846</v>
      </c>
      <c r="O72" s="30">
        <f>'Population w Relocation'!H71*(1+H$4)*INDEX($C$7:$H$12,MATCH(O$15,$B$7:$B$12),1)</f>
        <v>0</v>
      </c>
      <c r="P72" s="52">
        <f t="shared" si="2"/>
        <v>8628109.0544036292</v>
      </c>
      <c r="Q72" s="42">
        <f>'Population w Relocation'!C71*(1+C$4)*INDEX($C$7:$H$12,MATCH(J$15,$B$7:$B$12),6)</f>
        <v>0</v>
      </c>
      <c r="R72" s="30">
        <f>'Population w Relocation'!D71*(1+D$4)*INDEX($C$7:$H$12,MATCH(K$15,$B$7:$B$12),6)</f>
        <v>730.76931724743497</v>
      </c>
      <c r="S72" s="30">
        <f>'Population w Relocation'!E71*(1+E$4)*INDEX($C$7:$H$12,MATCH(L$15,$B$7:$B$12),6)</f>
        <v>995.82692132114789</v>
      </c>
      <c r="T72" s="30">
        <f>'Population w Relocation'!F71*(1+F$4)*INDEX($C$7:$H$12,MATCH(M$15,$B$7:$B$12),6)</f>
        <v>175.33475640625323</v>
      </c>
      <c r="U72" s="30">
        <f>'Population w Relocation'!G71*(1+G$4)*INDEX($C$7:$H$12,MATCH(N$15,$B$7:$B$12),6)</f>
        <v>285.186818452208</v>
      </c>
      <c r="V72" s="30">
        <f>'Population w Relocation'!H71*(1+H$4)*INDEX($C$7:$H$12,MATCH(O$15,$B$7:$B$12),6)</f>
        <v>529070.18135461828</v>
      </c>
      <c r="W72" s="52">
        <f t="shared" si="1"/>
        <v>531257.29916804528</v>
      </c>
    </row>
    <row r="73" spans="2:23">
      <c r="B73" s="46">
        <v>2077</v>
      </c>
      <c r="C73" s="42">
        <f>'Population w Relocation'!C73- INDEX($C$7:$H$12,MATCH(C$15,$C$6:$H$6),MATCH(C$15,$B$7:$B$12))*(1+C$4)*'Population w Relocation'!C72</f>
        <v>5126.2388667222112</v>
      </c>
      <c r="D73" s="30">
        <f>'Population w Relocation'!D73- INDEX($C$7:$H$12,MATCH(D$15,$C$6:$H$6),MATCH(D$15,$B$7:$B$12))*(1+D$4)*'Population w Relocation'!D72</f>
        <v>0</v>
      </c>
      <c r="E73" s="30">
        <f>'Population w Relocation'!E73- INDEX($C$7:$H$12,MATCH(E$15,$C$6:$H$6),MATCH(E$15,$B$7:$B$12))*(1+E$4)*'Population w Relocation'!E72</f>
        <v>0</v>
      </c>
      <c r="F73" s="30">
        <f>'Population w Relocation'!F73- INDEX($C$7:$H$12,MATCH(F$15,$C$6:$H$6),MATCH(F$15,$B$7:$B$12))*(1+F$4)*'Population w Relocation'!F72</f>
        <v>0</v>
      </c>
      <c r="G73" s="30">
        <f>'Population w Relocation'!G73- INDEX($C$7:$H$12,MATCH(G$15,$C$6:$H$6),MATCH(G$15,$B$7:$B$12))*(1+G$4)*'Population w Relocation'!G72</f>
        <v>0</v>
      </c>
      <c r="H73" s="30">
        <f>'Population w Relocation'!H73- INDEX($C$7:$H$12,MATCH(H$15,$C$6:$H$6),MATCH(H$15,$B$7:$B$12))*(1+H$4)*'Population w Relocation'!H72</f>
        <v>2196.9595143095357</v>
      </c>
      <c r="I73" s="38">
        <f t="shared" si="0"/>
        <v>7323.198381031747</v>
      </c>
      <c r="J73" s="42">
        <f>'Population w Relocation'!C72*(1+C$4)*INDEX($C$7:$H$12,MATCH(J$15,$B$7:$B$12),1)</f>
        <v>8671249.5996756461</v>
      </c>
      <c r="K73" s="30">
        <f>'Population w Relocation'!D72*(1+D$4)*INDEX($C$7:$H$12,MATCH(K$15,$B$7:$B$12),1)</f>
        <v>1712.8858591991557</v>
      </c>
      <c r="L73" s="30">
        <f>'Population w Relocation'!E72*(1+E$4)*INDEX($C$7:$H$12,MATCH(L$15,$B$7:$B$12),1)</f>
        <v>2334.006261120247</v>
      </c>
      <c r="M73" s="30">
        <f>'Population w Relocation'!F72*(1+F$4)*INDEX($C$7:$H$12,MATCH(M$15,$B$7:$B$12),1)</f>
        <v>410.97569066752419</v>
      </c>
      <c r="N73" s="30">
        <f>'Population w Relocation'!G72*(1+G$4)*INDEX($C$7:$H$12,MATCH(N$15,$B$7:$B$12),1)</f>
        <v>668.3710557353379</v>
      </c>
      <c r="O73" s="30">
        <f>'Population w Relocation'!H72*(1+H$4)*INDEX($C$7:$H$12,MATCH(O$15,$B$7:$B$12),1)</f>
        <v>0</v>
      </c>
      <c r="P73" s="52">
        <f t="shared" si="2"/>
        <v>8676375.8385423683</v>
      </c>
      <c r="Q73" s="42">
        <f>'Population w Relocation'!C72*(1+C$4)*INDEX($C$7:$H$12,MATCH(J$15,$B$7:$B$12),6)</f>
        <v>0</v>
      </c>
      <c r="R73" s="30">
        <f>'Population w Relocation'!D72*(1+D$4)*INDEX($C$7:$H$12,MATCH(K$15,$B$7:$B$12),6)</f>
        <v>734.09393965678112</v>
      </c>
      <c r="S73" s="30">
        <f>'Population w Relocation'!E72*(1+E$4)*INDEX($C$7:$H$12,MATCH(L$15,$B$7:$B$12),6)</f>
        <v>1000.2883976229632</v>
      </c>
      <c r="T73" s="30">
        <f>'Population w Relocation'!F72*(1+F$4)*INDEX($C$7:$H$12,MATCH(M$15,$B$7:$B$12),6)</f>
        <v>176.13243885751041</v>
      </c>
      <c r="U73" s="30">
        <f>'Population w Relocation'!G72*(1+G$4)*INDEX($C$7:$H$12,MATCH(N$15,$B$7:$B$12),6)</f>
        <v>286.44473817228771</v>
      </c>
      <c r="V73" s="30">
        <f>'Population w Relocation'!H72*(1+H$4)*INDEX($C$7:$H$12,MATCH(O$15,$B$7:$B$12),6)</f>
        <v>533913.58566388546</v>
      </c>
      <c r="W73" s="52">
        <f t="shared" si="1"/>
        <v>536110.545178195</v>
      </c>
    </row>
    <row r="74" spans="2:23">
      <c r="B74" s="46">
        <v>2078</v>
      </c>
      <c r="C74" s="42">
        <f>'Population w Relocation'!C74- INDEX($C$7:$H$12,MATCH(C$15,$C$6:$H$6),MATCH(C$15,$B$7:$B$12))*(1+C$4)*'Population w Relocation'!C73</f>
        <v>5149.3061812277883</v>
      </c>
      <c r="D74" s="30">
        <f>'Population w Relocation'!D74- INDEX($C$7:$H$12,MATCH(D$15,$C$6:$H$6),MATCH(D$15,$B$7:$B$12))*(1+D$4)*'Population w Relocation'!D73</f>
        <v>0</v>
      </c>
      <c r="E74" s="30">
        <f>'Population w Relocation'!E74- INDEX($C$7:$H$12,MATCH(E$15,$C$6:$H$6),MATCH(E$15,$B$7:$B$12))*(1+E$4)*'Population w Relocation'!E73</f>
        <v>0</v>
      </c>
      <c r="F74" s="30">
        <f>'Population w Relocation'!F74- INDEX($C$7:$H$12,MATCH(F$15,$C$6:$H$6),MATCH(F$15,$B$7:$B$12))*(1+F$4)*'Population w Relocation'!F73</f>
        <v>0</v>
      </c>
      <c r="G74" s="30">
        <f>'Population w Relocation'!G74- INDEX($C$7:$H$12,MATCH(G$15,$C$6:$H$6),MATCH(G$15,$B$7:$B$12))*(1+G$4)*'Population w Relocation'!G73</f>
        <v>0</v>
      </c>
      <c r="H74" s="30">
        <f>'Population w Relocation'!H74- INDEX($C$7:$H$12,MATCH(H$15,$C$6:$H$6),MATCH(H$15,$B$7:$B$12))*(1+H$4)*'Population w Relocation'!H73</f>
        <v>2206.8455062403809</v>
      </c>
      <c r="I74" s="38">
        <f t="shared" si="0"/>
        <v>7356.1516874681693</v>
      </c>
      <c r="J74" s="42">
        <f>'Population w Relocation'!C73*(1+C$4)*INDEX($C$7:$H$12,MATCH(J$15,$B$7:$B$12),1)</f>
        <v>8719757.71773508</v>
      </c>
      <c r="K74" s="30">
        <f>'Population w Relocation'!D73*(1+D$4)*INDEX($C$7:$H$12,MATCH(K$15,$B$7:$B$12),1)</f>
        <v>1720.6786038830671</v>
      </c>
      <c r="L74" s="30">
        <f>'Population w Relocation'!E73*(1+E$4)*INDEX($C$7:$H$12,MATCH(L$15,$B$7:$B$12),1)</f>
        <v>2344.4630115849382</v>
      </c>
      <c r="M74" s="30">
        <f>'Population w Relocation'!F73*(1+F$4)*INDEX($C$7:$H$12,MATCH(M$15,$B$7:$B$12),1)</f>
        <v>412.84541748642829</v>
      </c>
      <c r="N74" s="30">
        <f>'Population w Relocation'!G73*(1+G$4)*INDEX($C$7:$H$12,MATCH(N$15,$B$7:$B$12),1)</f>
        <v>671.31914827307526</v>
      </c>
      <c r="O74" s="30">
        <f>'Population w Relocation'!H73*(1+H$4)*INDEX($C$7:$H$12,MATCH(O$15,$B$7:$B$12),1)</f>
        <v>0</v>
      </c>
      <c r="P74" s="52">
        <f t="shared" si="2"/>
        <v>8724907.0239163078</v>
      </c>
      <c r="Q74" s="42">
        <f>'Population w Relocation'!C73*(1+C$4)*INDEX($C$7:$H$12,MATCH(J$15,$B$7:$B$12),6)</f>
        <v>0</v>
      </c>
      <c r="R74" s="30">
        <f>'Population w Relocation'!D73*(1+D$4)*INDEX($C$7:$H$12,MATCH(K$15,$B$7:$B$12),6)</f>
        <v>737.43368737845753</v>
      </c>
      <c r="S74" s="30">
        <f>'Population w Relocation'!E73*(1+E$4)*INDEX($C$7:$H$12,MATCH(L$15,$B$7:$B$12),6)</f>
        <v>1004.7698621078309</v>
      </c>
      <c r="T74" s="30">
        <f>'Population w Relocation'!F73*(1+F$4)*INDEX($C$7:$H$12,MATCH(M$15,$B$7:$B$12),6)</f>
        <v>176.93375035132644</v>
      </c>
      <c r="U74" s="30">
        <f>'Population w Relocation'!G73*(1+G$4)*INDEX($C$7:$H$12,MATCH(N$15,$B$7:$B$12),6)</f>
        <v>287.70820640274661</v>
      </c>
      <c r="V74" s="30">
        <f>'Population w Relocation'!H73*(1+H$4)*INDEX($C$7:$H$12,MATCH(O$15,$B$7:$B$12),6)</f>
        <v>538791.09790408588</v>
      </c>
      <c r="W74" s="52">
        <f t="shared" si="1"/>
        <v>540997.94341032626</v>
      </c>
    </row>
    <row r="75" spans="2:23">
      <c r="B75" s="46">
        <v>2079</v>
      </c>
      <c r="C75" s="42">
        <f>'Population w Relocation'!C75- INDEX($C$7:$H$12,MATCH(C$15,$C$6:$H$6),MATCH(C$15,$B$7:$B$12))*(1+C$4)*'Population w Relocation'!C74</f>
        <v>5172.4773066546768</v>
      </c>
      <c r="D75" s="30">
        <f>'Population w Relocation'!D75- INDEX($C$7:$H$12,MATCH(D$15,$C$6:$H$6),MATCH(D$15,$B$7:$B$12))*(1+D$4)*'Population w Relocation'!D74</f>
        <v>0</v>
      </c>
      <c r="E75" s="30">
        <f>'Population w Relocation'!E75- INDEX($C$7:$H$12,MATCH(E$15,$C$6:$H$6),MATCH(E$15,$B$7:$B$12))*(1+E$4)*'Population w Relocation'!E74</f>
        <v>0</v>
      </c>
      <c r="F75" s="30">
        <f>'Population w Relocation'!F75- INDEX($C$7:$H$12,MATCH(F$15,$C$6:$H$6),MATCH(F$15,$B$7:$B$12))*(1+F$4)*'Population w Relocation'!F74</f>
        <v>0</v>
      </c>
      <c r="G75" s="30">
        <f>'Population w Relocation'!G75- INDEX($C$7:$H$12,MATCH(G$15,$C$6:$H$6),MATCH(G$15,$B$7:$B$12))*(1+G$4)*'Population w Relocation'!G74</f>
        <v>0</v>
      </c>
      <c r="H75" s="30">
        <f>'Population w Relocation'!H75- INDEX($C$7:$H$12,MATCH(H$15,$C$6:$H$6),MATCH(H$15,$B$7:$B$12))*(1+H$4)*'Population w Relocation'!H74</f>
        <v>2216.7759885663399</v>
      </c>
      <c r="I75" s="38">
        <f t="shared" si="0"/>
        <v>7389.2532952210167</v>
      </c>
      <c r="J75" s="42">
        <f>'Population w Relocation'!C74*(1+C$4)*INDEX($C$7:$H$12,MATCH(J$15,$B$7:$B$12),1)</f>
        <v>8768531.5590358879</v>
      </c>
      <c r="K75" s="30">
        <f>'Population w Relocation'!D74*(1+D$4)*INDEX($C$7:$H$12,MATCH(K$15,$B$7:$B$12),1)</f>
        <v>1728.5068015245604</v>
      </c>
      <c r="L75" s="30">
        <f>'Population w Relocation'!E74*(1+E$4)*INDEX($C$7:$H$12,MATCH(L$15,$B$7:$B$12),1)</f>
        <v>2354.9666100945992</v>
      </c>
      <c r="M75" s="30">
        <f>'Population w Relocation'!F74*(1+F$4)*INDEX($C$7:$H$12,MATCH(M$15,$B$7:$B$12),1)</f>
        <v>414.72365059525833</v>
      </c>
      <c r="N75" s="30">
        <f>'Population w Relocation'!G74*(1+G$4)*INDEX($C$7:$H$12,MATCH(N$15,$B$7:$B$12),1)</f>
        <v>674.28024444036316</v>
      </c>
      <c r="O75" s="30">
        <f>'Population w Relocation'!H74*(1+H$4)*INDEX($C$7:$H$12,MATCH(O$15,$B$7:$B$12),1)</f>
        <v>0</v>
      </c>
      <c r="P75" s="52">
        <f t="shared" si="2"/>
        <v>8773704.0363425426</v>
      </c>
      <c r="Q75" s="42">
        <f>'Population w Relocation'!C74*(1+C$4)*INDEX($C$7:$H$12,MATCH(J$15,$B$7:$B$12),6)</f>
        <v>0</v>
      </c>
      <c r="R75" s="30">
        <f>'Population w Relocation'!D74*(1+D$4)*INDEX($C$7:$H$12,MATCH(K$15,$B$7:$B$12),6)</f>
        <v>740.78862922481176</v>
      </c>
      <c r="S75" s="30">
        <f>'Population w Relocation'!E74*(1+E$4)*INDEX($C$7:$H$12,MATCH(L$15,$B$7:$B$12),6)</f>
        <v>1009.2714043262572</v>
      </c>
      <c r="T75" s="30">
        <f>'Population w Relocation'!F74*(1+F$4)*INDEX($C$7:$H$12,MATCH(M$15,$B$7:$B$12),6)</f>
        <v>177.73870739796791</v>
      </c>
      <c r="U75" s="30">
        <f>'Population w Relocation'!G74*(1+G$4)*INDEX($C$7:$H$12,MATCH(N$15,$B$7:$B$12),6)</f>
        <v>288.97724761729859</v>
      </c>
      <c r="V75" s="30">
        <f>'Population w Relocation'!H74*(1+H$4)*INDEX($C$7:$H$12,MATCH(O$15,$B$7:$B$12),6)</f>
        <v>543702.93312737788</v>
      </c>
      <c r="W75" s="52">
        <f t="shared" si="1"/>
        <v>545919.70911594422</v>
      </c>
    </row>
    <row r="76" spans="2:23">
      <c r="B76" s="46">
        <v>2080</v>
      </c>
      <c r="C76" s="42">
        <f>'Population w Relocation'!C76- INDEX($C$7:$H$12,MATCH(C$15,$C$6:$H$6),MATCH(C$15,$B$7:$B$12))*(1+C$4)*'Population w Relocation'!C75</f>
        <v>5195.7527102399617</v>
      </c>
      <c r="D76" s="30">
        <f>'Population w Relocation'!D76- INDEX($C$7:$H$12,MATCH(D$15,$C$6:$H$6),MATCH(D$15,$B$7:$B$12))*(1+D$4)*'Population w Relocation'!D75</f>
        <v>0</v>
      </c>
      <c r="E76" s="30">
        <f>'Population w Relocation'!E76- INDEX($C$7:$H$12,MATCH(E$15,$C$6:$H$6),MATCH(E$15,$B$7:$B$12))*(1+E$4)*'Population w Relocation'!E75</f>
        <v>0</v>
      </c>
      <c r="F76" s="30">
        <f>'Population w Relocation'!F76- INDEX($C$7:$H$12,MATCH(F$15,$C$6:$H$6),MATCH(F$15,$B$7:$B$12))*(1+F$4)*'Population w Relocation'!F75</f>
        <v>0</v>
      </c>
      <c r="G76" s="30">
        <f>'Population w Relocation'!G76- INDEX($C$7:$H$12,MATCH(G$15,$C$6:$H$6),MATCH(G$15,$B$7:$B$12))*(1+G$4)*'Population w Relocation'!G75</f>
        <v>0</v>
      </c>
      <c r="H76" s="30">
        <f>'Population w Relocation'!H76- INDEX($C$7:$H$12,MATCH(H$15,$C$6:$H$6),MATCH(H$15,$B$7:$B$12))*(1+H$4)*'Population w Relocation'!H75</f>
        <v>2226.7511615316616</v>
      </c>
      <c r="I76" s="38">
        <f t="shared" si="0"/>
        <v>7422.5038717716234</v>
      </c>
      <c r="J76" s="42">
        <f>'Population w Relocation'!C75*(1+C$4)*INDEX($C$7:$H$12,MATCH(J$15,$B$7:$B$12),1)</f>
        <v>8817572.5565242544</v>
      </c>
      <c r="K76" s="30">
        <f>'Population w Relocation'!D75*(1+D$4)*INDEX($C$7:$H$12,MATCH(K$15,$B$7:$B$12),1)</f>
        <v>1736.3706134162549</v>
      </c>
      <c r="L76" s="30">
        <f>'Population w Relocation'!E75*(1+E$4)*INDEX($C$7:$H$12,MATCH(L$15,$B$7:$B$12),1)</f>
        <v>2365.5172665365485</v>
      </c>
      <c r="M76" s="30">
        <f>'Population w Relocation'!F75*(1+F$4)*INDEX($C$7:$H$12,MATCH(M$15,$B$7:$B$12),1)</f>
        <v>416.61042869323364</v>
      </c>
      <c r="N76" s="30">
        <f>'Population w Relocation'!G75*(1+G$4)*INDEX($C$7:$H$12,MATCH(N$15,$B$7:$B$12),1)</f>
        <v>677.2544015944178</v>
      </c>
      <c r="O76" s="30">
        <f>'Population w Relocation'!H75*(1+H$4)*INDEX($C$7:$H$12,MATCH(O$15,$B$7:$B$12),1)</f>
        <v>0</v>
      </c>
      <c r="P76" s="52">
        <f t="shared" si="2"/>
        <v>8822768.3092344943</v>
      </c>
      <c r="Q76" s="42">
        <f>'Population w Relocation'!C75*(1+C$4)*INDEX($C$7:$H$12,MATCH(J$15,$B$7:$B$12),6)</f>
        <v>0</v>
      </c>
      <c r="R76" s="30">
        <f>'Population w Relocation'!D75*(1+D$4)*INDEX($C$7:$H$12,MATCH(K$15,$B$7:$B$12),6)</f>
        <v>744.15883432125224</v>
      </c>
      <c r="S76" s="30">
        <f>'Population w Relocation'!E75*(1+E$4)*INDEX($C$7:$H$12,MATCH(L$15,$B$7:$B$12),6)</f>
        <v>1013.7931142299498</v>
      </c>
      <c r="T76" s="30">
        <f>'Population w Relocation'!F75*(1+F$4)*INDEX($C$7:$H$12,MATCH(M$15,$B$7:$B$12),6)</f>
        <v>178.54732658281446</v>
      </c>
      <c r="U76" s="30">
        <f>'Population w Relocation'!G75*(1+G$4)*INDEX($C$7:$H$12,MATCH(N$15,$B$7:$B$12),6)</f>
        <v>290.25188639760768</v>
      </c>
      <c r="V76" s="30">
        <f>'Population w Relocation'!H75*(1+H$4)*INDEX($C$7:$H$12,MATCH(O$15,$B$7:$B$12),6)</f>
        <v>548649.30766152393</v>
      </c>
      <c r="W76" s="52">
        <f t="shared" si="1"/>
        <v>550876.05882305559</v>
      </c>
    </row>
    <row r="77" spans="2:23">
      <c r="B77" s="46">
        <v>2081</v>
      </c>
      <c r="C77" s="42">
        <f>'Population w Relocation'!C77- INDEX($C$7:$H$12,MATCH(C$15,$C$6:$H$6),MATCH(C$15,$B$7:$B$12))*(1+C$4)*'Population w Relocation'!C76</f>
        <v>5219.1328613255173</v>
      </c>
      <c r="D77" s="30">
        <f>'Population w Relocation'!D77- INDEX($C$7:$H$12,MATCH(D$15,$C$6:$H$6),MATCH(D$15,$B$7:$B$12))*(1+D$4)*'Population w Relocation'!D76</f>
        <v>0</v>
      </c>
      <c r="E77" s="30">
        <f>'Population w Relocation'!E77- INDEX($C$7:$H$12,MATCH(E$15,$C$6:$H$6),MATCH(E$15,$B$7:$B$12))*(1+E$4)*'Population w Relocation'!E76</f>
        <v>0</v>
      </c>
      <c r="F77" s="30">
        <f>'Population w Relocation'!F77- INDEX($C$7:$H$12,MATCH(F$15,$C$6:$H$6),MATCH(F$15,$B$7:$B$12))*(1+F$4)*'Population w Relocation'!F76</f>
        <v>0</v>
      </c>
      <c r="G77" s="30">
        <f>'Population w Relocation'!G77- INDEX($C$7:$H$12,MATCH(G$15,$C$6:$H$6),MATCH(G$15,$B$7:$B$12))*(1+G$4)*'Population w Relocation'!G76</f>
        <v>0</v>
      </c>
      <c r="H77" s="30">
        <f>'Population w Relocation'!H77- INDEX($C$7:$H$12,MATCH(H$15,$C$6:$H$6),MATCH(H$15,$B$7:$B$12))*(1+H$4)*'Population w Relocation'!H76</f>
        <v>2236.7712262817658</v>
      </c>
      <c r="I77" s="38">
        <f t="shared" si="0"/>
        <v>7455.9040876072831</v>
      </c>
      <c r="J77" s="42">
        <f>'Population w Relocation'!C76*(1+C$4)*INDEX($C$7:$H$12,MATCH(J$15,$B$7:$B$12),1)</f>
        <v>8866882.1507806666</v>
      </c>
      <c r="K77" s="30">
        <f>'Population w Relocation'!D76*(1+D$4)*INDEX($C$7:$H$12,MATCH(K$15,$B$7:$B$12),1)</f>
        <v>1744.2702015845675</v>
      </c>
      <c r="L77" s="30">
        <f>'Population w Relocation'!E76*(1+E$4)*INDEX($C$7:$H$12,MATCH(L$15,$B$7:$B$12),1)</f>
        <v>2376.1151917384368</v>
      </c>
      <c r="M77" s="30">
        <f>'Population w Relocation'!F76*(1+F$4)*INDEX($C$7:$H$12,MATCH(M$15,$B$7:$B$12),1)</f>
        <v>418.50579065563505</v>
      </c>
      <c r="N77" s="30">
        <f>'Population w Relocation'!G76*(1+G$4)*INDEX($C$7:$H$12,MATCH(N$15,$B$7:$B$12),1)</f>
        <v>680.24167734545051</v>
      </c>
      <c r="O77" s="30">
        <f>'Population w Relocation'!H76*(1+H$4)*INDEX($C$7:$H$12,MATCH(O$15,$B$7:$B$12),1)</f>
        <v>0</v>
      </c>
      <c r="P77" s="52">
        <f t="shared" si="2"/>
        <v>8872101.2836419921</v>
      </c>
      <c r="Q77" s="42">
        <f>'Population w Relocation'!C76*(1+C$4)*INDEX($C$7:$H$12,MATCH(J$15,$B$7:$B$12),6)</f>
        <v>0</v>
      </c>
      <c r="R77" s="30">
        <f>'Population w Relocation'!D76*(1+D$4)*INDEX($C$7:$H$12,MATCH(K$15,$B$7:$B$12),6)</f>
        <v>747.54437210767196</v>
      </c>
      <c r="S77" s="30">
        <f>'Population w Relocation'!E76*(1+E$4)*INDEX($C$7:$H$12,MATCH(L$15,$B$7:$B$12),6)</f>
        <v>1018.335082173616</v>
      </c>
      <c r="T77" s="30">
        <f>'Population w Relocation'!F76*(1+F$4)*INDEX($C$7:$H$12,MATCH(M$15,$B$7:$B$12),6)</f>
        <v>179.35962456670077</v>
      </c>
      <c r="U77" s="30">
        <f>'Population w Relocation'!G76*(1+G$4)*INDEX($C$7:$H$12,MATCH(N$15,$B$7:$B$12),6)</f>
        <v>291.53214743376458</v>
      </c>
      <c r="V77" s="30">
        <f>'Population w Relocation'!H76*(1+H$4)*INDEX($C$7:$H$12,MATCH(O$15,$B$7:$B$12),6)</f>
        <v>553630.43911717075</v>
      </c>
      <c r="W77" s="52">
        <f t="shared" si="1"/>
        <v>555867.21034345252</v>
      </c>
    </row>
    <row r="78" spans="2:23">
      <c r="B78" s="46">
        <v>2082</v>
      </c>
      <c r="C78" s="42">
        <f>'Population w Relocation'!C78- INDEX($C$7:$H$12,MATCH(C$15,$C$6:$H$6),MATCH(C$15,$B$7:$B$12))*(1+C$4)*'Population w Relocation'!C77</f>
        <v>5242.6182313598692</v>
      </c>
      <c r="D78" s="30">
        <f>'Population w Relocation'!D78- INDEX($C$7:$H$12,MATCH(D$15,$C$6:$H$6),MATCH(D$15,$B$7:$B$12))*(1+D$4)*'Population w Relocation'!D77</f>
        <v>0</v>
      </c>
      <c r="E78" s="30">
        <f>'Population w Relocation'!E78- INDEX($C$7:$H$12,MATCH(E$15,$C$6:$H$6),MATCH(E$15,$B$7:$B$12))*(1+E$4)*'Population w Relocation'!E77</f>
        <v>0</v>
      </c>
      <c r="F78" s="30">
        <f>'Population w Relocation'!F78- INDEX($C$7:$H$12,MATCH(F$15,$C$6:$H$6),MATCH(F$15,$B$7:$B$12))*(1+F$4)*'Population w Relocation'!F77</f>
        <v>0</v>
      </c>
      <c r="G78" s="30">
        <f>'Population w Relocation'!G78- INDEX($C$7:$H$12,MATCH(G$15,$C$6:$H$6),MATCH(G$15,$B$7:$B$12))*(1+G$4)*'Population w Relocation'!G77</f>
        <v>0</v>
      </c>
      <c r="H78" s="30">
        <f>'Population w Relocation'!H78- INDEX($C$7:$H$12,MATCH(H$15,$C$6:$H$6),MATCH(H$15,$B$7:$B$12))*(1+H$4)*'Population w Relocation'!H77</f>
        <v>2246.8363848676672</v>
      </c>
      <c r="I78" s="38">
        <f t="shared" si="0"/>
        <v>7489.4546162275365</v>
      </c>
      <c r="J78" s="42">
        <f>'Population w Relocation'!C77*(1+C$4)*INDEX($C$7:$H$12,MATCH(J$15,$B$7:$B$12),1)</f>
        <v>8916461.7900602017</v>
      </c>
      <c r="K78" s="30">
        <f>'Population w Relocation'!D77*(1+D$4)*INDEX($C$7:$H$12,MATCH(K$15,$B$7:$B$12),1)</f>
        <v>1752.205728793052</v>
      </c>
      <c r="L78" s="30">
        <f>'Population w Relocation'!E77*(1+E$4)*INDEX($C$7:$H$12,MATCH(L$15,$B$7:$B$12),1)</f>
        <v>2386.7605974724579</v>
      </c>
      <c r="M78" s="30">
        <f>'Population w Relocation'!F77*(1+F$4)*INDEX($C$7:$H$12,MATCH(M$15,$B$7:$B$12),1)</f>
        <v>420.40977553460579</v>
      </c>
      <c r="N78" s="30">
        <f>'Population w Relocation'!G77*(1+G$4)*INDEX($C$7:$H$12,MATCH(N$15,$B$7:$B$12),1)</f>
        <v>683.24212955778296</v>
      </c>
      <c r="O78" s="30">
        <f>'Population w Relocation'!H77*(1+H$4)*INDEX($C$7:$H$12,MATCH(O$15,$B$7:$B$12),1)</f>
        <v>0</v>
      </c>
      <c r="P78" s="52">
        <f t="shared" si="2"/>
        <v>8921704.4082915615</v>
      </c>
      <c r="Q78" s="42">
        <f>'Population w Relocation'!C77*(1+C$4)*INDEX($C$7:$H$12,MATCH(J$15,$B$7:$B$12),6)</f>
        <v>0</v>
      </c>
      <c r="R78" s="30">
        <f>'Population w Relocation'!D77*(1+D$4)*INDEX($C$7:$H$12,MATCH(K$15,$B$7:$B$12),6)</f>
        <v>750.94531233987959</v>
      </c>
      <c r="S78" s="30">
        <f>'Population w Relocation'!E77*(1+E$4)*INDEX($C$7:$H$12,MATCH(L$15,$B$7:$B$12),6)</f>
        <v>1022.897398916768</v>
      </c>
      <c r="T78" s="30">
        <f>'Population w Relocation'!F77*(1+F$4)*INDEX($C$7:$H$12,MATCH(M$15,$B$7:$B$12),6)</f>
        <v>180.17561808625968</v>
      </c>
      <c r="U78" s="30">
        <f>'Population w Relocation'!G77*(1+G$4)*INDEX($C$7:$H$12,MATCH(N$15,$B$7:$B$12),6)</f>
        <v>292.81805552476419</v>
      </c>
      <c r="V78" s="30">
        <f>'Population w Relocation'!H77*(1+H$4)*INDEX($C$7:$H$12,MATCH(O$15,$B$7:$B$12),6)</f>
        <v>558646.54639516969</v>
      </c>
      <c r="W78" s="52">
        <f t="shared" si="1"/>
        <v>560893.38278003735</v>
      </c>
    </row>
    <row r="79" spans="2:23">
      <c r="B79" s="46">
        <v>2083</v>
      </c>
      <c r="C79" s="42">
        <f>'Population w Relocation'!C79- INDEX($C$7:$H$12,MATCH(C$15,$C$6:$H$6),MATCH(C$15,$B$7:$B$12))*(1+C$4)*'Population w Relocation'!C78</f>
        <v>5266.2092939168215</v>
      </c>
      <c r="D79" s="30">
        <f>'Population w Relocation'!D79- INDEX($C$7:$H$12,MATCH(D$15,$C$6:$H$6),MATCH(D$15,$B$7:$B$12))*(1+D$4)*'Population w Relocation'!D78</f>
        <v>0</v>
      </c>
      <c r="E79" s="30">
        <f>'Population w Relocation'!E79- INDEX($C$7:$H$12,MATCH(E$15,$C$6:$H$6),MATCH(E$15,$B$7:$B$12))*(1+E$4)*'Population w Relocation'!E78</f>
        <v>0</v>
      </c>
      <c r="F79" s="30">
        <f>'Population w Relocation'!F79- INDEX($C$7:$H$12,MATCH(F$15,$C$6:$H$6),MATCH(F$15,$B$7:$B$12))*(1+F$4)*'Population w Relocation'!F78</f>
        <v>0</v>
      </c>
      <c r="G79" s="30">
        <f>'Population w Relocation'!G79- INDEX($C$7:$H$12,MATCH(G$15,$C$6:$H$6),MATCH(G$15,$B$7:$B$12))*(1+G$4)*'Population w Relocation'!G78</f>
        <v>0</v>
      </c>
      <c r="H79" s="30">
        <f>'Population w Relocation'!H79- INDEX($C$7:$H$12,MATCH(H$15,$C$6:$H$6),MATCH(H$15,$B$7:$B$12))*(1+H$4)*'Population w Relocation'!H78</f>
        <v>2256.9468402498169</v>
      </c>
      <c r="I79" s="38">
        <f t="shared" si="0"/>
        <v>7523.1561341666384</v>
      </c>
      <c r="J79" s="42">
        <f>'Population w Relocation'!C78*(1+C$4)*INDEX($C$7:$H$12,MATCH(J$15,$B$7:$B$12),1)</f>
        <v>8966312.9303330183</v>
      </c>
      <c r="K79" s="30">
        <f>'Population w Relocation'!D78*(1+D$4)*INDEX($C$7:$H$12,MATCH(K$15,$B$7:$B$12),1)</f>
        <v>1760.1773585457522</v>
      </c>
      <c r="L79" s="30">
        <f>'Population w Relocation'!E78*(1+E$4)*INDEX($C$7:$H$12,MATCH(L$15,$B$7:$B$12),1)</f>
        <v>2397.4536964595823</v>
      </c>
      <c r="M79" s="30">
        <f>'Population w Relocation'!F78*(1+F$4)*INDEX($C$7:$H$12,MATCH(M$15,$B$7:$B$12),1)</f>
        <v>422.32242255995601</v>
      </c>
      <c r="N79" s="30">
        <f>'Population w Relocation'!G78*(1+G$4)*INDEX($C$7:$H$12,MATCH(N$15,$B$7:$B$12),1)</f>
        <v>686.25581635096853</v>
      </c>
      <c r="O79" s="30">
        <f>'Population w Relocation'!H78*(1+H$4)*INDEX($C$7:$H$12,MATCH(O$15,$B$7:$B$12),1)</f>
        <v>0</v>
      </c>
      <c r="P79" s="52">
        <f t="shared" si="2"/>
        <v>8971579.1396269351</v>
      </c>
      <c r="Q79" s="42">
        <f>'Population w Relocation'!C78*(1+C$4)*INDEX($C$7:$H$12,MATCH(J$15,$B$7:$B$12),6)</f>
        <v>0</v>
      </c>
      <c r="R79" s="30">
        <f>'Population w Relocation'!D78*(1+D$4)*INDEX($C$7:$H$12,MATCH(K$15,$B$7:$B$12),6)</f>
        <v>754.36172509103687</v>
      </c>
      <c r="S79" s="30">
        <f>'Population w Relocation'!E78*(1+E$4)*INDEX($C$7:$H$12,MATCH(L$15,$B$7:$B$12),6)</f>
        <v>1027.4801556255356</v>
      </c>
      <c r="T79" s="30">
        <f>'Population w Relocation'!F78*(1+F$4)*INDEX($C$7:$H$12,MATCH(M$15,$B$7:$B$12),6)</f>
        <v>180.99532395426689</v>
      </c>
      <c r="U79" s="30">
        <f>'Population w Relocation'!G78*(1+G$4)*INDEX($C$7:$H$12,MATCH(N$15,$B$7:$B$12),6)</f>
        <v>294.10963557898657</v>
      </c>
      <c r="V79" s="30">
        <f>'Population w Relocation'!H78*(1+H$4)*INDEX($C$7:$H$12,MATCH(O$15,$B$7:$B$12),6)</f>
        <v>563697.84969393746</v>
      </c>
      <c r="W79" s="52">
        <f t="shared" si="1"/>
        <v>565954.79653418728</v>
      </c>
    </row>
    <row r="80" spans="2:23">
      <c r="B80" s="46">
        <v>2084</v>
      </c>
      <c r="C80" s="42">
        <f>'Population w Relocation'!C80- INDEX($C$7:$H$12,MATCH(C$15,$C$6:$H$6),MATCH(C$15,$B$7:$B$12))*(1+C$4)*'Population w Relocation'!C79</f>
        <v>5289.9065247047693</v>
      </c>
      <c r="D80" s="30">
        <f>'Population w Relocation'!D80- INDEX($C$7:$H$12,MATCH(D$15,$C$6:$H$6),MATCH(D$15,$B$7:$B$12))*(1+D$4)*'Population w Relocation'!D79</f>
        <v>0</v>
      </c>
      <c r="E80" s="30">
        <f>'Population w Relocation'!E80- INDEX($C$7:$H$12,MATCH(E$15,$C$6:$H$6),MATCH(E$15,$B$7:$B$12))*(1+E$4)*'Population w Relocation'!E79</f>
        <v>0</v>
      </c>
      <c r="F80" s="30">
        <f>'Population w Relocation'!F80- INDEX($C$7:$H$12,MATCH(F$15,$C$6:$H$6),MATCH(F$15,$B$7:$B$12))*(1+F$4)*'Population w Relocation'!F79</f>
        <v>0</v>
      </c>
      <c r="G80" s="30">
        <f>'Population w Relocation'!G80- INDEX($C$7:$H$12,MATCH(G$15,$C$6:$H$6),MATCH(G$15,$B$7:$B$12))*(1+G$4)*'Population w Relocation'!G79</f>
        <v>0</v>
      </c>
      <c r="H80" s="30">
        <f>'Population w Relocation'!H80- INDEX($C$7:$H$12,MATCH(H$15,$C$6:$H$6),MATCH(H$15,$B$7:$B$12))*(1+H$4)*'Population w Relocation'!H79</f>
        <v>2267.1027963022934</v>
      </c>
      <c r="I80" s="38">
        <f t="shared" si="0"/>
        <v>7557.0093210070627</v>
      </c>
      <c r="J80" s="42">
        <f>'Population w Relocation'!C79*(1+C$4)*INDEX($C$7:$H$12,MATCH(J$15,$B$7:$B$12),1)</f>
        <v>9016437.035325069</v>
      </c>
      <c r="K80" s="30">
        <f>'Population w Relocation'!D79*(1+D$4)*INDEX($C$7:$H$12,MATCH(K$15,$B$7:$B$12),1)</f>
        <v>1768.1852550905708</v>
      </c>
      <c r="L80" s="30">
        <f>'Population w Relocation'!E79*(1+E$4)*INDEX($C$7:$H$12,MATCH(L$15,$B$7:$B$12),1)</f>
        <v>2408.1947023738066</v>
      </c>
      <c r="M80" s="30">
        <f>'Population w Relocation'!F79*(1+F$4)*INDEX($C$7:$H$12,MATCH(M$15,$B$7:$B$12),1)</f>
        <v>424.24377113997144</v>
      </c>
      <c r="N80" s="30">
        <f>'Population w Relocation'!G79*(1+G$4)*INDEX($C$7:$H$12,MATCH(N$15,$B$7:$B$12),1)</f>
        <v>689.28279610091772</v>
      </c>
      <c r="O80" s="30">
        <f>'Population w Relocation'!H79*(1+H$4)*INDEX($C$7:$H$12,MATCH(O$15,$B$7:$B$12),1)</f>
        <v>0</v>
      </c>
      <c r="P80" s="52">
        <f t="shared" si="2"/>
        <v>9021726.9418497737</v>
      </c>
      <c r="Q80" s="42">
        <f>'Population w Relocation'!C79*(1+C$4)*INDEX($C$7:$H$12,MATCH(J$15,$B$7:$B$12),6)</f>
        <v>0</v>
      </c>
      <c r="R80" s="30">
        <f>'Population w Relocation'!D79*(1+D$4)*INDEX($C$7:$H$12,MATCH(K$15,$B$7:$B$12),6)</f>
        <v>757.79368075310197</v>
      </c>
      <c r="S80" s="30">
        <f>'Population w Relocation'!E79*(1+E$4)*INDEX($C$7:$H$12,MATCH(L$15,$B$7:$B$12),6)</f>
        <v>1032.0834438744889</v>
      </c>
      <c r="T80" s="30">
        <f>'Population w Relocation'!F79*(1+F$4)*INDEX($C$7:$H$12,MATCH(M$15,$B$7:$B$12),6)</f>
        <v>181.8187590599878</v>
      </c>
      <c r="U80" s="30">
        <f>'Population w Relocation'!G79*(1+G$4)*INDEX($C$7:$H$12,MATCH(N$15,$B$7:$B$12),6)</f>
        <v>295.40691261467913</v>
      </c>
      <c r="V80" s="30">
        <f>'Population w Relocation'!H79*(1+H$4)*INDEX($C$7:$H$12,MATCH(O$15,$B$7:$B$12),6)</f>
        <v>568784.57051685813</v>
      </c>
      <c r="W80" s="52">
        <f t="shared" si="1"/>
        <v>571051.67331316043</v>
      </c>
    </row>
    <row r="81" spans="2:23">
      <c r="B81" s="46">
        <v>2085</v>
      </c>
      <c r="C81" s="42">
        <f>'Population w Relocation'!C81- INDEX($C$7:$H$12,MATCH(C$15,$C$6:$H$6),MATCH(C$15,$B$7:$B$12))*(1+C$4)*'Population w Relocation'!C80</f>
        <v>5313.7104015722871</v>
      </c>
      <c r="D81" s="30">
        <f>'Population w Relocation'!D81- INDEX($C$7:$H$12,MATCH(D$15,$C$6:$H$6),MATCH(D$15,$B$7:$B$12))*(1+D$4)*'Population w Relocation'!D80</f>
        <v>0</v>
      </c>
      <c r="E81" s="30">
        <f>'Population w Relocation'!E81- INDEX($C$7:$H$12,MATCH(E$15,$C$6:$H$6),MATCH(E$15,$B$7:$B$12))*(1+E$4)*'Population w Relocation'!E80</f>
        <v>0</v>
      </c>
      <c r="F81" s="30">
        <f>'Population w Relocation'!F81- INDEX($C$7:$H$12,MATCH(F$15,$C$6:$H$6),MATCH(F$15,$B$7:$B$12))*(1+F$4)*'Population w Relocation'!F80</f>
        <v>0</v>
      </c>
      <c r="G81" s="30">
        <f>'Population w Relocation'!G81- INDEX($C$7:$H$12,MATCH(G$15,$C$6:$H$6),MATCH(G$15,$B$7:$B$12))*(1+G$4)*'Population w Relocation'!G80</f>
        <v>0</v>
      </c>
      <c r="H81" s="30">
        <f>'Population w Relocation'!H81- INDEX($C$7:$H$12,MATCH(H$15,$C$6:$H$6),MATCH(H$15,$B$7:$B$12))*(1+H$4)*'Population w Relocation'!H80</f>
        <v>2277.304457816761</v>
      </c>
      <c r="I81" s="38">
        <f t="shared" ref="I81:I126" si="3">SUM(C81:H81)</f>
        <v>7591.0148593890481</v>
      </c>
      <c r="J81" s="42">
        <f>'Population w Relocation'!C80*(1+C$4)*INDEX($C$7:$H$12,MATCH(J$15,$B$7:$B$12),1)</f>
        <v>9066835.5765590221</v>
      </c>
      <c r="K81" s="30">
        <f>'Population w Relocation'!D80*(1+D$4)*INDEX($C$7:$H$12,MATCH(K$15,$B$7:$B$12),1)</f>
        <v>1776.2295834226527</v>
      </c>
      <c r="L81" s="30">
        <f>'Population w Relocation'!E80*(1+E$4)*INDEX($C$7:$H$12,MATCH(L$15,$B$7:$B$12),1)</f>
        <v>2418.9838298464242</v>
      </c>
      <c r="M81" s="30">
        <f>'Population w Relocation'!F80*(1+F$4)*INDEX($C$7:$H$12,MATCH(M$15,$B$7:$B$12),1)</f>
        <v>426.1738608622249</v>
      </c>
      <c r="N81" s="30">
        <f>'Population w Relocation'!G80*(1+G$4)*INDEX($C$7:$H$12,MATCH(N$15,$B$7:$B$12),1)</f>
        <v>692.32312744102967</v>
      </c>
      <c r="O81" s="30">
        <f>'Population w Relocation'!H80*(1+H$4)*INDEX($C$7:$H$12,MATCH(O$15,$B$7:$B$12),1)</f>
        <v>0</v>
      </c>
      <c r="P81" s="52">
        <f t="shared" si="2"/>
        <v>9072149.2869605944</v>
      </c>
      <c r="Q81" s="42">
        <f>'Population w Relocation'!C80*(1+C$4)*INDEX($C$7:$H$12,MATCH(J$15,$B$7:$B$12),6)</f>
        <v>0</v>
      </c>
      <c r="R81" s="30">
        <f>'Population w Relocation'!D80*(1+D$4)*INDEX($C$7:$H$12,MATCH(K$15,$B$7:$B$12),6)</f>
        <v>761.24125003827987</v>
      </c>
      <c r="S81" s="30">
        <f>'Population w Relocation'!E80*(1+E$4)*INDEX($C$7:$H$12,MATCH(L$15,$B$7:$B$12),6)</f>
        <v>1036.7073556484679</v>
      </c>
      <c r="T81" s="30">
        <f>'Population w Relocation'!F80*(1+F$4)*INDEX($C$7:$H$12,MATCH(M$15,$B$7:$B$12),6)</f>
        <v>182.64594036952499</v>
      </c>
      <c r="U81" s="30">
        <f>'Population w Relocation'!G80*(1+G$4)*INDEX($C$7:$H$12,MATCH(N$15,$B$7:$B$12),6)</f>
        <v>296.7099117604414</v>
      </c>
      <c r="V81" s="30">
        <f>'Population w Relocation'!H80*(1+H$4)*INDEX($C$7:$H$12,MATCH(O$15,$B$7:$B$12),6)</f>
        <v>573906.93167972611</v>
      </c>
      <c r="W81" s="52">
        <f t="shared" ref="W81:W126" si="4">SUM(Q81:V81)</f>
        <v>576184.23613754287</v>
      </c>
    </row>
    <row r="82" spans="2:23">
      <c r="B82" s="46">
        <v>2086</v>
      </c>
      <c r="C82" s="42">
        <f>'Population w Relocation'!C82- INDEX($C$7:$H$12,MATCH(C$15,$C$6:$H$6),MATCH(C$15,$B$7:$B$12))*(1+C$4)*'Population w Relocation'!C81</f>
        <v>5337.6214045155793</v>
      </c>
      <c r="D82" s="30">
        <f>'Population w Relocation'!D82- INDEX($C$7:$H$12,MATCH(D$15,$C$6:$H$6),MATCH(D$15,$B$7:$B$12))*(1+D$4)*'Population w Relocation'!D81</f>
        <v>0</v>
      </c>
      <c r="E82" s="30">
        <f>'Population w Relocation'!E82- INDEX($C$7:$H$12,MATCH(E$15,$C$6:$H$6),MATCH(E$15,$B$7:$B$12))*(1+E$4)*'Population w Relocation'!E81</f>
        <v>0</v>
      </c>
      <c r="F82" s="30">
        <f>'Population w Relocation'!F82- INDEX($C$7:$H$12,MATCH(F$15,$C$6:$H$6),MATCH(F$15,$B$7:$B$12))*(1+F$4)*'Population w Relocation'!F81</f>
        <v>0</v>
      </c>
      <c r="G82" s="30">
        <f>'Population w Relocation'!G82- INDEX($C$7:$H$12,MATCH(G$15,$C$6:$H$6),MATCH(G$15,$B$7:$B$12))*(1+G$4)*'Population w Relocation'!G81</f>
        <v>0</v>
      </c>
      <c r="H82" s="30">
        <f>'Population w Relocation'!H82- INDEX($C$7:$H$12,MATCH(H$15,$C$6:$H$6),MATCH(H$15,$B$7:$B$12))*(1+H$4)*'Population w Relocation'!H81</f>
        <v>2287.5520305067766</v>
      </c>
      <c r="I82" s="38">
        <f t="shared" si="3"/>
        <v>7625.173435022356</v>
      </c>
      <c r="J82" s="42">
        <f>'Population w Relocation'!C81*(1+C$4)*INDEX($C$7:$H$12,MATCH(J$15,$B$7:$B$12),1)</f>
        <v>9117510.0333953965</v>
      </c>
      <c r="K82" s="30">
        <f>'Population w Relocation'!D81*(1+D$4)*INDEX($C$7:$H$12,MATCH(K$15,$B$7:$B$12),1)</f>
        <v>1784.3105092877859</v>
      </c>
      <c r="L82" s="30">
        <f>'Population w Relocation'!E81*(1+E$4)*INDEX($C$7:$H$12,MATCH(L$15,$B$7:$B$12),1)</f>
        <v>2429.8212944703137</v>
      </c>
      <c r="M82" s="30">
        <f>'Population w Relocation'!F81*(1+F$4)*INDEX($C$7:$H$12,MATCH(M$15,$B$7:$B$12),1)</f>
        <v>428.11273149439234</v>
      </c>
      <c r="N82" s="30">
        <f>'Population w Relocation'!G81*(1+G$4)*INDEX($C$7:$H$12,MATCH(N$15,$B$7:$B$12),1)</f>
        <v>695.37686926332685</v>
      </c>
      <c r="O82" s="30">
        <f>'Population w Relocation'!H81*(1+H$4)*INDEX($C$7:$H$12,MATCH(O$15,$B$7:$B$12),1)</f>
        <v>0</v>
      </c>
      <c r="P82" s="52">
        <f t="shared" ref="P82:P126" si="5">SUM(J82:O82)</f>
        <v>9122847.6547999121</v>
      </c>
      <c r="Q82" s="42">
        <f>'Population w Relocation'!C81*(1+C$4)*INDEX($C$7:$H$12,MATCH(J$15,$B$7:$B$12),6)</f>
        <v>0</v>
      </c>
      <c r="R82" s="30">
        <f>'Population w Relocation'!D81*(1+D$4)*INDEX($C$7:$H$12,MATCH(K$15,$B$7:$B$12),6)</f>
        <v>764.70450398047979</v>
      </c>
      <c r="S82" s="30">
        <f>'Population w Relocation'!E81*(1+E$4)*INDEX($C$7:$H$12,MATCH(L$15,$B$7:$B$12),6)</f>
        <v>1041.3519833444204</v>
      </c>
      <c r="T82" s="30">
        <f>'Population w Relocation'!F81*(1+F$4)*INDEX($C$7:$H$12,MATCH(M$15,$B$7:$B$12),6)</f>
        <v>183.47688492616817</v>
      </c>
      <c r="U82" s="30">
        <f>'Population w Relocation'!G81*(1+G$4)*INDEX($C$7:$H$12,MATCH(N$15,$B$7:$B$12),6)</f>
        <v>298.01865825571156</v>
      </c>
      <c r="V82" s="30">
        <f>'Population w Relocation'!H81*(1+H$4)*INDEX($C$7:$H$12,MATCH(O$15,$B$7:$B$12),6)</f>
        <v>579065.15731823049</v>
      </c>
      <c r="W82" s="52">
        <f t="shared" si="4"/>
        <v>581352.70934873726</v>
      </c>
    </row>
    <row r="83" spans="2:23">
      <c r="B83" s="46">
        <v>2087</v>
      </c>
      <c r="C83" s="42">
        <f>'Population w Relocation'!C83- INDEX($C$7:$H$12,MATCH(C$15,$C$6:$H$6),MATCH(C$15,$B$7:$B$12))*(1+C$4)*'Population w Relocation'!C82</f>
        <v>5361.6400156933814</v>
      </c>
      <c r="D83" s="30">
        <f>'Population w Relocation'!D83- INDEX($C$7:$H$12,MATCH(D$15,$C$6:$H$6),MATCH(D$15,$B$7:$B$12))*(1+D$4)*'Population w Relocation'!D82</f>
        <v>0</v>
      </c>
      <c r="E83" s="30">
        <f>'Population w Relocation'!E83- INDEX($C$7:$H$12,MATCH(E$15,$C$6:$H$6),MATCH(E$15,$B$7:$B$12))*(1+E$4)*'Population w Relocation'!E82</f>
        <v>0</v>
      </c>
      <c r="F83" s="30">
        <f>'Population w Relocation'!F83- INDEX($C$7:$H$12,MATCH(F$15,$C$6:$H$6),MATCH(F$15,$B$7:$B$12))*(1+F$4)*'Population w Relocation'!F82</f>
        <v>0</v>
      </c>
      <c r="G83" s="30">
        <f>'Population w Relocation'!G83- INDEX($C$7:$H$12,MATCH(G$15,$C$6:$H$6),MATCH(G$15,$B$7:$B$12))*(1+G$4)*'Population w Relocation'!G82</f>
        <v>0</v>
      </c>
      <c r="H83" s="30">
        <f>'Population w Relocation'!H83- INDEX($C$7:$H$12,MATCH(H$15,$C$6:$H$6),MATCH(H$15,$B$7:$B$12))*(1+H$4)*'Population w Relocation'!H82</f>
        <v>2297.8457210119814</v>
      </c>
      <c r="I83" s="38">
        <f t="shared" si="3"/>
        <v>7659.4857367053628</v>
      </c>
      <c r="J83" s="42">
        <f>'Population w Relocation'!C82*(1+C$4)*INDEX($C$7:$H$12,MATCH(J$15,$B$7:$B$12),1)</f>
        <v>9168461.8930739108</v>
      </c>
      <c r="K83" s="30">
        <f>'Population w Relocation'!D82*(1+D$4)*INDEX($C$7:$H$12,MATCH(K$15,$B$7:$B$12),1)</f>
        <v>1792.4281991858163</v>
      </c>
      <c r="L83" s="30">
        <f>'Population w Relocation'!E82*(1+E$4)*INDEX($C$7:$H$12,MATCH(L$15,$B$7:$B$12),1)</f>
        <v>2440.7073128042462</v>
      </c>
      <c r="M83" s="30">
        <f>'Population w Relocation'!F82*(1+F$4)*INDEX($C$7:$H$12,MATCH(M$15,$B$7:$B$12),1)</f>
        <v>430.06042298507197</v>
      </c>
      <c r="N83" s="30">
        <f>'Population w Relocation'!G82*(1+G$4)*INDEX($C$7:$H$12,MATCH(N$15,$B$7:$B$12),1)</f>
        <v>698.4440807195964</v>
      </c>
      <c r="O83" s="30">
        <f>'Population w Relocation'!H82*(1+H$4)*INDEX($C$7:$H$12,MATCH(O$15,$B$7:$B$12),1)</f>
        <v>0</v>
      </c>
      <c r="P83" s="52">
        <f t="shared" si="5"/>
        <v>9173823.5330896042</v>
      </c>
      <c r="Q83" s="42">
        <f>'Population w Relocation'!C82*(1+C$4)*INDEX($C$7:$H$12,MATCH(J$15,$B$7:$B$12),6)</f>
        <v>0</v>
      </c>
      <c r="R83" s="30">
        <f>'Population w Relocation'!D82*(1+D$4)*INDEX($C$7:$H$12,MATCH(K$15,$B$7:$B$12),6)</f>
        <v>768.18351393677858</v>
      </c>
      <c r="S83" s="30">
        <f>'Population w Relocation'!E82*(1+E$4)*INDEX($C$7:$H$12,MATCH(L$15,$B$7:$B$12),6)</f>
        <v>1046.0174197732485</v>
      </c>
      <c r="T83" s="30">
        <f>'Population w Relocation'!F82*(1+F$4)*INDEX($C$7:$H$12,MATCH(M$15,$B$7:$B$12),6)</f>
        <v>184.31160985074516</v>
      </c>
      <c r="U83" s="30">
        <f>'Population w Relocation'!G82*(1+G$4)*INDEX($C$7:$H$12,MATCH(N$15,$B$7:$B$12),6)</f>
        <v>299.33317745125566</v>
      </c>
      <c r="V83" s="30">
        <f>'Population w Relocation'!H82*(1+H$4)*INDEX($C$7:$H$12,MATCH(O$15,$B$7:$B$12),6)</f>
        <v>584259.47289548093</v>
      </c>
      <c r="W83" s="52">
        <f t="shared" si="4"/>
        <v>586557.31861649291</v>
      </c>
    </row>
    <row r="84" spans="2:23">
      <c r="B84" s="46">
        <v>2088</v>
      </c>
      <c r="C84" s="42">
        <f>'Population w Relocation'!C84- INDEX($C$7:$H$12,MATCH(C$15,$C$6:$H$6),MATCH(C$15,$B$7:$B$12))*(1+C$4)*'Population w Relocation'!C83</f>
        <v>5385.7667194381356</v>
      </c>
      <c r="D84" s="30">
        <f>'Population w Relocation'!D84- INDEX($C$7:$H$12,MATCH(D$15,$C$6:$H$6),MATCH(D$15,$B$7:$B$12))*(1+D$4)*'Population w Relocation'!D83</f>
        <v>0</v>
      </c>
      <c r="E84" s="30">
        <f>'Population w Relocation'!E84- INDEX($C$7:$H$12,MATCH(E$15,$C$6:$H$6),MATCH(E$15,$B$7:$B$12))*(1+E$4)*'Population w Relocation'!E83</f>
        <v>0</v>
      </c>
      <c r="F84" s="30">
        <f>'Population w Relocation'!F84- INDEX($C$7:$H$12,MATCH(F$15,$C$6:$H$6),MATCH(F$15,$B$7:$B$12))*(1+F$4)*'Population w Relocation'!F83</f>
        <v>0</v>
      </c>
      <c r="G84" s="30">
        <f>'Population w Relocation'!G84- INDEX($C$7:$H$12,MATCH(G$15,$C$6:$H$6),MATCH(G$15,$B$7:$B$12))*(1+G$4)*'Population w Relocation'!G83</f>
        <v>0</v>
      </c>
      <c r="H84" s="30">
        <f>'Population w Relocation'!H84- INDEX($C$7:$H$12,MATCH(H$15,$C$6:$H$6),MATCH(H$15,$B$7:$B$12))*(1+H$4)*'Population w Relocation'!H83</f>
        <v>2308.1857369021745</v>
      </c>
      <c r="I84" s="38">
        <f t="shared" si="3"/>
        <v>7693.9524563403102</v>
      </c>
      <c r="J84" s="42">
        <f>'Population w Relocation'!C83*(1+C$4)*INDEX($C$7:$H$12,MATCH(J$15,$B$7:$B$12),1)</f>
        <v>9219692.6507550515</v>
      </c>
      <c r="K84" s="30">
        <f>'Population w Relocation'!D83*(1+D$4)*INDEX($C$7:$H$12,MATCH(K$15,$B$7:$B$12),1)</f>
        <v>1800.5828203740775</v>
      </c>
      <c r="L84" s="30">
        <f>'Population w Relocation'!E83*(1+E$4)*INDEX($C$7:$H$12,MATCH(L$15,$B$7:$B$12),1)</f>
        <v>2451.642102377215</v>
      </c>
      <c r="M84" s="30">
        <f>'Population w Relocation'!F83*(1+F$4)*INDEX($C$7:$H$12,MATCH(M$15,$B$7:$B$12),1)</f>
        <v>432.01697546460758</v>
      </c>
      <c r="N84" s="30">
        <f>'Population w Relocation'!G83*(1+G$4)*INDEX($C$7:$H$12,MATCH(N$15,$B$7:$B$12),1)</f>
        <v>701.52482122253582</v>
      </c>
      <c r="O84" s="30">
        <f>'Population w Relocation'!H83*(1+H$4)*INDEX($C$7:$H$12,MATCH(O$15,$B$7:$B$12),1)</f>
        <v>0</v>
      </c>
      <c r="P84" s="52">
        <f t="shared" si="5"/>
        <v>9225078.4174744897</v>
      </c>
      <c r="Q84" s="42">
        <f>'Population w Relocation'!C83*(1+C$4)*INDEX($C$7:$H$12,MATCH(J$15,$B$7:$B$12),6)</f>
        <v>0</v>
      </c>
      <c r="R84" s="30">
        <f>'Population w Relocation'!D83*(1+D$4)*INDEX($C$7:$H$12,MATCH(K$15,$B$7:$B$12),6)</f>
        <v>771.67835158889056</v>
      </c>
      <c r="S84" s="30">
        <f>'Population w Relocation'!E83*(1+E$4)*INDEX($C$7:$H$12,MATCH(L$15,$B$7:$B$12),6)</f>
        <v>1050.7037581616637</v>
      </c>
      <c r="T84" s="30">
        <f>'Population w Relocation'!F83*(1+F$4)*INDEX($C$7:$H$12,MATCH(M$15,$B$7:$B$12),6)</f>
        <v>185.15013234197474</v>
      </c>
      <c r="U84" s="30">
        <f>'Population w Relocation'!G83*(1+G$4)*INDEX($C$7:$H$12,MATCH(N$15,$B$7:$B$12),6)</f>
        <v>300.65349480965824</v>
      </c>
      <c r="V84" s="30">
        <f>'Population w Relocation'!H83*(1+H$4)*INDEX($C$7:$H$12,MATCH(O$15,$B$7:$B$12),6)</f>
        <v>589490.10520957527</v>
      </c>
      <c r="W84" s="52">
        <f t="shared" si="4"/>
        <v>591798.29094647744</v>
      </c>
    </row>
    <row r="85" spans="2:23">
      <c r="B85" s="46">
        <v>2089</v>
      </c>
      <c r="C85" s="42">
        <f>'Population w Relocation'!C85- INDEX($C$7:$H$12,MATCH(C$15,$C$6:$H$6),MATCH(C$15,$B$7:$B$12))*(1+C$4)*'Population w Relocation'!C84</f>
        <v>5410.0020022559911</v>
      </c>
      <c r="D85" s="30">
        <f>'Population w Relocation'!D85- INDEX($C$7:$H$12,MATCH(D$15,$C$6:$H$6),MATCH(D$15,$B$7:$B$12))*(1+D$4)*'Population w Relocation'!D84</f>
        <v>0</v>
      </c>
      <c r="E85" s="30">
        <f>'Population w Relocation'!E85- INDEX($C$7:$H$12,MATCH(E$15,$C$6:$H$6),MATCH(E$15,$B$7:$B$12))*(1+E$4)*'Population w Relocation'!E84</f>
        <v>0</v>
      </c>
      <c r="F85" s="30">
        <f>'Population w Relocation'!F85- INDEX($C$7:$H$12,MATCH(F$15,$C$6:$H$6),MATCH(F$15,$B$7:$B$12))*(1+F$4)*'Population w Relocation'!F84</f>
        <v>0</v>
      </c>
      <c r="G85" s="30">
        <f>'Population w Relocation'!G85- INDEX($C$7:$H$12,MATCH(G$15,$C$6:$H$6),MATCH(G$15,$B$7:$B$12))*(1+G$4)*'Population w Relocation'!G84</f>
        <v>0</v>
      </c>
      <c r="H85" s="30">
        <f>'Population w Relocation'!H85- INDEX($C$7:$H$12,MATCH(H$15,$C$6:$H$6),MATCH(H$15,$B$7:$B$12))*(1+H$4)*'Population w Relocation'!H84</f>
        <v>2318.5722866813885</v>
      </c>
      <c r="I85" s="38">
        <f t="shared" si="3"/>
        <v>7728.5742889373796</v>
      </c>
      <c r="J85" s="42">
        <f>'Population w Relocation'!C84*(1+C$4)*INDEX($C$7:$H$12,MATCH(J$15,$B$7:$B$12),1)</f>
        <v>9271203.8095618617</v>
      </c>
      <c r="K85" s="30">
        <f>'Population w Relocation'!D84*(1+D$4)*INDEX($C$7:$H$12,MATCH(K$15,$B$7:$B$12),1)</f>
        <v>1808.7745408708377</v>
      </c>
      <c r="L85" s="30">
        <f>'Population w Relocation'!E84*(1+E$4)*INDEX($C$7:$H$12,MATCH(L$15,$B$7:$B$12),1)</f>
        <v>2462.6258816927784</v>
      </c>
      <c r="M85" s="30">
        <f>'Population w Relocation'!F84*(1+F$4)*INDEX($C$7:$H$12,MATCH(M$15,$B$7:$B$12),1)</f>
        <v>433.98242924591528</v>
      </c>
      <c r="N85" s="30">
        <f>'Population w Relocation'!G84*(1+G$4)*INDEX($C$7:$H$12,MATCH(N$15,$B$7:$B$12),1)</f>
        <v>704.61915044690397</v>
      </c>
      <c r="O85" s="30">
        <f>'Population w Relocation'!H84*(1+H$4)*INDEX($C$7:$H$12,MATCH(O$15,$B$7:$B$12),1)</f>
        <v>0</v>
      </c>
      <c r="P85" s="52">
        <f t="shared" si="5"/>
        <v>9276613.8115641177</v>
      </c>
      <c r="Q85" s="42">
        <f>'Population w Relocation'!C84*(1+C$4)*INDEX($C$7:$H$12,MATCH(J$15,$B$7:$B$12),6)</f>
        <v>0</v>
      </c>
      <c r="R85" s="30">
        <f>'Population w Relocation'!D84*(1+D$4)*INDEX($C$7:$H$12,MATCH(K$15,$B$7:$B$12),6)</f>
        <v>775.18908894464494</v>
      </c>
      <c r="S85" s="30">
        <f>'Population w Relocation'!E84*(1+E$4)*INDEX($C$7:$H$12,MATCH(L$15,$B$7:$B$12),6)</f>
        <v>1055.4110921540482</v>
      </c>
      <c r="T85" s="30">
        <f>'Population w Relocation'!F84*(1+F$4)*INDEX($C$7:$H$12,MATCH(M$15,$B$7:$B$12),6)</f>
        <v>185.99246967682089</v>
      </c>
      <c r="U85" s="30">
        <f>'Population w Relocation'!G84*(1+G$4)*INDEX($C$7:$H$12,MATCH(N$15,$B$7:$B$12),6)</f>
        <v>301.97963590581605</v>
      </c>
      <c r="V85" s="30">
        <f>'Population w Relocation'!H84*(1+H$4)*INDEX($C$7:$H$12,MATCH(O$15,$B$7:$B$12),6)</f>
        <v>594757.28240120981</v>
      </c>
      <c r="W85" s="52">
        <f t="shared" si="4"/>
        <v>597075.8546878912</v>
      </c>
    </row>
    <row r="86" spans="2:23">
      <c r="B86" s="46">
        <v>2090</v>
      </c>
      <c r="C86" s="42">
        <f>'Population w Relocation'!C86- INDEX($C$7:$H$12,MATCH(C$15,$C$6:$H$6),MATCH(C$15,$B$7:$B$12))*(1+C$4)*'Population w Relocation'!C85</f>
        <v>5434.3463528491557</v>
      </c>
      <c r="D86" s="30">
        <f>'Population w Relocation'!D86- INDEX($C$7:$H$12,MATCH(D$15,$C$6:$H$6),MATCH(D$15,$B$7:$B$12))*(1+D$4)*'Population w Relocation'!D85</f>
        <v>0</v>
      </c>
      <c r="E86" s="30">
        <f>'Population w Relocation'!E86- INDEX($C$7:$H$12,MATCH(E$15,$C$6:$H$6),MATCH(E$15,$B$7:$B$12))*(1+E$4)*'Population w Relocation'!E85</f>
        <v>0</v>
      </c>
      <c r="F86" s="30">
        <f>'Population w Relocation'!F86- INDEX($C$7:$H$12,MATCH(F$15,$C$6:$H$6),MATCH(F$15,$B$7:$B$12))*(1+F$4)*'Population w Relocation'!F85</f>
        <v>0</v>
      </c>
      <c r="G86" s="30">
        <f>'Population w Relocation'!G86- INDEX($C$7:$H$12,MATCH(G$15,$C$6:$H$6),MATCH(G$15,$B$7:$B$12))*(1+G$4)*'Population w Relocation'!G85</f>
        <v>0</v>
      </c>
      <c r="H86" s="30">
        <f>'Population w Relocation'!H86- INDEX($C$7:$H$12,MATCH(H$15,$C$6:$H$6),MATCH(H$15,$B$7:$B$12))*(1+H$4)*'Population w Relocation'!H85</f>
        <v>2329.0055797920795</v>
      </c>
      <c r="I86" s="38">
        <f t="shared" si="3"/>
        <v>7763.3519326412352</v>
      </c>
      <c r="J86" s="42">
        <f>'Population w Relocation'!C85*(1+C$4)*INDEX($C$7:$H$12,MATCH(J$15,$B$7:$B$12),1)</f>
        <v>9322996.880621938</v>
      </c>
      <c r="K86" s="30">
        <f>'Population w Relocation'!D85*(1+D$4)*INDEX($C$7:$H$12,MATCH(K$15,$B$7:$B$12),1)</f>
        <v>1817.0035294587615</v>
      </c>
      <c r="L86" s="30">
        <f>'Population w Relocation'!E85*(1+E$4)*INDEX($C$7:$H$12,MATCH(L$15,$B$7:$B$12),1)</f>
        <v>2473.6588702334316</v>
      </c>
      <c r="M86" s="30">
        <f>'Population w Relocation'!F85*(1+F$4)*INDEX($C$7:$H$12,MATCH(M$15,$B$7:$B$12),1)</f>
        <v>435.95682482531384</v>
      </c>
      <c r="N86" s="30">
        <f>'Population w Relocation'!G85*(1+G$4)*INDEX($C$7:$H$12,MATCH(N$15,$B$7:$B$12),1)</f>
        <v>707.72712833067681</v>
      </c>
      <c r="O86" s="30">
        <f>'Population w Relocation'!H85*(1+H$4)*INDEX($C$7:$H$12,MATCH(O$15,$B$7:$B$12),1)</f>
        <v>0</v>
      </c>
      <c r="P86" s="52">
        <f t="shared" si="5"/>
        <v>9328431.2269747872</v>
      </c>
      <c r="Q86" s="42">
        <f>'Population w Relocation'!C85*(1+C$4)*INDEX($C$7:$H$12,MATCH(J$15,$B$7:$B$12),6)</f>
        <v>0</v>
      </c>
      <c r="R86" s="30">
        <f>'Population w Relocation'!D85*(1+D$4)*INDEX($C$7:$H$12,MATCH(K$15,$B$7:$B$12),6)</f>
        <v>778.71579833946942</v>
      </c>
      <c r="S86" s="30">
        <f>'Population w Relocation'!E85*(1+E$4)*INDEX($C$7:$H$12,MATCH(L$15,$B$7:$B$12),6)</f>
        <v>1060.1395158143282</v>
      </c>
      <c r="T86" s="30">
        <f>'Population w Relocation'!F85*(1+F$4)*INDEX($C$7:$H$12,MATCH(M$15,$B$7:$B$12),6)</f>
        <v>186.83863921084884</v>
      </c>
      <c r="U86" s="30">
        <f>'Population w Relocation'!G85*(1+G$4)*INDEX($C$7:$H$12,MATCH(N$15,$B$7:$B$12),6)</f>
        <v>303.311626427433</v>
      </c>
      <c r="V86" s="30">
        <f>'Population w Relocation'!H85*(1+H$4)*INDEX($C$7:$H$12,MATCH(O$15,$B$7:$B$12),6)</f>
        <v>600061.23396133061</v>
      </c>
      <c r="W86" s="52">
        <f t="shared" si="4"/>
        <v>602390.23954112269</v>
      </c>
    </row>
    <row r="87" spans="2:23">
      <c r="B87" s="46">
        <v>2091</v>
      </c>
      <c r="C87" s="42">
        <f>'Population w Relocation'!C87- INDEX($C$7:$H$12,MATCH(C$15,$C$6:$H$6),MATCH(C$15,$B$7:$B$12))*(1+C$4)*'Population w Relocation'!C86</f>
        <v>5458.8002621121705</v>
      </c>
      <c r="D87" s="30">
        <f>'Population w Relocation'!D87- INDEX($C$7:$H$12,MATCH(D$15,$C$6:$H$6),MATCH(D$15,$B$7:$B$12))*(1+D$4)*'Population w Relocation'!D86</f>
        <v>0</v>
      </c>
      <c r="E87" s="30">
        <f>'Population w Relocation'!E87- INDEX($C$7:$H$12,MATCH(E$15,$C$6:$H$6),MATCH(E$15,$B$7:$B$12))*(1+E$4)*'Population w Relocation'!E86</f>
        <v>0</v>
      </c>
      <c r="F87" s="30">
        <f>'Population w Relocation'!F87- INDEX($C$7:$H$12,MATCH(F$15,$C$6:$H$6),MATCH(F$15,$B$7:$B$12))*(1+F$4)*'Population w Relocation'!F86</f>
        <v>0</v>
      </c>
      <c r="G87" s="30">
        <f>'Population w Relocation'!G87- INDEX($C$7:$H$12,MATCH(G$15,$C$6:$H$6),MATCH(G$15,$B$7:$B$12))*(1+G$4)*'Population w Relocation'!G86</f>
        <v>0</v>
      </c>
      <c r="H87" s="30">
        <f>'Population w Relocation'!H87- INDEX($C$7:$H$12,MATCH(H$15,$C$6:$H$6),MATCH(H$15,$B$7:$B$12))*(1+H$4)*'Population w Relocation'!H86</f>
        <v>2339.4858266197843</v>
      </c>
      <c r="I87" s="38">
        <f t="shared" si="3"/>
        <v>7798.2860887319548</v>
      </c>
      <c r="J87" s="42">
        <f>'Population w Relocation'!C86*(1+C$4)*INDEX($C$7:$H$12,MATCH(J$15,$B$7:$B$12),1)</f>
        <v>9375073.3831096608</v>
      </c>
      <c r="K87" s="30">
        <f>'Population w Relocation'!D86*(1+D$4)*INDEX($C$7:$H$12,MATCH(K$15,$B$7:$B$12),1)</f>
        <v>1825.269955688387</v>
      </c>
      <c r="L87" s="30">
        <f>'Population w Relocation'!E86*(1+E$4)*INDEX($C$7:$H$12,MATCH(L$15,$B$7:$B$12),1)</f>
        <v>2484.7412884649857</v>
      </c>
      <c r="M87" s="30">
        <f>'Population w Relocation'!F86*(1+F$4)*INDEX($C$7:$H$12,MATCH(M$15,$B$7:$B$12),1)</f>
        <v>437.94020288335963</v>
      </c>
      <c r="N87" s="30">
        <f>'Population w Relocation'!G86*(1+G$4)*INDEX($C$7:$H$12,MATCH(N$15,$B$7:$B$12),1)</f>
        <v>710.84881507620833</v>
      </c>
      <c r="O87" s="30">
        <f>'Population w Relocation'!H86*(1+H$4)*INDEX($C$7:$H$12,MATCH(O$15,$B$7:$B$12),1)</f>
        <v>0</v>
      </c>
      <c r="P87" s="52">
        <f t="shared" si="5"/>
        <v>9380532.183371773</v>
      </c>
      <c r="Q87" s="42">
        <f>'Population w Relocation'!C86*(1+C$4)*INDEX($C$7:$H$12,MATCH(J$15,$B$7:$B$12),6)</f>
        <v>0</v>
      </c>
      <c r="R87" s="30">
        <f>'Population w Relocation'!D86*(1+D$4)*INDEX($C$7:$H$12,MATCH(K$15,$B$7:$B$12),6)</f>
        <v>782.25855243788033</v>
      </c>
      <c r="S87" s="30">
        <f>'Population w Relocation'!E86*(1+E$4)*INDEX($C$7:$H$12,MATCH(L$15,$B$7:$B$12),6)</f>
        <v>1064.8891236278514</v>
      </c>
      <c r="T87" s="30">
        <f>'Population w Relocation'!F86*(1+F$4)*INDEX($C$7:$H$12,MATCH(M$15,$B$7:$B$12),6)</f>
        <v>187.68865837858274</v>
      </c>
      <c r="U87" s="30">
        <f>'Population w Relocation'!G86*(1+G$4)*INDEX($C$7:$H$12,MATCH(N$15,$B$7:$B$12),6)</f>
        <v>304.64949217551793</v>
      </c>
      <c r="V87" s="30">
        <f>'Population w Relocation'!H86*(1+H$4)*INDEX($C$7:$H$12,MATCH(O$15,$B$7:$B$12),6)</f>
        <v>605402.19073882827</v>
      </c>
      <c r="W87" s="52">
        <f t="shared" si="4"/>
        <v>607741.67656544806</v>
      </c>
    </row>
    <row r="88" spans="2:23">
      <c r="B88" s="46">
        <v>2092</v>
      </c>
      <c r="C88" s="42">
        <f>'Population w Relocation'!C88- INDEX($C$7:$H$12,MATCH(C$15,$C$6:$H$6),MATCH(C$15,$B$7:$B$12))*(1+C$4)*'Population w Relocation'!C87</f>
        <v>5483.3642231598496</v>
      </c>
      <c r="D88" s="30">
        <f>'Population w Relocation'!D88- INDEX($C$7:$H$12,MATCH(D$15,$C$6:$H$6),MATCH(D$15,$B$7:$B$12))*(1+D$4)*'Population w Relocation'!D87</f>
        <v>0</v>
      </c>
      <c r="E88" s="30">
        <f>'Population w Relocation'!E88- INDEX($C$7:$H$12,MATCH(E$15,$C$6:$H$6),MATCH(E$15,$B$7:$B$12))*(1+E$4)*'Population w Relocation'!E87</f>
        <v>0</v>
      </c>
      <c r="F88" s="30">
        <f>'Population w Relocation'!F88- INDEX($C$7:$H$12,MATCH(F$15,$C$6:$H$6),MATCH(F$15,$B$7:$B$12))*(1+F$4)*'Population w Relocation'!F87</f>
        <v>0</v>
      </c>
      <c r="G88" s="30">
        <f>'Population w Relocation'!G88- INDEX($C$7:$H$12,MATCH(G$15,$C$6:$H$6),MATCH(G$15,$B$7:$B$12))*(1+G$4)*'Population w Relocation'!G87</f>
        <v>0</v>
      </c>
      <c r="H88" s="30">
        <f>'Population w Relocation'!H88- INDEX($C$7:$H$12,MATCH(H$15,$C$6:$H$6),MATCH(H$15,$B$7:$B$12))*(1+H$4)*'Population w Relocation'!H87</f>
        <v>2350.013238496962</v>
      </c>
      <c r="I88" s="38">
        <f t="shared" si="3"/>
        <v>7833.3774616568116</v>
      </c>
      <c r="J88" s="42">
        <f>'Population w Relocation'!C87*(1+C$4)*INDEX($C$7:$H$12,MATCH(J$15,$B$7:$B$12),1)</f>
        <v>9427434.8442886304</v>
      </c>
      <c r="K88" s="30">
        <f>'Population w Relocation'!D87*(1+D$4)*INDEX($C$7:$H$12,MATCH(K$15,$B$7:$B$12),1)</f>
        <v>1833.5739898816194</v>
      </c>
      <c r="L88" s="30">
        <f>'Population w Relocation'!E87*(1+E$4)*INDEX($C$7:$H$12,MATCH(L$15,$B$7:$B$12),1)</f>
        <v>2495.8733578409792</v>
      </c>
      <c r="M88" s="30">
        <f>'Population w Relocation'!F87*(1+F$4)*INDEX($C$7:$H$12,MATCH(M$15,$B$7:$B$12),1)</f>
        <v>439.93260428568425</v>
      </c>
      <c r="N88" s="30">
        <f>'Population w Relocation'!G87*(1+G$4)*INDEX($C$7:$H$12,MATCH(N$15,$B$7:$B$12),1)</f>
        <v>713.98427115139691</v>
      </c>
      <c r="O88" s="30">
        <f>'Population w Relocation'!H87*(1+H$4)*INDEX($C$7:$H$12,MATCH(O$15,$B$7:$B$12),1)</f>
        <v>0</v>
      </c>
      <c r="P88" s="52">
        <f t="shared" si="5"/>
        <v>9432918.2085117903</v>
      </c>
      <c r="Q88" s="42">
        <f>'Population w Relocation'!C87*(1+C$4)*INDEX($C$7:$H$12,MATCH(J$15,$B$7:$B$12),6)</f>
        <v>0</v>
      </c>
      <c r="R88" s="30">
        <f>'Population w Relocation'!D87*(1+D$4)*INDEX($C$7:$H$12,MATCH(K$15,$B$7:$B$12),6)</f>
        <v>785.81742423497997</v>
      </c>
      <c r="S88" s="30">
        <f>'Population w Relocation'!E87*(1+E$4)*INDEX($C$7:$H$12,MATCH(L$15,$B$7:$B$12),6)</f>
        <v>1069.6600105032771</v>
      </c>
      <c r="T88" s="30">
        <f>'Population w Relocation'!F87*(1+F$4)*INDEX($C$7:$H$12,MATCH(M$15,$B$7:$B$12),6)</f>
        <v>188.54254469386473</v>
      </c>
      <c r="U88" s="30">
        <f>'Population w Relocation'!G87*(1+G$4)*INDEX($C$7:$H$12,MATCH(N$15,$B$7:$B$12),6)</f>
        <v>305.99325906488446</v>
      </c>
      <c r="V88" s="30">
        <f>'Population w Relocation'!H87*(1+H$4)*INDEX($C$7:$H$12,MATCH(O$15,$B$7:$B$12),6)</f>
        <v>610780.38494827528</v>
      </c>
      <c r="W88" s="52">
        <f t="shared" si="4"/>
        <v>613130.39818677225</v>
      </c>
    </row>
    <row r="89" spans="2:23">
      <c r="B89" s="46">
        <v>2093</v>
      </c>
      <c r="C89" s="42">
        <f>'Population w Relocation'!C89- INDEX($C$7:$H$12,MATCH(C$15,$C$6:$H$6),MATCH(C$15,$B$7:$B$12))*(1+C$4)*'Population w Relocation'!C88</f>
        <v>5508.0387313179672</v>
      </c>
      <c r="D89" s="30">
        <f>'Population w Relocation'!D89- INDEX($C$7:$H$12,MATCH(D$15,$C$6:$H$6),MATCH(D$15,$B$7:$B$12))*(1+D$4)*'Population w Relocation'!D88</f>
        <v>0</v>
      </c>
      <c r="E89" s="30">
        <f>'Population w Relocation'!E89- INDEX($C$7:$H$12,MATCH(E$15,$C$6:$H$6),MATCH(E$15,$B$7:$B$12))*(1+E$4)*'Population w Relocation'!E88</f>
        <v>0</v>
      </c>
      <c r="F89" s="30">
        <f>'Population w Relocation'!F89- INDEX($C$7:$H$12,MATCH(F$15,$C$6:$H$6),MATCH(F$15,$B$7:$B$12))*(1+F$4)*'Population w Relocation'!F88</f>
        <v>0</v>
      </c>
      <c r="G89" s="30">
        <f>'Population w Relocation'!G89- INDEX($C$7:$H$12,MATCH(G$15,$C$6:$H$6),MATCH(G$15,$B$7:$B$12))*(1+G$4)*'Population w Relocation'!G88</f>
        <v>0</v>
      </c>
      <c r="H89" s="30">
        <f>'Population w Relocation'!H89- INDEX($C$7:$H$12,MATCH(H$15,$C$6:$H$6),MATCH(H$15,$B$7:$B$12))*(1+H$4)*'Population w Relocation'!H88</f>
        <v>2360.5880277073011</v>
      </c>
      <c r="I89" s="38">
        <f t="shared" si="3"/>
        <v>7868.6267590252683</v>
      </c>
      <c r="J89" s="42">
        <f>'Population w Relocation'!C88*(1+C$4)*INDEX($C$7:$H$12,MATCH(J$15,$B$7:$B$12),1)</f>
        <v>9480082.799554348</v>
      </c>
      <c r="K89" s="30">
        <f>'Population w Relocation'!D88*(1+D$4)*INDEX($C$7:$H$12,MATCH(K$15,$B$7:$B$12),1)</f>
        <v>1841.9158031352408</v>
      </c>
      <c r="L89" s="30">
        <f>'Population w Relocation'!E88*(1+E$4)*INDEX($C$7:$H$12,MATCH(L$15,$B$7:$B$12),1)</f>
        <v>2507.0553008070997</v>
      </c>
      <c r="M89" s="30">
        <f>'Population w Relocation'!F88*(1+F$4)*INDEX($C$7:$H$12,MATCH(M$15,$B$7:$B$12),1)</f>
        <v>441.93407008383707</v>
      </c>
      <c r="N89" s="30">
        <f>'Population w Relocation'!G88*(1+G$4)*INDEX($C$7:$H$12,MATCH(N$15,$B$7:$B$12),1)</f>
        <v>717.13355729085652</v>
      </c>
      <c r="O89" s="30">
        <f>'Population w Relocation'!H88*(1+H$4)*INDEX($C$7:$H$12,MATCH(O$15,$B$7:$B$12),1)</f>
        <v>0</v>
      </c>
      <c r="P89" s="52">
        <f t="shared" si="5"/>
        <v>9485590.838285666</v>
      </c>
      <c r="Q89" s="42">
        <f>'Population w Relocation'!C88*(1+C$4)*INDEX($C$7:$H$12,MATCH(J$15,$B$7:$B$12),6)</f>
        <v>0</v>
      </c>
      <c r="R89" s="30">
        <f>'Population w Relocation'!D88*(1+D$4)*INDEX($C$7:$H$12,MATCH(K$15,$B$7:$B$12),6)</f>
        <v>789.39248705796058</v>
      </c>
      <c r="S89" s="30">
        <f>'Population w Relocation'!E88*(1+E$4)*INDEX($C$7:$H$12,MATCH(L$15,$B$7:$B$12),6)</f>
        <v>1074.4522717744715</v>
      </c>
      <c r="T89" s="30">
        <f>'Population w Relocation'!F88*(1+F$4)*INDEX($C$7:$H$12,MATCH(M$15,$B$7:$B$12),6)</f>
        <v>189.40031575021592</v>
      </c>
      <c r="U89" s="30">
        <f>'Population w Relocation'!G88*(1+G$4)*INDEX($C$7:$H$12,MATCH(N$15,$B$7:$B$12),6)</f>
        <v>307.34295312465287</v>
      </c>
      <c r="V89" s="30">
        <f>'Population w Relocation'!H88*(1+H$4)*INDEX($C$7:$H$12,MATCH(O$15,$B$7:$B$12),6)</f>
        <v>616196.05017770606</v>
      </c>
      <c r="W89" s="52">
        <f t="shared" si="4"/>
        <v>618556.63820541336</v>
      </c>
    </row>
    <row r="90" spans="2:23">
      <c r="B90" s="46">
        <v>2094</v>
      </c>
      <c r="C90" s="42">
        <f>'Population w Relocation'!C90- INDEX($C$7:$H$12,MATCH(C$15,$C$6:$H$6),MATCH(C$15,$B$7:$B$12))*(1+C$4)*'Population w Relocation'!C89</f>
        <v>5532.8242841418833</v>
      </c>
      <c r="D90" s="30">
        <f>'Population w Relocation'!D90- INDEX($C$7:$H$12,MATCH(D$15,$C$6:$H$6),MATCH(D$15,$B$7:$B$12))*(1+D$4)*'Population w Relocation'!D89</f>
        <v>0</v>
      </c>
      <c r="E90" s="30">
        <f>'Population w Relocation'!E90- INDEX($C$7:$H$12,MATCH(E$15,$C$6:$H$6),MATCH(E$15,$B$7:$B$12))*(1+E$4)*'Population w Relocation'!E89</f>
        <v>0</v>
      </c>
      <c r="F90" s="30">
        <f>'Population w Relocation'!F90- INDEX($C$7:$H$12,MATCH(F$15,$C$6:$H$6),MATCH(F$15,$B$7:$B$12))*(1+F$4)*'Population w Relocation'!F89</f>
        <v>0</v>
      </c>
      <c r="G90" s="30">
        <f>'Population w Relocation'!G90- INDEX($C$7:$H$12,MATCH(G$15,$C$6:$H$6),MATCH(G$15,$B$7:$B$12))*(1+G$4)*'Population w Relocation'!G89</f>
        <v>0</v>
      </c>
      <c r="H90" s="30">
        <f>'Population w Relocation'!H90- INDEX($C$7:$H$12,MATCH(H$15,$C$6:$H$6),MATCH(H$15,$B$7:$B$12))*(1+H$4)*'Population w Relocation'!H89</f>
        <v>2371.2104074900271</v>
      </c>
      <c r="I90" s="38">
        <f t="shared" si="3"/>
        <v>7904.0346916319104</v>
      </c>
      <c r="J90" s="42">
        <f>'Population w Relocation'!C89*(1+C$4)*INDEX($C$7:$H$12,MATCH(J$15,$B$7:$B$12),1)</f>
        <v>9533018.7924770936</v>
      </c>
      <c r="K90" s="30">
        <f>'Population w Relocation'!D89*(1+D$4)*INDEX($C$7:$H$12,MATCH(K$15,$B$7:$B$12),1)</f>
        <v>1850.2955673244355</v>
      </c>
      <c r="L90" s="30">
        <f>'Population w Relocation'!E89*(1+E$4)*INDEX($C$7:$H$12,MATCH(L$15,$B$7:$B$12),1)</f>
        <v>2518.2873408056294</v>
      </c>
      <c r="M90" s="30">
        <f>'Population w Relocation'!F89*(1+F$4)*INDEX($C$7:$H$12,MATCH(M$15,$B$7:$B$12),1)</f>
        <v>443.9446415161305</v>
      </c>
      <c r="N90" s="30">
        <f>'Population w Relocation'!G89*(1+G$4)*INDEX($C$7:$H$12,MATCH(N$15,$B$7:$B$12),1)</f>
        <v>720.2967344970931</v>
      </c>
      <c r="O90" s="30">
        <f>'Population w Relocation'!H89*(1+H$4)*INDEX($C$7:$H$12,MATCH(O$15,$B$7:$B$12),1)</f>
        <v>0</v>
      </c>
      <c r="P90" s="52">
        <f t="shared" si="5"/>
        <v>9538551.6167612355</v>
      </c>
      <c r="Q90" s="42">
        <f>'Population w Relocation'!C89*(1+C$4)*INDEX($C$7:$H$12,MATCH(J$15,$B$7:$B$12),6)</f>
        <v>0</v>
      </c>
      <c r="R90" s="30">
        <f>'Population w Relocation'!D89*(1+D$4)*INDEX($C$7:$H$12,MATCH(K$15,$B$7:$B$12),6)</f>
        <v>792.98381456761535</v>
      </c>
      <c r="S90" s="30">
        <f>'Population w Relocation'!E89*(1+E$4)*INDEX($C$7:$H$12,MATCH(L$15,$B$7:$B$12),6)</f>
        <v>1079.266003202413</v>
      </c>
      <c r="T90" s="30">
        <f>'Population w Relocation'!F89*(1+F$4)*INDEX($C$7:$H$12,MATCH(M$15,$B$7:$B$12),6)</f>
        <v>190.26198922119883</v>
      </c>
      <c r="U90" s="30">
        <f>'Population w Relocation'!G89*(1+G$4)*INDEX($C$7:$H$12,MATCH(N$15,$B$7:$B$12),6)</f>
        <v>308.69860049875422</v>
      </c>
      <c r="V90" s="30">
        <f>'Population w Relocation'!H89*(1+H$4)*INDEX($C$7:$H$12,MATCH(O$15,$B$7:$B$12),6)</f>
        <v>621649.42139644036</v>
      </c>
      <c r="W90" s="52">
        <f t="shared" si="4"/>
        <v>624020.63180393039</v>
      </c>
    </row>
    <row r="91" spans="2:23">
      <c r="B91" s="46">
        <v>2095</v>
      </c>
      <c r="C91" s="42">
        <f>'Population w Relocation'!C91- INDEX($C$7:$H$12,MATCH(C$15,$C$6:$H$6),MATCH(C$15,$B$7:$B$12))*(1+C$4)*'Population w Relocation'!C90</f>
        <v>5557.7213814370334</v>
      </c>
      <c r="D91" s="30">
        <f>'Population w Relocation'!D91- INDEX($C$7:$H$12,MATCH(D$15,$C$6:$H$6),MATCH(D$15,$B$7:$B$12))*(1+D$4)*'Population w Relocation'!D90</f>
        <v>0</v>
      </c>
      <c r="E91" s="30">
        <f>'Population w Relocation'!E91- INDEX($C$7:$H$12,MATCH(E$15,$C$6:$H$6),MATCH(E$15,$B$7:$B$12))*(1+E$4)*'Population w Relocation'!E90</f>
        <v>0</v>
      </c>
      <c r="F91" s="30">
        <f>'Population w Relocation'!F91- INDEX($C$7:$H$12,MATCH(F$15,$C$6:$H$6),MATCH(F$15,$B$7:$B$12))*(1+F$4)*'Population w Relocation'!F90</f>
        <v>0</v>
      </c>
      <c r="G91" s="30">
        <f>'Population w Relocation'!G91- INDEX($C$7:$H$12,MATCH(G$15,$C$6:$H$6),MATCH(G$15,$B$7:$B$12))*(1+G$4)*'Population w Relocation'!G90</f>
        <v>0</v>
      </c>
      <c r="H91" s="30">
        <f>'Population w Relocation'!H91- INDEX($C$7:$H$12,MATCH(H$15,$C$6:$H$6),MATCH(H$15,$B$7:$B$12))*(1+H$4)*'Population w Relocation'!H90</f>
        <v>2381.8805920442101</v>
      </c>
      <c r="I91" s="38">
        <f t="shared" si="3"/>
        <v>7939.6019734812435</v>
      </c>
      <c r="J91" s="42">
        <f>'Population w Relocation'!C90*(1+C$4)*INDEX($C$7:$H$12,MATCH(J$15,$B$7:$B$12),1)</f>
        <v>9586244.374845041</v>
      </c>
      <c r="K91" s="30">
        <f>'Population w Relocation'!D90*(1+D$4)*INDEX($C$7:$H$12,MATCH(K$15,$B$7:$B$12),1)</f>
        <v>1858.71345510633</v>
      </c>
      <c r="L91" s="30">
        <f>'Population w Relocation'!E90*(1+E$4)*INDEX($C$7:$H$12,MATCH(L$15,$B$7:$B$12),1)</f>
        <v>2529.5697022799113</v>
      </c>
      <c r="M91" s="30">
        <f>'Population w Relocation'!F90*(1+F$4)*INDEX($C$7:$H$12,MATCH(M$15,$B$7:$B$12),1)</f>
        <v>445.96436000849013</v>
      </c>
      <c r="N91" s="30">
        <f>'Population w Relocation'!G90*(1+G$4)*INDEX($C$7:$H$12,MATCH(N$15,$B$7:$B$12),1)</f>
        <v>723.47386404168594</v>
      </c>
      <c r="O91" s="30">
        <f>'Population w Relocation'!H90*(1+H$4)*INDEX($C$7:$H$12,MATCH(O$15,$B$7:$B$12),1)</f>
        <v>0</v>
      </c>
      <c r="P91" s="52">
        <f t="shared" si="5"/>
        <v>9591802.096226478</v>
      </c>
      <c r="Q91" s="42">
        <f>'Population w Relocation'!C90*(1+C$4)*INDEX($C$7:$H$12,MATCH(J$15,$B$7:$B$12),6)</f>
        <v>0</v>
      </c>
      <c r="R91" s="30">
        <f>'Population w Relocation'!D90*(1+D$4)*INDEX($C$7:$H$12,MATCH(K$15,$B$7:$B$12),6)</f>
        <v>796.59148075985593</v>
      </c>
      <c r="S91" s="30">
        <f>'Population w Relocation'!E90*(1+E$4)*INDEX($C$7:$H$12,MATCH(L$15,$B$7:$B$12),6)</f>
        <v>1084.1013009771052</v>
      </c>
      <c r="T91" s="30">
        <f>'Population w Relocation'!F90*(1+F$4)*INDEX($C$7:$H$12,MATCH(M$15,$B$7:$B$12),6)</f>
        <v>191.12758286078153</v>
      </c>
      <c r="U91" s="30">
        <f>'Population w Relocation'!G90*(1+G$4)*INDEX($C$7:$H$12,MATCH(N$15,$B$7:$B$12),6)</f>
        <v>310.0602274464369</v>
      </c>
      <c r="V91" s="30">
        <f>'Population w Relocation'!H90*(1+H$4)*INDEX($C$7:$H$12,MATCH(O$15,$B$7:$B$12),6)</f>
        <v>627140.73496294999</v>
      </c>
      <c r="W91" s="52">
        <f t="shared" si="4"/>
        <v>629522.61555499421</v>
      </c>
    </row>
    <row r="92" spans="2:23">
      <c r="B92" s="46">
        <v>2096</v>
      </c>
      <c r="C92" s="42">
        <f>'Population w Relocation'!C92- INDEX($C$7:$H$12,MATCH(C$15,$C$6:$H$6),MATCH(C$15,$B$7:$B$12))*(1+C$4)*'Population w Relocation'!C91</f>
        <v>5582.7305252421647</v>
      </c>
      <c r="D92" s="30">
        <f>'Population w Relocation'!D92- INDEX($C$7:$H$12,MATCH(D$15,$C$6:$H$6),MATCH(D$15,$B$7:$B$12))*(1+D$4)*'Population w Relocation'!D91</f>
        <v>0</v>
      </c>
      <c r="E92" s="30">
        <f>'Population w Relocation'!E92- INDEX($C$7:$H$12,MATCH(E$15,$C$6:$H$6),MATCH(E$15,$B$7:$B$12))*(1+E$4)*'Population w Relocation'!E91</f>
        <v>0</v>
      </c>
      <c r="F92" s="30">
        <f>'Population w Relocation'!F92- INDEX($C$7:$H$12,MATCH(F$15,$C$6:$H$6),MATCH(F$15,$B$7:$B$12))*(1+F$4)*'Population w Relocation'!F91</f>
        <v>0</v>
      </c>
      <c r="G92" s="30">
        <f>'Population w Relocation'!G92- INDEX($C$7:$H$12,MATCH(G$15,$C$6:$H$6),MATCH(G$15,$B$7:$B$12))*(1+G$4)*'Population w Relocation'!G91</f>
        <v>0</v>
      </c>
      <c r="H92" s="30">
        <f>'Population w Relocation'!H92- INDEX($C$7:$H$12,MATCH(H$15,$C$6:$H$6),MATCH(H$15,$B$7:$B$12))*(1+H$4)*'Population w Relocation'!H91</f>
        <v>2392.5987965331879</v>
      </c>
      <c r="I92" s="38">
        <f t="shared" si="3"/>
        <v>7975.3293217753526</v>
      </c>
      <c r="J92" s="42">
        <f>'Population w Relocation'!C91*(1+C$4)*INDEX($C$7:$H$12,MATCH(J$15,$B$7:$B$12),1)</f>
        <v>9639761.1067076102</v>
      </c>
      <c r="K92" s="30">
        <f>'Population w Relocation'!D91*(1+D$4)*INDEX($C$7:$H$12,MATCH(K$15,$B$7:$B$12),1)</f>
        <v>1867.1696399235525</v>
      </c>
      <c r="L92" s="30">
        <f>'Population w Relocation'!E91*(1+E$4)*INDEX($C$7:$H$12,MATCH(L$15,$B$7:$B$12),1)</f>
        <v>2540.9026106788324</v>
      </c>
      <c r="M92" s="30">
        <f>'Population w Relocation'!F91*(1+F$4)*INDEX($C$7:$H$12,MATCH(M$15,$B$7:$B$12),1)</f>
        <v>447.99326717530801</v>
      </c>
      <c r="N92" s="30">
        <f>'Population w Relocation'!G91*(1+G$4)*INDEX($C$7:$H$12,MATCH(N$15,$B$7:$B$12),1)</f>
        <v>726.66500746647523</v>
      </c>
      <c r="O92" s="30">
        <f>'Population w Relocation'!H91*(1+H$4)*INDEX($C$7:$H$12,MATCH(O$15,$B$7:$B$12),1)</f>
        <v>0</v>
      </c>
      <c r="P92" s="52">
        <f t="shared" si="5"/>
        <v>9645343.8372328524</v>
      </c>
      <c r="Q92" s="42">
        <f>'Population w Relocation'!C91*(1+C$4)*INDEX($C$7:$H$12,MATCH(J$15,$B$7:$B$12),6)</f>
        <v>0</v>
      </c>
      <c r="R92" s="30">
        <f>'Population w Relocation'!D91*(1+D$4)*INDEX($C$7:$H$12,MATCH(K$15,$B$7:$B$12),6)</f>
        <v>800.21555996723691</v>
      </c>
      <c r="S92" s="30">
        <f>'Population w Relocation'!E91*(1+E$4)*INDEX($C$7:$H$12,MATCH(L$15,$B$7:$B$12),6)</f>
        <v>1088.9582617194999</v>
      </c>
      <c r="T92" s="30">
        <f>'Population w Relocation'!F91*(1+F$4)*INDEX($C$7:$H$12,MATCH(M$15,$B$7:$B$12),6)</f>
        <v>191.99711450370347</v>
      </c>
      <c r="U92" s="30">
        <f>'Population w Relocation'!G91*(1+G$4)*INDEX($C$7:$H$12,MATCH(N$15,$B$7:$B$12),6)</f>
        <v>311.42786034277515</v>
      </c>
      <c r="V92" s="30">
        <f>'Population w Relocation'!H91*(1+H$4)*INDEX($C$7:$H$12,MATCH(O$15,$B$7:$B$12),6)</f>
        <v>632670.22863276908</v>
      </c>
      <c r="W92" s="52">
        <f t="shared" si="4"/>
        <v>635062.82742930227</v>
      </c>
    </row>
    <row r="93" spans="2:23">
      <c r="B93" s="46">
        <v>2097</v>
      </c>
      <c r="C93" s="42">
        <f>'Population w Relocation'!C93- INDEX($C$7:$H$12,MATCH(C$15,$C$6:$H$6),MATCH(C$15,$B$7:$B$12))*(1+C$4)*'Population w Relocation'!C92</f>
        <v>5607.8522198759019</v>
      </c>
      <c r="D93" s="30">
        <f>'Population w Relocation'!D93- INDEX($C$7:$H$12,MATCH(D$15,$C$6:$H$6),MATCH(D$15,$B$7:$B$12))*(1+D$4)*'Population w Relocation'!D92</f>
        <v>0</v>
      </c>
      <c r="E93" s="30">
        <f>'Population w Relocation'!E93- INDEX($C$7:$H$12,MATCH(E$15,$C$6:$H$6),MATCH(E$15,$B$7:$B$12))*(1+E$4)*'Population w Relocation'!E92</f>
        <v>0</v>
      </c>
      <c r="F93" s="30">
        <f>'Population w Relocation'!F93- INDEX($C$7:$H$12,MATCH(F$15,$C$6:$H$6),MATCH(F$15,$B$7:$B$12))*(1+F$4)*'Population w Relocation'!F92</f>
        <v>0</v>
      </c>
      <c r="G93" s="30">
        <f>'Population w Relocation'!G93- INDEX($C$7:$H$12,MATCH(G$15,$C$6:$H$6),MATCH(G$15,$B$7:$B$12))*(1+G$4)*'Population w Relocation'!G92</f>
        <v>0</v>
      </c>
      <c r="H93" s="30">
        <f>'Population w Relocation'!H93- INDEX($C$7:$H$12,MATCH(H$15,$C$6:$H$6),MATCH(H$15,$B$7:$B$12))*(1+H$4)*'Population w Relocation'!H92</f>
        <v>2403.3652370889904</v>
      </c>
      <c r="I93" s="38">
        <f t="shared" si="3"/>
        <v>8011.2174569648923</v>
      </c>
      <c r="J93" s="42">
        <f>'Population w Relocation'!C92*(1+C$4)*INDEX($C$7:$H$12,MATCH(J$15,$B$7:$B$12),1)</f>
        <v>9693570.5564190149</v>
      </c>
      <c r="K93" s="30">
        <f>'Population w Relocation'!D92*(1+D$4)*INDEX($C$7:$H$12,MATCH(K$15,$B$7:$B$12),1)</f>
        <v>1875.6642960078045</v>
      </c>
      <c r="L93" s="30">
        <f>'Population w Relocation'!E92*(1+E$4)*INDEX($C$7:$H$12,MATCH(L$15,$B$7:$B$12),1)</f>
        <v>2552.2862924613305</v>
      </c>
      <c r="M93" s="30">
        <f>'Population w Relocation'!F92*(1+F$4)*INDEX($C$7:$H$12,MATCH(M$15,$B$7:$B$12),1)</f>
        <v>450.03140482030017</v>
      </c>
      <c r="N93" s="30">
        <f>'Population w Relocation'!G92*(1+G$4)*INDEX($C$7:$H$12,MATCH(N$15,$B$7:$B$12),1)</f>
        <v>729.87022658475348</v>
      </c>
      <c r="O93" s="30">
        <f>'Population w Relocation'!H92*(1+H$4)*INDEX($C$7:$H$12,MATCH(O$15,$B$7:$B$12),1)</f>
        <v>0</v>
      </c>
      <c r="P93" s="52">
        <f t="shared" si="5"/>
        <v>9699178.4086388908</v>
      </c>
      <c r="Q93" s="42">
        <f>'Population w Relocation'!C92*(1+C$4)*INDEX($C$7:$H$12,MATCH(J$15,$B$7:$B$12),6)</f>
        <v>0</v>
      </c>
      <c r="R93" s="30">
        <f>'Population w Relocation'!D92*(1+D$4)*INDEX($C$7:$H$12,MATCH(K$15,$B$7:$B$12),6)</f>
        <v>803.85612686048785</v>
      </c>
      <c r="S93" s="30">
        <f>'Population w Relocation'!E92*(1+E$4)*INDEX($C$7:$H$12,MATCH(L$15,$B$7:$B$12),6)</f>
        <v>1093.8369824834276</v>
      </c>
      <c r="T93" s="30">
        <f>'Population w Relocation'!F92*(1+F$4)*INDEX($C$7:$H$12,MATCH(M$15,$B$7:$B$12),6)</f>
        <v>192.87060206584297</v>
      </c>
      <c r="U93" s="30">
        <f>'Population w Relocation'!G92*(1+G$4)*INDEX($C$7:$H$12,MATCH(N$15,$B$7:$B$12),6)</f>
        <v>312.80152567918014</v>
      </c>
      <c r="V93" s="30">
        <f>'Population w Relocation'!H92*(1+H$4)*INDEX($C$7:$H$12,MATCH(O$15,$B$7:$B$12),6)</f>
        <v>638238.14156644873</v>
      </c>
      <c r="W93" s="52">
        <f t="shared" si="4"/>
        <v>640641.50680353772</v>
      </c>
    </row>
    <row r="94" spans="2:23">
      <c r="B94" s="46">
        <v>2098</v>
      </c>
      <c r="C94" s="42">
        <f>'Population w Relocation'!C94- INDEX($C$7:$H$12,MATCH(C$15,$C$6:$H$6),MATCH(C$15,$B$7:$B$12))*(1+C$4)*'Population w Relocation'!C93</f>
        <v>5633.0869719032198</v>
      </c>
      <c r="D94" s="30">
        <f>'Population w Relocation'!D94- INDEX($C$7:$H$12,MATCH(D$15,$C$6:$H$6),MATCH(D$15,$B$7:$B$12))*(1+D$4)*'Population w Relocation'!D93</f>
        <v>0</v>
      </c>
      <c r="E94" s="30">
        <f>'Population w Relocation'!E94- INDEX($C$7:$H$12,MATCH(E$15,$C$6:$H$6),MATCH(E$15,$B$7:$B$12))*(1+E$4)*'Population w Relocation'!E93</f>
        <v>0</v>
      </c>
      <c r="F94" s="30">
        <f>'Population w Relocation'!F94- INDEX($C$7:$H$12,MATCH(F$15,$C$6:$H$6),MATCH(F$15,$B$7:$B$12))*(1+F$4)*'Population w Relocation'!F93</f>
        <v>0</v>
      </c>
      <c r="G94" s="30">
        <f>'Population w Relocation'!G94- INDEX($C$7:$H$12,MATCH(G$15,$C$6:$H$6),MATCH(G$15,$B$7:$B$12))*(1+G$4)*'Population w Relocation'!G93</f>
        <v>0</v>
      </c>
      <c r="H94" s="30">
        <f>'Population w Relocation'!H94- INDEX($C$7:$H$12,MATCH(H$15,$C$6:$H$6),MATCH(H$15,$B$7:$B$12))*(1+H$4)*'Population w Relocation'!H93</f>
        <v>2414.1801308160648</v>
      </c>
      <c r="I94" s="38">
        <f t="shared" si="3"/>
        <v>8047.2671027192846</v>
      </c>
      <c r="J94" s="42">
        <f>'Population w Relocation'!C93*(1+C$4)*INDEX($C$7:$H$12,MATCH(J$15,$B$7:$B$12),1)</f>
        <v>9747674.3006820846</v>
      </c>
      <c r="K94" s="30">
        <f>'Population w Relocation'!D93*(1+D$4)*INDEX($C$7:$H$12,MATCH(K$15,$B$7:$B$12),1)</f>
        <v>1884.1975983834523</v>
      </c>
      <c r="L94" s="30">
        <f>'Population w Relocation'!E93*(1+E$4)*INDEX($C$7:$H$12,MATCH(L$15,$B$7:$B$12),1)</f>
        <v>2563.7209751009177</v>
      </c>
      <c r="M94" s="30">
        <f>'Population w Relocation'!F93*(1+F$4)*INDEX($C$7:$H$12,MATCH(M$15,$B$7:$B$12),1)</f>
        <v>452.07881493736789</v>
      </c>
      <c r="N94" s="30">
        <f>'Population w Relocation'!G93*(1+G$4)*INDEX($C$7:$H$12,MATCH(N$15,$B$7:$B$12),1)</f>
        <v>733.08958348246347</v>
      </c>
      <c r="O94" s="30">
        <f>'Population w Relocation'!H93*(1+H$4)*INDEX($C$7:$H$12,MATCH(O$15,$B$7:$B$12),1)</f>
        <v>0</v>
      </c>
      <c r="P94" s="52">
        <f t="shared" si="5"/>
        <v>9753307.3876539879</v>
      </c>
      <c r="Q94" s="42">
        <f>'Population w Relocation'!C93*(1+C$4)*INDEX($C$7:$H$12,MATCH(J$15,$B$7:$B$12),6)</f>
        <v>0</v>
      </c>
      <c r="R94" s="30">
        <f>'Population w Relocation'!D93*(1+D$4)*INDEX($C$7:$H$12,MATCH(K$15,$B$7:$B$12),6)</f>
        <v>807.51325645005113</v>
      </c>
      <c r="S94" s="30">
        <f>'Population w Relocation'!E93*(1+E$4)*INDEX($C$7:$H$12,MATCH(L$15,$B$7:$B$12),6)</f>
        <v>1098.7375607575366</v>
      </c>
      <c r="T94" s="30">
        <f>'Population w Relocation'!F93*(1+F$4)*INDEX($C$7:$H$12,MATCH(M$15,$B$7:$B$12),6)</f>
        <v>193.74806354458627</v>
      </c>
      <c r="U94" s="30">
        <f>'Population w Relocation'!G93*(1+G$4)*INDEX($C$7:$H$12,MATCH(N$15,$B$7:$B$12),6)</f>
        <v>314.18125006391296</v>
      </c>
      <c r="V94" s="30">
        <f>'Population w Relocation'!H93*(1+H$4)*INDEX($C$7:$H$12,MATCH(O$15,$B$7:$B$12),6)</f>
        <v>643844.71433755534</v>
      </c>
      <c r="W94" s="52">
        <f t="shared" si="4"/>
        <v>646258.89446837141</v>
      </c>
    </row>
    <row r="95" spans="2:23">
      <c r="B95" s="46">
        <v>2099</v>
      </c>
      <c r="C95" s="42">
        <f>'Population w Relocation'!C95- INDEX($C$7:$H$12,MATCH(C$15,$C$6:$H$6),MATCH(C$15,$B$7:$B$12))*(1+C$4)*'Population w Relocation'!C94</f>
        <v>5658.4352901931852</v>
      </c>
      <c r="D95" s="30">
        <f>'Population w Relocation'!D95- INDEX($C$7:$H$12,MATCH(D$15,$C$6:$H$6),MATCH(D$15,$B$7:$B$12))*(1+D$4)*'Population w Relocation'!D94</f>
        <v>0</v>
      </c>
      <c r="E95" s="30">
        <f>'Population w Relocation'!E95- INDEX($C$7:$H$12,MATCH(E$15,$C$6:$H$6),MATCH(E$15,$B$7:$B$12))*(1+E$4)*'Population w Relocation'!E94</f>
        <v>0</v>
      </c>
      <c r="F95" s="30">
        <f>'Population w Relocation'!F95- INDEX($C$7:$H$12,MATCH(F$15,$C$6:$H$6),MATCH(F$15,$B$7:$B$12))*(1+F$4)*'Population w Relocation'!F94</f>
        <v>0</v>
      </c>
      <c r="G95" s="30">
        <f>'Population w Relocation'!G95- INDEX($C$7:$H$12,MATCH(G$15,$C$6:$H$6),MATCH(G$15,$B$7:$B$12))*(1+G$4)*'Population w Relocation'!G94</f>
        <v>0</v>
      </c>
      <c r="H95" s="30">
        <f>'Population w Relocation'!H95- INDEX($C$7:$H$12,MATCH(H$15,$C$6:$H$6),MATCH(H$15,$B$7:$B$12))*(1+H$4)*'Population w Relocation'!H94</f>
        <v>2425.0436957966303</v>
      </c>
      <c r="I95" s="38">
        <f t="shared" si="3"/>
        <v>8083.4789859898156</v>
      </c>
      <c r="J95" s="42">
        <f>'Population w Relocation'!C94*(1+C$4)*INDEX($C$7:$H$12,MATCH(J$15,$B$7:$B$12),1)</f>
        <v>9802073.9245922565</v>
      </c>
      <c r="K95" s="30">
        <f>'Population w Relocation'!D94*(1+D$4)*INDEX($C$7:$H$12,MATCH(K$15,$B$7:$B$12),1)</f>
        <v>1892.7697228711322</v>
      </c>
      <c r="L95" s="30">
        <f>'Population w Relocation'!E94*(1+E$4)*INDEX($C$7:$H$12,MATCH(L$15,$B$7:$B$12),1)</f>
        <v>2575.2068870902272</v>
      </c>
      <c r="M95" s="30">
        <f>'Population w Relocation'!F94*(1+F$4)*INDEX($C$7:$H$12,MATCH(M$15,$B$7:$B$12),1)</f>
        <v>454.13553971146308</v>
      </c>
      <c r="N95" s="30">
        <f>'Population w Relocation'!G94*(1+G$4)*INDEX($C$7:$H$12,MATCH(N$15,$B$7:$B$12),1)</f>
        <v>736.32314051939989</v>
      </c>
      <c r="O95" s="30">
        <f>'Population w Relocation'!H94*(1+H$4)*INDEX($C$7:$H$12,MATCH(O$15,$B$7:$B$12),1)</f>
        <v>0</v>
      </c>
      <c r="P95" s="52">
        <f t="shared" si="5"/>
        <v>9807732.3598824497</v>
      </c>
      <c r="Q95" s="42">
        <f>'Population w Relocation'!C94*(1+C$4)*INDEX($C$7:$H$12,MATCH(J$15,$B$7:$B$12),6)</f>
        <v>0</v>
      </c>
      <c r="R95" s="30">
        <f>'Population w Relocation'!D94*(1+D$4)*INDEX($C$7:$H$12,MATCH(K$15,$B$7:$B$12),6)</f>
        <v>811.18702408762817</v>
      </c>
      <c r="S95" s="30">
        <f>'Population w Relocation'!E94*(1+E$4)*INDEX($C$7:$H$12,MATCH(L$15,$B$7:$B$12),6)</f>
        <v>1103.6600944672405</v>
      </c>
      <c r="T95" s="30">
        <f>'Population w Relocation'!F94*(1+F$4)*INDEX($C$7:$H$12,MATCH(M$15,$B$7:$B$12),6)</f>
        <v>194.62951701919849</v>
      </c>
      <c r="U95" s="30">
        <f>'Population w Relocation'!G94*(1+G$4)*INDEX($C$7:$H$12,MATCH(N$15,$B$7:$B$12),6)</f>
        <v>315.56706022259999</v>
      </c>
      <c r="V95" s="30">
        <f>'Population w Relocation'!H94*(1+H$4)*INDEX($C$7:$H$12,MATCH(O$15,$B$7:$B$12),6)</f>
        <v>649490.18894071318</v>
      </c>
      <c r="W95" s="52">
        <f t="shared" si="4"/>
        <v>651915.23263650981</v>
      </c>
    </row>
    <row r="96" spans="2:23">
      <c r="B96" s="46">
        <v>2100</v>
      </c>
      <c r="C96" s="42">
        <f>'Population w Relocation'!C96- INDEX($C$7:$H$12,MATCH(C$15,$C$6:$H$6),MATCH(C$15,$B$7:$B$12))*(1+C$4)*'Population w Relocation'!C95</f>
        <v>5683.8976858854294</v>
      </c>
      <c r="D96" s="30">
        <f>'Population w Relocation'!D96- INDEX($C$7:$H$12,MATCH(D$15,$C$6:$H$6),MATCH(D$15,$B$7:$B$12))*(1+D$4)*'Population w Relocation'!D95</f>
        <v>0</v>
      </c>
      <c r="E96" s="30">
        <f>'Population w Relocation'!E96- INDEX($C$7:$H$12,MATCH(E$15,$C$6:$H$6),MATCH(E$15,$B$7:$B$12))*(1+E$4)*'Population w Relocation'!E95</f>
        <v>0</v>
      </c>
      <c r="F96" s="30">
        <f>'Population w Relocation'!F96- INDEX($C$7:$H$12,MATCH(F$15,$C$6:$H$6),MATCH(F$15,$B$7:$B$12))*(1+F$4)*'Population w Relocation'!F95</f>
        <v>0</v>
      </c>
      <c r="G96" s="30">
        <f>'Population w Relocation'!G96- INDEX($C$7:$H$12,MATCH(G$15,$C$6:$H$6),MATCH(G$15,$B$7:$B$12))*(1+G$4)*'Population w Relocation'!G95</f>
        <v>0</v>
      </c>
      <c r="H96" s="30">
        <f>'Population w Relocation'!H96- INDEX($C$7:$H$12,MATCH(H$15,$C$6:$H$6),MATCH(H$15,$B$7:$B$12))*(1+H$4)*'Population w Relocation'!H95</f>
        <v>2435.956151094404</v>
      </c>
      <c r="I96" s="38">
        <f t="shared" si="3"/>
        <v>8119.8538369798334</v>
      </c>
      <c r="J96" s="42">
        <f>'Population w Relocation'!C95*(1+C$4)*INDEX($C$7:$H$12,MATCH(J$15,$B$7:$B$12),1)</f>
        <v>9856771.0216818601</v>
      </c>
      <c r="K96" s="30">
        <f>'Population w Relocation'!D95*(1+D$4)*INDEX($C$7:$H$12,MATCH(K$15,$B$7:$B$12),1)</f>
        <v>1901.3808460913733</v>
      </c>
      <c r="L96" s="30">
        <f>'Population w Relocation'!E95*(1+E$4)*INDEX($C$7:$H$12,MATCH(L$15,$B$7:$B$12),1)</f>
        <v>2586.7442579455787</v>
      </c>
      <c r="M96" s="30">
        <f>'Population w Relocation'!F95*(1+F$4)*INDEX($C$7:$H$12,MATCH(M$15,$B$7:$B$12),1)</f>
        <v>456.20162151945721</v>
      </c>
      <c r="N96" s="30">
        <f>'Population w Relocation'!G95*(1+G$4)*INDEX($C$7:$H$12,MATCH(N$15,$B$7:$B$12),1)</f>
        <v>739.5709603304183</v>
      </c>
      <c r="O96" s="30">
        <f>'Population w Relocation'!H95*(1+H$4)*INDEX($C$7:$H$12,MATCH(O$15,$B$7:$B$12),1)</f>
        <v>0</v>
      </c>
      <c r="P96" s="52">
        <f t="shared" si="5"/>
        <v>9862454.9193677455</v>
      </c>
      <c r="Q96" s="42">
        <f>'Population w Relocation'!C95*(1+C$4)*INDEX($C$7:$H$12,MATCH(J$15,$B$7:$B$12),6)</f>
        <v>0</v>
      </c>
      <c r="R96" s="30">
        <f>'Population w Relocation'!D95*(1+D$4)*INDEX($C$7:$H$12,MATCH(K$15,$B$7:$B$12),6)</f>
        <v>814.87750546773157</v>
      </c>
      <c r="S96" s="30">
        <f>'Population w Relocation'!E95*(1+E$4)*INDEX($C$7:$H$12,MATCH(L$15,$B$7:$B$12),6)</f>
        <v>1108.6046819766768</v>
      </c>
      <c r="T96" s="30">
        <f>'Population w Relocation'!F95*(1+F$4)*INDEX($C$7:$H$12,MATCH(M$15,$B$7:$B$12),6)</f>
        <v>195.51498065119597</v>
      </c>
      <c r="U96" s="30">
        <f>'Population w Relocation'!G95*(1+G$4)*INDEX($C$7:$H$12,MATCH(N$15,$B$7:$B$12),6)</f>
        <v>316.9589829987508</v>
      </c>
      <c r="V96" s="30">
        <f>'Population w Relocation'!H95*(1+H$4)*INDEX($C$7:$H$12,MATCH(O$15,$B$7:$B$12),6)</f>
        <v>655174.80879969231</v>
      </c>
      <c r="W96" s="52">
        <f t="shared" si="4"/>
        <v>657610.76495078672</v>
      </c>
    </row>
    <row r="97" spans="2:23">
      <c r="B97" s="46">
        <v>2101</v>
      </c>
      <c r="C97" s="42">
        <f>'Population w Relocation'!C97- INDEX($C$7:$H$12,MATCH(C$15,$C$6:$H$6),MATCH(C$15,$B$7:$B$12))*(1+C$4)*'Population w Relocation'!C96</f>
        <v>5709.4746724367142</v>
      </c>
      <c r="D97" s="30">
        <f>'Population w Relocation'!D97- INDEX($C$7:$H$12,MATCH(D$15,$C$6:$H$6),MATCH(D$15,$B$7:$B$12))*(1+D$4)*'Population w Relocation'!D96</f>
        <v>0</v>
      </c>
      <c r="E97" s="30">
        <f>'Population w Relocation'!E97- INDEX($C$7:$H$12,MATCH(E$15,$C$6:$H$6),MATCH(E$15,$B$7:$B$12))*(1+E$4)*'Population w Relocation'!E96</f>
        <v>0</v>
      </c>
      <c r="F97" s="30">
        <f>'Population w Relocation'!F97- INDEX($C$7:$H$12,MATCH(F$15,$C$6:$H$6),MATCH(F$15,$B$7:$B$12))*(1+F$4)*'Population w Relocation'!F96</f>
        <v>0</v>
      </c>
      <c r="G97" s="30">
        <f>'Population w Relocation'!G97- INDEX($C$7:$H$12,MATCH(G$15,$C$6:$H$6),MATCH(G$15,$B$7:$B$12))*(1+G$4)*'Population w Relocation'!G96</f>
        <v>0</v>
      </c>
      <c r="H97" s="30">
        <f>'Population w Relocation'!H97- INDEX($C$7:$H$12,MATCH(H$15,$C$6:$H$6),MATCH(H$15,$B$7:$B$12))*(1+H$4)*'Population w Relocation'!H96</f>
        <v>2446.9177167589078</v>
      </c>
      <c r="I97" s="38">
        <f t="shared" si="3"/>
        <v>8156.3923891956219</v>
      </c>
      <c r="J97" s="42">
        <f>'Population w Relocation'!C96*(1+C$4)*INDEX($C$7:$H$12,MATCH(J$15,$B$7:$B$12),1)</f>
        <v>9911767.1939645838</v>
      </c>
      <c r="K97" s="30">
        <f>'Population w Relocation'!D96*(1+D$4)*INDEX($C$7:$H$12,MATCH(K$15,$B$7:$B$12),1)</f>
        <v>1910.0311454682374</v>
      </c>
      <c r="L97" s="30">
        <f>'Population w Relocation'!E96*(1+E$4)*INDEX($C$7:$H$12,MATCH(L$15,$B$7:$B$12),1)</f>
        <v>2598.3333182115639</v>
      </c>
      <c r="M97" s="30">
        <f>'Population w Relocation'!F96*(1+F$4)*INDEX($C$7:$H$12,MATCH(M$15,$B$7:$B$12),1)</f>
        <v>458.27710293101478</v>
      </c>
      <c r="N97" s="30">
        <f>'Population w Relocation'!G96*(1+G$4)*INDEX($C$7:$H$12,MATCH(N$15,$B$7:$B$12),1)</f>
        <v>742.83310582664808</v>
      </c>
      <c r="O97" s="30">
        <f>'Population w Relocation'!H96*(1+H$4)*INDEX($C$7:$H$12,MATCH(O$15,$B$7:$B$12),1)</f>
        <v>0</v>
      </c>
      <c r="P97" s="52">
        <f t="shared" si="5"/>
        <v>9917476.6686370205</v>
      </c>
      <c r="Q97" s="42">
        <f>'Population w Relocation'!C96*(1+C$4)*INDEX($C$7:$H$12,MATCH(J$15,$B$7:$B$12),6)</f>
        <v>0</v>
      </c>
      <c r="R97" s="30">
        <f>'Population w Relocation'!D96*(1+D$4)*INDEX($C$7:$H$12,MATCH(K$15,$B$7:$B$12),6)</f>
        <v>818.58477662924474</v>
      </c>
      <c r="S97" s="30">
        <f>'Population w Relocation'!E96*(1+E$4)*INDEX($C$7:$H$12,MATCH(L$15,$B$7:$B$12),6)</f>
        <v>1113.5714220906707</v>
      </c>
      <c r="T97" s="30">
        <f>'Population w Relocation'!F96*(1+F$4)*INDEX($C$7:$H$12,MATCH(M$15,$B$7:$B$12),6)</f>
        <v>196.40447268472064</v>
      </c>
      <c r="U97" s="30">
        <f>'Population w Relocation'!G96*(1+G$4)*INDEX($C$7:$H$12,MATCH(N$15,$B$7:$B$12),6)</f>
        <v>318.35704535427783</v>
      </c>
      <c r="V97" s="30">
        <f>'Population w Relocation'!H96*(1+H$4)*INDEX($C$7:$H$12,MATCH(O$15,$B$7:$B$12),6)</f>
        <v>660898.81877554057</v>
      </c>
      <c r="W97" s="52">
        <f t="shared" si="4"/>
        <v>663345.73649229947</v>
      </c>
    </row>
    <row r="98" spans="2:23">
      <c r="B98" s="46">
        <v>2102</v>
      </c>
      <c r="C98" s="42">
        <f>'Population w Relocation'!C98- INDEX($C$7:$H$12,MATCH(C$15,$C$6:$H$6),MATCH(C$15,$B$7:$B$12))*(1+C$4)*'Population w Relocation'!C97</f>
        <v>5735.1667656060308</v>
      </c>
      <c r="D98" s="30">
        <f>'Population w Relocation'!D98- INDEX($C$7:$H$12,MATCH(D$15,$C$6:$H$6),MATCH(D$15,$B$7:$B$12))*(1+D$4)*'Population w Relocation'!D97</f>
        <v>0</v>
      </c>
      <c r="E98" s="30">
        <f>'Population w Relocation'!E98- INDEX($C$7:$H$12,MATCH(E$15,$C$6:$H$6),MATCH(E$15,$B$7:$B$12))*(1+E$4)*'Population w Relocation'!E97</f>
        <v>0</v>
      </c>
      <c r="F98" s="30">
        <f>'Population w Relocation'!F98- INDEX($C$7:$H$12,MATCH(F$15,$C$6:$H$6),MATCH(F$15,$B$7:$B$12))*(1+F$4)*'Population w Relocation'!F97</f>
        <v>0</v>
      </c>
      <c r="G98" s="30">
        <f>'Population w Relocation'!G98- INDEX($C$7:$H$12,MATCH(G$15,$C$6:$H$6),MATCH(G$15,$B$7:$B$12))*(1+G$4)*'Population w Relocation'!G97</f>
        <v>0</v>
      </c>
      <c r="H98" s="30">
        <f>'Population w Relocation'!H98- INDEX($C$7:$H$12,MATCH(H$15,$C$6:$H$6),MATCH(H$15,$B$7:$B$12))*(1+H$4)*'Population w Relocation'!H97</f>
        <v>2457.9286138305906</v>
      </c>
      <c r="I98" s="38">
        <f t="shared" si="3"/>
        <v>8193.0953794366214</v>
      </c>
      <c r="J98" s="42">
        <f>'Population w Relocation'!C97*(1+C$4)*INDEX($C$7:$H$12,MATCH(J$15,$B$7:$B$12),1)</f>
        <v>9967064.0519802049</v>
      </c>
      <c r="K98" s="30">
        <f>'Population w Relocation'!D97*(1+D$4)*INDEX($C$7:$H$12,MATCH(K$15,$B$7:$B$12),1)</f>
        <v>1918.7207992329736</v>
      </c>
      <c r="L98" s="30">
        <f>'Population w Relocation'!E97*(1+E$4)*INDEX($C$7:$H$12,MATCH(L$15,$B$7:$B$12),1)</f>
        <v>2609.9742994656549</v>
      </c>
      <c r="M98" s="30">
        <f>'Population w Relocation'!F97*(1+F$4)*INDEX($C$7:$H$12,MATCH(M$15,$B$7:$B$12),1)</f>
        <v>460.36202670947006</v>
      </c>
      <c r="N98" s="30">
        <f>'Population w Relocation'!G97*(1+G$4)*INDEX($C$7:$H$12,MATCH(N$15,$B$7:$B$12),1)</f>
        <v>746.10964019671053</v>
      </c>
      <c r="O98" s="30">
        <f>'Population w Relocation'!H97*(1+H$4)*INDEX($C$7:$H$12,MATCH(O$15,$B$7:$B$12),1)</f>
        <v>0</v>
      </c>
      <c r="P98" s="52">
        <f t="shared" si="5"/>
        <v>9972799.2187458109</v>
      </c>
      <c r="Q98" s="42">
        <f>'Population w Relocation'!C97*(1+C$4)*INDEX($C$7:$H$12,MATCH(J$15,$B$7:$B$12),6)</f>
        <v>0</v>
      </c>
      <c r="R98" s="30">
        <f>'Population w Relocation'!D97*(1+D$4)*INDEX($C$7:$H$12,MATCH(K$15,$B$7:$B$12),6)</f>
        <v>822.30891395698893</v>
      </c>
      <c r="S98" s="30">
        <f>'Population w Relocation'!E97*(1+E$4)*INDEX($C$7:$H$12,MATCH(L$15,$B$7:$B$12),6)</f>
        <v>1118.5604140567095</v>
      </c>
      <c r="T98" s="30">
        <f>'Population w Relocation'!F97*(1+F$4)*INDEX($C$7:$H$12,MATCH(M$15,$B$7:$B$12),6)</f>
        <v>197.29801144691578</v>
      </c>
      <c r="U98" s="30">
        <f>'Population w Relocation'!G97*(1+G$4)*INDEX($C$7:$H$12,MATCH(N$15,$B$7:$B$12),6)</f>
        <v>319.76127437001884</v>
      </c>
      <c r="V98" s="30">
        <f>'Population w Relocation'!H97*(1+H$4)*INDEX($C$7:$H$12,MATCH(O$15,$B$7:$B$12),6)</f>
        <v>666662.4651747609</v>
      </c>
      <c r="W98" s="52">
        <f t="shared" si="4"/>
        <v>669120.39378859149</v>
      </c>
    </row>
    <row r="99" spans="2:23">
      <c r="B99" s="46">
        <v>2103</v>
      </c>
      <c r="C99" s="42">
        <f>'Population w Relocation'!C99- INDEX($C$7:$H$12,MATCH(C$15,$C$6:$H$6),MATCH(C$15,$B$7:$B$12))*(1+C$4)*'Population w Relocation'!C98</f>
        <v>5760.9744834713638</v>
      </c>
      <c r="D99" s="30">
        <f>'Population w Relocation'!D99- INDEX($C$7:$H$12,MATCH(D$15,$C$6:$H$6),MATCH(D$15,$B$7:$B$12))*(1+D$4)*'Population w Relocation'!D98</f>
        <v>0</v>
      </c>
      <c r="E99" s="30">
        <f>'Population w Relocation'!E99- INDEX($C$7:$H$12,MATCH(E$15,$C$6:$H$6),MATCH(E$15,$B$7:$B$12))*(1+E$4)*'Population w Relocation'!E98</f>
        <v>0</v>
      </c>
      <c r="F99" s="30">
        <f>'Population w Relocation'!F99- INDEX($C$7:$H$12,MATCH(F$15,$C$6:$H$6),MATCH(F$15,$B$7:$B$12))*(1+F$4)*'Population w Relocation'!F98</f>
        <v>0</v>
      </c>
      <c r="G99" s="30">
        <f>'Population w Relocation'!G99- INDEX($C$7:$H$12,MATCH(G$15,$C$6:$H$6),MATCH(G$15,$B$7:$B$12))*(1+G$4)*'Population w Relocation'!G98</f>
        <v>0</v>
      </c>
      <c r="H99" s="30">
        <f>'Population w Relocation'!H99- INDEX($C$7:$H$12,MATCH(H$15,$C$6:$H$6),MATCH(H$15,$B$7:$B$12))*(1+H$4)*'Population w Relocation'!H98</f>
        <v>2468.989064344787</v>
      </c>
      <c r="I99" s="38">
        <f t="shared" si="3"/>
        <v>8229.9635478161508</v>
      </c>
      <c r="J99" s="42">
        <f>'Population w Relocation'!C98*(1+C$4)*INDEX($C$7:$H$12,MATCH(J$15,$B$7:$B$12),1)</f>
        <v>10022663.214839539</v>
      </c>
      <c r="K99" s="30">
        <f>'Population w Relocation'!D98*(1+D$4)*INDEX($C$7:$H$12,MATCH(K$15,$B$7:$B$12),1)</f>
        <v>1927.4499864276909</v>
      </c>
      <c r="L99" s="30">
        <f>'Population w Relocation'!E98*(1+E$4)*INDEX($C$7:$H$12,MATCH(L$15,$B$7:$B$12),1)</f>
        <v>2621.6674343228296</v>
      </c>
      <c r="M99" s="30">
        <f>'Population w Relocation'!F98*(1+F$4)*INDEX($C$7:$H$12,MATCH(M$15,$B$7:$B$12),1)</f>
        <v>462.45643581270843</v>
      </c>
      <c r="N99" s="30">
        <f>'Population w Relocation'!G98*(1+G$4)*INDEX($C$7:$H$12,MATCH(N$15,$B$7:$B$12),1)</f>
        <v>749.40062690794366</v>
      </c>
      <c r="O99" s="30">
        <f>'Population w Relocation'!H98*(1+H$4)*INDEX($C$7:$H$12,MATCH(O$15,$B$7:$B$12),1)</f>
        <v>0</v>
      </c>
      <c r="P99" s="52">
        <f t="shared" si="5"/>
        <v>10028424.18932301</v>
      </c>
      <c r="Q99" s="42">
        <f>'Population w Relocation'!C98*(1+C$4)*INDEX($C$7:$H$12,MATCH(J$15,$B$7:$B$12),6)</f>
        <v>0</v>
      </c>
      <c r="R99" s="30">
        <f>'Population w Relocation'!D98*(1+D$4)*INDEX($C$7:$H$12,MATCH(K$15,$B$7:$B$12),6)</f>
        <v>826.04999418329623</v>
      </c>
      <c r="S99" s="30">
        <f>'Population w Relocation'!E98*(1+E$4)*INDEX($C$7:$H$12,MATCH(L$15,$B$7:$B$12),6)</f>
        <v>1123.5717575669273</v>
      </c>
      <c r="T99" s="30">
        <f>'Population w Relocation'!F98*(1+F$4)*INDEX($C$7:$H$12,MATCH(M$15,$B$7:$B$12),6)</f>
        <v>198.19561534830365</v>
      </c>
      <c r="U99" s="30">
        <f>'Population w Relocation'!G98*(1+G$4)*INDEX($C$7:$H$12,MATCH(N$15,$B$7:$B$12),6)</f>
        <v>321.1716972462616</v>
      </c>
      <c r="V99" s="30">
        <f>'Population w Relocation'!H98*(1+H$4)*INDEX($C$7:$H$12,MATCH(O$15,$B$7:$B$12),6)</f>
        <v>672465.9957575344</v>
      </c>
      <c r="W99" s="52">
        <f t="shared" si="4"/>
        <v>674934.98482187919</v>
      </c>
    </row>
    <row r="100" spans="2:23">
      <c r="B100" s="46">
        <v>2104</v>
      </c>
      <c r="C100" s="42">
        <f>'Population w Relocation'!C100- INDEX($C$7:$H$12,MATCH(C$15,$C$6:$H$6),MATCH(C$15,$B$7:$B$12))*(1+C$4)*'Population w Relocation'!C99</f>
        <v>5786.8983464501798</v>
      </c>
      <c r="D100" s="30">
        <f>'Population w Relocation'!D100- INDEX($C$7:$H$12,MATCH(D$15,$C$6:$H$6),MATCH(D$15,$B$7:$B$12))*(1+D$4)*'Population w Relocation'!D99</f>
        <v>0</v>
      </c>
      <c r="E100" s="30">
        <f>'Population w Relocation'!E100- INDEX($C$7:$H$12,MATCH(E$15,$C$6:$H$6),MATCH(E$15,$B$7:$B$12))*(1+E$4)*'Population w Relocation'!E99</f>
        <v>0</v>
      </c>
      <c r="F100" s="30">
        <f>'Population w Relocation'!F100- INDEX($C$7:$H$12,MATCH(F$15,$C$6:$H$6),MATCH(F$15,$B$7:$B$12))*(1+F$4)*'Population w Relocation'!F99</f>
        <v>0</v>
      </c>
      <c r="G100" s="30">
        <f>'Population w Relocation'!G100- INDEX($C$7:$H$12,MATCH(G$15,$C$6:$H$6),MATCH(G$15,$B$7:$B$12))*(1+G$4)*'Population w Relocation'!G99</f>
        <v>0</v>
      </c>
      <c r="H100" s="30">
        <f>'Population w Relocation'!H100- INDEX($C$7:$H$12,MATCH(H$15,$C$6:$H$6),MATCH(H$15,$B$7:$B$12))*(1+H$4)*'Population w Relocation'!H99</f>
        <v>2480.0992913361406</v>
      </c>
      <c r="I100" s="38">
        <f t="shared" si="3"/>
        <v>8266.9976377863204</v>
      </c>
      <c r="J100" s="42">
        <f>'Population w Relocation'!C99*(1+C$4)*INDEX($C$7:$H$12,MATCH(J$15,$B$7:$B$12),1)</f>
        <v>10078566.310269624</v>
      </c>
      <c r="K100" s="30">
        <f>'Population w Relocation'!D99*(1+D$4)*INDEX($C$7:$H$12,MATCH(K$15,$B$7:$B$12),1)</f>
        <v>1936.2188869090471</v>
      </c>
      <c r="L100" s="30">
        <f>'Population w Relocation'!E99*(1+E$4)*INDEX($C$7:$H$12,MATCH(L$15,$B$7:$B$12),1)</f>
        <v>2633.4129564402224</v>
      </c>
      <c r="M100" s="30">
        <f>'Population w Relocation'!F99*(1+F$4)*INDEX($C$7:$H$12,MATCH(M$15,$B$7:$B$12),1)</f>
        <v>464.56037339405145</v>
      </c>
      <c r="N100" s="30">
        <f>'Population w Relocation'!G99*(1+G$4)*INDEX($C$7:$H$12,MATCH(N$15,$B$7:$B$12),1)</f>
        <v>752.70612970763079</v>
      </c>
      <c r="O100" s="30">
        <f>'Population w Relocation'!H99*(1+H$4)*INDEX($C$7:$H$12,MATCH(O$15,$B$7:$B$12),1)</f>
        <v>0</v>
      </c>
      <c r="P100" s="52">
        <f t="shared" si="5"/>
        <v>10084353.208616074</v>
      </c>
      <c r="Q100" s="42">
        <f>'Population w Relocation'!C99*(1+C$4)*INDEX($C$7:$H$12,MATCH(J$15,$B$7:$B$12),6)</f>
        <v>0</v>
      </c>
      <c r="R100" s="30">
        <f>'Population w Relocation'!D99*(1+D$4)*INDEX($C$7:$H$12,MATCH(K$15,$B$7:$B$12),6)</f>
        <v>829.8080943895917</v>
      </c>
      <c r="S100" s="30">
        <f>'Population w Relocation'!E99*(1+E$4)*INDEX($C$7:$H$12,MATCH(L$15,$B$7:$B$12),6)</f>
        <v>1128.6055527600956</v>
      </c>
      <c r="T100" s="30">
        <f>'Population w Relocation'!F99*(1+F$4)*INDEX($C$7:$H$12,MATCH(M$15,$B$7:$B$12),6)</f>
        <v>199.09730288316493</v>
      </c>
      <c r="U100" s="30">
        <f>'Population w Relocation'!G99*(1+G$4)*INDEX($C$7:$H$12,MATCH(N$15,$B$7:$B$12),6)</f>
        <v>322.5883413032704</v>
      </c>
      <c r="V100" s="30">
        <f>'Population w Relocation'!H99*(1+H$4)*INDEX($C$7:$H$12,MATCH(O$15,$B$7:$B$12),6)</f>
        <v>678309.65974598855</v>
      </c>
      <c r="W100" s="52">
        <f t="shared" si="4"/>
        <v>680789.75903732469</v>
      </c>
    </row>
    <row r="101" spans="2:23">
      <c r="B101" s="46">
        <v>2105</v>
      </c>
      <c r="C101" s="42">
        <f>'Population w Relocation'!C101- INDEX($C$7:$H$12,MATCH(C$15,$C$6:$H$6),MATCH(C$15,$B$7:$B$12))*(1+C$4)*'Population w Relocation'!C100</f>
        <v>5812.9388773012906</v>
      </c>
      <c r="D101" s="30">
        <f>'Population w Relocation'!D101- INDEX($C$7:$H$12,MATCH(D$15,$C$6:$H$6),MATCH(D$15,$B$7:$B$12))*(1+D$4)*'Population w Relocation'!D100</f>
        <v>0</v>
      </c>
      <c r="E101" s="30">
        <f>'Population w Relocation'!E101- INDEX($C$7:$H$12,MATCH(E$15,$C$6:$H$6),MATCH(E$15,$B$7:$B$12))*(1+E$4)*'Population w Relocation'!E100</f>
        <v>0</v>
      </c>
      <c r="F101" s="30">
        <f>'Population w Relocation'!F101- INDEX($C$7:$H$12,MATCH(F$15,$C$6:$H$6),MATCH(F$15,$B$7:$B$12))*(1+F$4)*'Population w Relocation'!F100</f>
        <v>0</v>
      </c>
      <c r="G101" s="30">
        <f>'Population w Relocation'!G101- INDEX($C$7:$H$12,MATCH(G$15,$C$6:$H$6),MATCH(G$15,$B$7:$B$12))*(1+G$4)*'Population w Relocation'!G100</f>
        <v>0</v>
      </c>
      <c r="H101" s="30">
        <f>'Population w Relocation'!H101- INDEX($C$7:$H$12,MATCH(H$15,$C$6:$H$6),MATCH(H$15,$B$7:$B$12))*(1+H$4)*'Population w Relocation'!H100</f>
        <v>2491.259518843377</v>
      </c>
      <c r="I101" s="38">
        <f t="shared" si="3"/>
        <v>8304.1983961446676</v>
      </c>
      <c r="J101" s="42">
        <f>'Population w Relocation'!C100*(1+C$4)*INDEX($C$7:$H$12,MATCH(J$15,$B$7:$B$12),1)</f>
        <v>10134774.974659154</v>
      </c>
      <c r="K101" s="30">
        <f>'Population w Relocation'!D100*(1+D$4)*INDEX($C$7:$H$12,MATCH(K$15,$B$7:$B$12),1)</f>
        <v>1945.0276813519552</v>
      </c>
      <c r="L101" s="30">
        <f>'Population w Relocation'!E100*(1+E$4)*INDEX($C$7:$H$12,MATCH(L$15,$B$7:$B$12),1)</f>
        <v>2645.2111005217907</v>
      </c>
      <c r="M101" s="30">
        <f>'Population w Relocation'!F100*(1+F$4)*INDEX($C$7:$H$12,MATCH(M$15,$B$7:$B$12),1)</f>
        <v>466.673882803146</v>
      </c>
      <c r="N101" s="30">
        <f>'Population w Relocation'!G100*(1+G$4)*INDEX($C$7:$H$12,MATCH(N$15,$B$7:$B$12),1)</f>
        <v>756.02621262423588</v>
      </c>
      <c r="O101" s="30">
        <f>'Population w Relocation'!H100*(1+H$4)*INDEX($C$7:$H$12,MATCH(O$15,$B$7:$B$12),1)</f>
        <v>0</v>
      </c>
      <c r="P101" s="52">
        <f t="shared" si="5"/>
        <v>10140587.913536455</v>
      </c>
      <c r="Q101" s="42">
        <f>'Population w Relocation'!C100*(1+C$4)*INDEX($C$7:$H$12,MATCH(J$15,$B$7:$B$12),6)</f>
        <v>0</v>
      </c>
      <c r="R101" s="30">
        <f>'Population w Relocation'!D100*(1+D$4)*INDEX($C$7:$H$12,MATCH(K$15,$B$7:$B$12),6)</f>
        <v>833.58329200798096</v>
      </c>
      <c r="S101" s="30">
        <f>'Population w Relocation'!E100*(1+E$4)*INDEX($C$7:$H$12,MATCH(L$15,$B$7:$B$12),6)</f>
        <v>1133.661900223625</v>
      </c>
      <c r="T101" s="30">
        <f>'Population w Relocation'!F100*(1+F$4)*INDEX($C$7:$H$12,MATCH(M$15,$B$7:$B$12),6)</f>
        <v>200.00309262991973</v>
      </c>
      <c r="U101" s="30">
        <f>'Population w Relocation'!G100*(1+G$4)*INDEX($C$7:$H$12,MATCH(N$15,$B$7:$B$12),6)</f>
        <v>324.01123398181545</v>
      </c>
      <c r="V101" s="30">
        <f>'Population w Relocation'!H100*(1+H$4)*INDEX($C$7:$H$12,MATCH(O$15,$B$7:$B$12),6)</f>
        <v>684193.70783251128</v>
      </c>
      <c r="W101" s="52">
        <f t="shared" si="4"/>
        <v>686684.96735135466</v>
      </c>
    </row>
    <row r="102" spans="2:23">
      <c r="B102" s="46">
        <v>2106</v>
      </c>
      <c r="C102" s="42">
        <f>'Population w Relocation'!C102- INDEX($C$7:$H$12,MATCH(C$15,$C$6:$H$6),MATCH(C$15,$B$7:$B$12))*(1+C$4)*'Population w Relocation'!C101</f>
        <v>5839.0966011323035</v>
      </c>
      <c r="D102" s="30">
        <f>'Population w Relocation'!D102- INDEX($C$7:$H$12,MATCH(D$15,$C$6:$H$6),MATCH(D$15,$B$7:$B$12))*(1+D$4)*'Population w Relocation'!D101</f>
        <v>0</v>
      </c>
      <c r="E102" s="30">
        <f>'Population w Relocation'!E102- INDEX($C$7:$H$12,MATCH(E$15,$C$6:$H$6),MATCH(E$15,$B$7:$B$12))*(1+E$4)*'Population w Relocation'!E101</f>
        <v>0</v>
      </c>
      <c r="F102" s="30">
        <f>'Population w Relocation'!F102- INDEX($C$7:$H$12,MATCH(F$15,$C$6:$H$6),MATCH(F$15,$B$7:$B$12))*(1+F$4)*'Population w Relocation'!F101</f>
        <v>0</v>
      </c>
      <c r="G102" s="30">
        <f>'Population w Relocation'!G102- INDEX($C$7:$H$12,MATCH(G$15,$C$6:$H$6),MATCH(G$15,$B$7:$B$12))*(1+G$4)*'Population w Relocation'!G101</f>
        <v>0</v>
      </c>
      <c r="H102" s="30">
        <f>'Population w Relocation'!H102- INDEX($C$7:$H$12,MATCH(H$15,$C$6:$H$6),MATCH(H$15,$B$7:$B$12))*(1+H$4)*'Population w Relocation'!H101</f>
        <v>2502.4699719136115</v>
      </c>
      <c r="I102" s="38">
        <f t="shared" si="3"/>
        <v>8341.566573045915</v>
      </c>
      <c r="J102" s="42">
        <f>'Population w Relocation'!C101*(1+C$4)*INDEX($C$7:$H$12,MATCH(J$15,$B$7:$B$12),1)</f>
        <v>10191290.853104137</v>
      </c>
      <c r="K102" s="30">
        <f>'Population w Relocation'!D101*(1+D$4)*INDEX($C$7:$H$12,MATCH(K$15,$B$7:$B$12),1)</f>
        <v>1953.8765512533057</v>
      </c>
      <c r="L102" s="30">
        <f>'Population w Relocation'!E101*(1+E$4)*INDEX($C$7:$H$12,MATCH(L$15,$B$7:$B$12),1)</f>
        <v>2657.0621023230078</v>
      </c>
      <c r="M102" s="30">
        <f>'Population w Relocation'!F101*(1+F$4)*INDEX($C$7:$H$12,MATCH(M$15,$B$7:$B$12),1)</f>
        <v>468.79700758685738</v>
      </c>
      <c r="N102" s="30">
        <f>'Population w Relocation'!G101*(1+G$4)*INDEX($C$7:$H$12,MATCH(N$15,$B$7:$B$12),1)</f>
        <v>759.36093996864361</v>
      </c>
      <c r="O102" s="30">
        <f>'Population w Relocation'!H101*(1+H$4)*INDEX($C$7:$H$12,MATCH(O$15,$B$7:$B$12),1)</f>
        <v>0</v>
      </c>
      <c r="P102" s="52">
        <f t="shared" si="5"/>
        <v>10197129.949705269</v>
      </c>
      <c r="Q102" s="42">
        <f>'Population w Relocation'!C101*(1+C$4)*INDEX($C$7:$H$12,MATCH(J$15,$B$7:$B$12),6)</f>
        <v>0</v>
      </c>
      <c r="R102" s="30">
        <f>'Population w Relocation'!D101*(1+D$4)*INDEX($C$7:$H$12,MATCH(K$15,$B$7:$B$12),6)</f>
        <v>837.37566482284547</v>
      </c>
      <c r="S102" s="30">
        <f>'Population w Relocation'!E101*(1+E$4)*INDEX($C$7:$H$12,MATCH(L$15,$B$7:$B$12),6)</f>
        <v>1138.7409009955752</v>
      </c>
      <c r="T102" s="30">
        <f>'Population w Relocation'!F101*(1+F$4)*INDEX($C$7:$H$12,MATCH(M$15,$B$7:$B$12),6)</f>
        <v>200.91300325151036</v>
      </c>
      <c r="U102" s="30">
        <f>'Population w Relocation'!G101*(1+G$4)*INDEX($C$7:$H$12,MATCH(N$15,$B$7:$B$12),6)</f>
        <v>325.44040284370448</v>
      </c>
      <c r="V102" s="30">
        <f>'Population w Relocation'!H101*(1+H$4)*INDEX($C$7:$H$12,MATCH(O$15,$B$7:$B$12),6)</f>
        <v>690118.39218811132</v>
      </c>
      <c r="W102" s="52">
        <f t="shared" si="4"/>
        <v>692620.86216002493</v>
      </c>
    </row>
    <row r="103" spans="2:23">
      <c r="B103" s="46">
        <v>2107</v>
      </c>
      <c r="C103" s="42">
        <f>'Population w Relocation'!C103- INDEX($C$7:$H$12,MATCH(C$15,$C$6:$H$6),MATCH(C$15,$B$7:$B$12))*(1+C$4)*'Population w Relocation'!C102</f>
        <v>5865.3720454163849</v>
      </c>
      <c r="D103" s="30">
        <f>'Population w Relocation'!D103- INDEX($C$7:$H$12,MATCH(D$15,$C$6:$H$6),MATCH(D$15,$B$7:$B$12))*(1+D$4)*'Population w Relocation'!D102</f>
        <v>0</v>
      </c>
      <c r="E103" s="30">
        <f>'Population w Relocation'!E103- INDEX($C$7:$H$12,MATCH(E$15,$C$6:$H$6),MATCH(E$15,$B$7:$B$12))*(1+E$4)*'Population w Relocation'!E102</f>
        <v>0</v>
      </c>
      <c r="F103" s="30">
        <f>'Population w Relocation'!F103- INDEX($C$7:$H$12,MATCH(F$15,$C$6:$H$6),MATCH(F$15,$B$7:$B$12))*(1+F$4)*'Population w Relocation'!F102</f>
        <v>0</v>
      </c>
      <c r="G103" s="30">
        <f>'Population w Relocation'!G103- INDEX($C$7:$H$12,MATCH(G$15,$C$6:$H$6),MATCH(G$15,$B$7:$B$12))*(1+G$4)*'Population w Relocation'!G102</f>
        <v>0</v>
      </c>
      <c r="H103" s="30">
        <f>'Population w Relocation'!H103- INDEX($C$7:$H$12,MATCH(H$15,$C$6:$H$6),MATCH(H$15,$B$7:$B$12))*(1+H$4)*'Population w Relocation'!H102</f>
        <v>2513.7308766072383</v>
      </c>
      <c r="I103" s="38">
        <f t="shared" si="3"/>
        <v>8379.1029220236233</v>
      </c>
      <c r="J103" s="42">
        <f>'Population w Relocation'!C102*(1+C$4)*INDEX($C$7:$H$12,MATCH(J$15,$B$7:$B$12),1)</f>
        <v>10248115.599453794</v>
      </c>
      <c r="K103" s="30">
        <f>'Population w Relocation'!D102*(1+D$4)*INDEX($C$7:$H$12,MATCH(K$15,$B$7:$B$12),1)</f>
        <v>1962.7656789357056</v>
      </c>
      <c r="L103" s="30">
        <f>'Population w Relocation'!E102*(1+E$4)*INDEX($C$7:$H$12,MATCH(L$15,$B$7:$B$12),1)</f>
        <v>2668.9661986555702</v>
      </c>
      <c r="M103" s="30">
        <f>'Population w Relocation'!F102*(1+F$4)*INDEX($C$7:$H$12,MATCH(M$15,$B$7:$B$12),1)</f>
        <v>470.92979149016674</v>
      </c>
      <c r="N103" s="30">
        <f>'Population w Relocation'!G102*(1+G$4)*INDEX($C$7:$H$12,MATCH(N$15,$B$7:$B$12),1)</f>
        <v>762.71037633540527</v>
      </c>
      <c r="O103" s="30">
        <f>'Population w Relocation'!H102*(1+H$4)*INDEX($C$7:$H$12,MATCH(O$15,$B$7:$B$12),1)</f>
        <v>0</v>
      </c>
      <c r="P103" s="52">
        <f t="shared" si="5"/>
        <v>10253980.97149921</v>
      </c>
      <c r="Q103" s="42">
        <f>'Population w Relocation'!C102*(1+C$4)*INDEX($C$7:$H$12,MATCH(J$15,$B$7:$B$12),6)</f>
        <v>0</v>
      </c>
      <c r="R103" s="30">
        <f>'Population w Relocation'!D102*(1+D$4)*INDEX($C$7:$H$12,MATCH(K$15,$B$7:$B$12),6)</f>
        <v>841.18529097244539</v>
      </c>
      <c r="S103" s="30">
        <f>'Population w Relocation'!E102*(1+E$4)*INDEX($C$7:$H$12,MATCH(L$15,$B$7:$B$12),6)</f>
        <v>1143.8426565666734</v>
      </c>
      <c r="T103" s="30">
        <f>'Population w Relocation'!F102*(1+F$4)*INDEX($C$7:$H$12,MATCH(M$15,$B$7:$B$12),6)</f>
        <v>201.82705349578578</v>
      </c>
      <c r="U103" s="30">
        <f>'Population w Relocation'!G102*(1+G$4)*INDEX($C$7:$H$12,MATCH(N$15,$B$7:$B$12),6)</f>
        <v>326.8758755723166</v>
      </c>
      <c r="V103" s="30">
        <f>'Population w Relocation'!H102*(1+H$4)*INDEX($C$7:$H$12,MATCH(O$15,$B$7:$B$12),6)</f>
        <v>696083.96647082502</v>
      </c>
      <c r="W103" s="52">
        <f t="shared" si="4"/>
        <v>698597.69734743226</v>
      </c>
    </row>
    <row r="104" spans="2:23">
      <c r="B104" s="46">
        <v>2108</v>
      </c>
      <c r="C104" s="42">
        <f>'Population w Relocation'!C104- INDEX($C$7:$H$12,MATCH(C$15,$C$6:$H$6),MATCH(C$15,$B$7:$B$12))*(1+C$4)*'Population w Relocation'!C103</f>
        <v>5891.7657400034368</v>
      </c>
      <c r="D104" s="30">
        <f>'Population w Relocation'!D104- INDEX($C$7:$H$12,MATCH(D$15,$C$6:$H$6),MATCH(D$15,$B$7:$B$12))*(1+D$4)*'Population w Relocation'!D103</f>
        <v>0</v>
      </c>
      <c r="E104" s="30">
        <f>'Population w Relocation'!E104- INDEX($C$7:$H$12,MATCH(E$15,$C$6:$H$6),MATCH(E$15,$B$7:$B$12))*(1+E$4)*'Population w Relocation'!E103</f>
        <v>0</v>
      </c>
      <c r="F104" s="30">
        <f>'Population w Relocation'!F104- INDEX($C$7:$H$12,MATCH(F$15,$C$6:$H$6),MATCH(F$15,$B$7:$B$12))*(1+F$4)*'Population w Relocation'!F103</f>
        <v>0</v>
      </c>
      <c r="G104" s="30">
        <f>'Population w Relocation'!G104- INDEX($C$7:$H$12,MATCH(G$15,$C$6:$H$6),MATCH(G$15,$B$7:$B$12))*(1+G$4)*'Population w Relocation'!G103</f>
        <v>0</v>
      </c>
      <c r="H104" s="30">
        <f>'Population w Relocation'!H104- INDEX($C$7:$H$12,MATCH(H$15,$C$6:$H$6),MATCH(H$15,$B$7:$B$12))*(1+H$4)*'Population w Relocation'!H103</f>
        <v>2525.0424600018887</v>
      </c>
      <c r="I104" s="38">
        <f t="shared" si="3"/>
        <v>8416.8082000053255</v>
      </c>
      <c r="J104" s="42">
        <f>'Population w Relocation'!C103*(1+C$4)*INDEX($C$7:$H$12,MATCH(J$15,$B$7:$B$12),1)</f>
        <v>10305250.876356706</v>
      </c>
      <c r="K104" s="30">
        <f>'Population w Relocation'!D103*(1+D$4)*INDEX($C$7:$H$12,MATCH(K$15,$B$7:$B$12),1)</f>
        <v>1971.6952475512358</v>
      </c>
      <c r="L104" s="30">
        <f>'Population w Relocation'!E103*(1+E$4)*INDEX($C$7:$H$12,MATCH(L$15,$B$7:$B$12),1)</f>
        <v>2680.9236273921333</v>
      </c>
      <c r="M104" s="30">
        <f>'Population w Relocation'!F103*(1+F$4)*INDEX($C$7:$H$12,MATCH(M$15,$B$7:$B$12),1)</f>
        <v>473.072278457072</v>
      </c>
      <c r="N104" s="30">
        <f>'Population w Relocation'!G103*(1+G$4)*INDEX($C$7:$H$12,MATCH(N$15,$B$7:$B$12),1)</f>
        <v>766.07458660398947</v>
      </c>
      <c r="O104" s="30">
        <f>'Population w Relocation'!H103*(1+H$4)*INDEX($C$7:$H$12,MATCH(O$15,$B$7:$B$12),1)</f>
        <v>0</v>
      </c>
      <c r="P104" s="52">
        <f t="shared" si="5"/>
        <v>10311142.642096709</v>
      </c>
      <c r="Q104" s="42">
        <f>'Population w Relocation'!C103*(1+C$4)*INDEX($C$7:$H$12,MATCH(J$15,$B$7:$B$12),6)</f>
        <v>0</v>
      </c>
      <c r="R104" s="30">
        <f>'Population w Relocation'!D103*(1+D$4)*INDEX($C$7:$H$12,MATCH(K$15,$B$7:$B$12),6)</f>
        <v>845.01224895052985</v>
      </c>
      <c r="S104" s="30">
        <f>'Population w Relocation'!E103*(1+E$4)*INDEX($C$7:$H$12,MATCH(L$15,$B$7:$B$12),6)</f>
        <v>1148.9672688823432</v>
      </c>
      <c r="T104" s="30">
        <f>'Population w Relocation'!F103*(1+F$4)*INDEX($C$7:$H$12,MATCH(M$15,$B$7:$B$12),6)</f>
        <v>202.74526219588805</v>
      </c>
      <c r="U104" s="30">
        <f>'Population w Relocation'!G103*(1+G$4)*INDEX($C$7:$H$12,MATCH(N$15,$B$7:$B$12),6)</f>
        <v>328.31767997313841</v>
      </c>
      <c r="V104" s="30">
        <f>'Population w Relocation'!H103*(1+H$4)*INDEX($C$7:$H$12,MATCH(O$15,$B$7:$B$12),6)</f>
        <v>702090.68583416939</v>
      </c>
      <c r="W104" s="52">
        <f t="shared" si="4"/>
        <v>704615.72829417128</v>
      </c>
    </row>
    <row r="105" spans="2:23">
      <c r="B105" s="46">
        <v>2109</v>
      </c>
      <c r="C105" s="42">
        <f>'Population w Relocation'!C105- INDEX($C$7:$H$12,MATCH(C$15,$C$6:$H$6),MATCH(C$15,$B$7:$B$12))*(1+C$4)*'Population w Relocation'!C104</f>
        <v>5918.2782171275467</v>
      </c>
      <c r="D105" s="30">
        <f>'Population w Relocation'!D105- INDEX($C$7:$H$12,MATCH(D$15,$C$6:$H$6),MATCH(D$15,$B$7:$B$12))*(1+D$4)*'Population w Relocation'!D104</f>
        <v>0</v>
      </c>
      <c r="E105" s="30">
        <f>'Population w Relocation'!E105- INDEX($C$7:$H$12,MATCH(E$15,$C$6:$H$6),MATCH(E$15,$B$7:$B$12))*(1+E$4)*'Population w Relocation'!E104</f>
        <v>0</v>
      </c>
      <c r="F105" s="30">
        <f>'Population w Relocation'!F105- INDEX($C$7:$H$12,MATCH(F$15,$C$6:$H$6),MATCH(F$15,$B$7:$B$12))*(1+F$4)*'Population w Relocation'!F104</f>
        <v>0</v>
      </c>
      <c r="G105" s="30">
        <f>'Population w Relocation'!G105- INDEX($C$7:$H$12,MATCH(G$15,$C$6:$H$6),MATCH(G$15,$B$7:$B$12))*(1+G$4)*'Population w Relocation'!G104</f>
        <v>0</v>
      </c>
      <c r="H105" s="30">
        <f>'Population w Relocation'!H105- INDEX($C$7:$H$12,MATCH(H$15,$C$6:$H$6),MATCH(H$15,$B$7:$B$12))*(1+H$4)*'Population w Relocation'!H104</f>
        <v>2536.4049501976697</v>
      </c>
      <c r="I105" s="38">
        <f t="shared" si="3"/>
        <v>8454.6831673252163</v>
      </c>
      <c r="J105" s="42">
        <f>'Population w Relocation'!C104*(1+C$4)*INDEX($C$7:$H$12,MATCH(J$15,$B$7:$B$12),1)</f>
        <v>10362698.355307192</v>
      </c>
      <c r="K105" s="30">
        <f>'Population w Relocation'!D104*(1+D$4)*INDEX($C$7:$H$12,MATCH(K$15,$B$7:$B$12),1)</f>
        <v>1980.6654410852243</v>
      </c>
      <c r="L105" s="30">
        <f>'Population w Relocation'!E104*(1+E$4)*INDEX($C$7:$H$12,MATCH(L$15,$B$7:$B$12),1)</f>
        <v>2692.9346274710615</v>
      </c>
      <c r="M105" s="30">
        <f>'Population w Relocation'!F104*(1+F$4)*INDEX($C$7:$H$12,MATCH(M$15,$B$7:$B$12),1)</f>
        <v>475.22451263149378</v>
      </c>
      <c r="N105" s="30">
        <f>'Population w Relocation'!G104*(1+G$4)*INDEX($C$7:$H$12,MATCH(N$15,$B$7:$B$12),1)</f>
        <v>769.45363594003936</v>
      </c>
      <c r="O105" s="30">
        <f>'Population w Relocation'!H104*(1+H$4)*INDEX($C$7:$H$12,MATCH(O$15,$B$7:$B$12),1)</f>
        <v>0</v>
      </c>
      <c r="P105" s="52">
        <f t="shared" si="5"/>
        <v>10368616.633524319</v>
      </c>
      <c r="Q105" s="42">
        <f>'Population w Relocation'!C104*(1+C$4)*INDEX($C$7:$H$12,MATCH(J$15,$B$7:$B$12),6)</f>
        <v>0</v>
      </c>
      <c r="R105" s="30">
        <f>'Population w Relocation'!D104*(1+D$4)*INDEX($C$7:$H$12,MATCH(K$15,$B$7:$B$12),6)</f>
        <v>848.85661760795347</v>
      </c>
      <c r="S105" s="30">
        <f>'Population w Relocation'!E104*(1+E$4)*INDEX($C$7:$H$12,MATCH(L$15,$B$7:$B$12),6)</f>
        <v>1154.114840344741</v>
      </c>
      <c r="T105" s="30">
        <f>'Population w Relocation'!F104*(1+F$4)*INDEX($C$7:$H$12,MATCH(M$15,$B$7:$B$12),6)</f>
        <v>203.66764827064026</v>
      </c>
      <c r="U105" s="30">
        <f>'Population w Relocation'!G104*(1+G$4)*INDEX($C$7:$H$12,MATCH(N$15,$B$7:$B$12),6)</f>
        <v>329.76584397430264</v>
      </c>
      <c r="V105" s="30">
        <f>'Population w Relocation'!H104*(1+H$4)*INDEX($C$7:$H$12,MATCH(O$15,$B$7:$B$12),6)</f>
        <v>708138.80693564203</v>
      </c>
      <c r="W105" s="52">
        <f t="shared" si="4"/>
        <v>710675.2118858397</v>
      </c>
    </row>
    <row r="106" spans="2:23">
      <c r="B106" s="46">
        <v>2110</v>
      </c>
      <c r="C106" s="42">
        <f>'Population w Relocation'!C106- INDEX($C$7:$H$12,MATCH(C$15,$C$6:$H$6),MATCH(C$15,$B$7:$B$12))*(1+C$4)*'Population w Relocation'!C105</f>
        <v>5944.9100114144385</v>
      </c>
      <c r="D106" s="30">
        <f>'Population w Relocation'!D106- INDEX($C$7:$H$12,MATCH(D$15,$C$6:$H$6),MATCH(D$15,$B$7:$B$12))*(1+D$4)*'Population w Relocation'!D105</f>
        <v>0</v>
      </c>
      <c r="E106" s="30">
        <f>'Population w Relocation'!E106- INDEX($C$7:$H$12,MATCH(E$15,$C$6:$H$6),MATCH(E$15,$B$7:$B$12))*(1+E$4)*'Population w Relocation'!E105</f>
        <v>0</v>
      </c>
      <c r="F106" s="30">
        <f>'Population w Relocation'!F106- INDEX($C$7:$H$12,MATCH(F$15,$C$6:$H$6),MATCH(F$15,$B$7:$B$12))*(1+F$4)*'Population w Relocation'!F105</f>
        <v>0</v>
      </c>
      <c r="G106" s="30">
        <f>'Population w Relocation'!G106- INDEX($C$7:$H$12,MATCH(G$15,$C$6:$H$6),MATCH(G$15,$B$7:$B$12))*(1+G$4)*'Population w Relocation'!G105</f>
        <v>0</v>
      </c>
      <c r="H106" s="30">
        <f>'Population w Relocation'!H106- INDEX($C$7:$H$12,MATCH(H$15,$C$6:$H$6),MATCH(H$15,$B$7:$B$12))*(1+H$4)*'Population w Relocation'!H105</f>
        <v>2547.8185763211222</v>
      </c>
      <c r="I106" s="38">
        <f t="shared" si="3"/>
        <v>8492.7285877355607</v>
      </c>
      <c r="J106" s="42">
        <f>'Population w Relocation'!C105*(1+C$4)*INDEX($C$7:$H$12,MATCH(J$15,$B$7:$B$12),1)</f>
        <v>10420459.716691939</v>
      </c>
      <c r="K106" s="30">
        <f>'Population w Relocation'!D105*(1+D$4)*INDEX($C$7:$H$12,MATCH(K$15,$B$7:$B$12),1)</f>
        <v>1989.6764443600373</v>
      </c>
      <c r="L106" s="30">
        <f>'Population w Relocation'!E105*(1+E$4)*INDEX($C$7:$H$12,MATCH(L$15,$B$7:$B$12),1)</f>
        <v>2704.9994389012058</v>
      </c>
      <c r="M106" s="30">
        <f>'Population w Relocation'!F105*(1+F$4)*INDEX($C$7:$H$12,MATCH(M$15,$B$7:$B$12),1)</f>
        <v>477.38653835818468</v>
      </c>
      <c r="N106" s="30">
        <f>'Population w Relocation'!G105*(1+G$4)*INDEX($C$7:$H$12,MATCH(N$15,$B$7:$B$12),1)</f>
        <v>772.84758979663479</v>
      </c>
      <c r="O106" s="30">
        <f>'Population w Relocation'!H105*(1+H$4)*INDEX($C$7:$H$12,MATCH(O$15,$B$7:$B$12),1)</f>
        <v>0</v>
      </c>
      <c r="P106" s="52">
        <f t="shared" si="5"/>
        <v>10426404.626703354</v>
      </c>
      <c r="Q106" s="42">
        <f>'Population w Relocation'!C105*(1+C$4)*INDEX($C$7:$H$12,MATCH(J$15,$B$7:$B$12),6)</f>
        <v>0</v>
      </c>
      <c r="R106" s="30">
        <f>'Population w Relocation'!D105*(1+D$4)*INDEX($C$7:$H$12,MATCH(K$15,$B$7:$B$12),6)</f>
        <v>852.71847615430192</v>
      </c>
      <c r="S106" s="30">
        <f>'Population w Relocation'!E105*(1+E$4)*INDEX($C$7:$H$12,MATCH(L$15,$B$7:$B$12),6)</f>
        <v>1159.2854738148028</v>
      </c>
      <c r="T106" s="30">
        <f>'Population w Relocation'!F105*(1+F$4)*INDEX($C$7:$H$12,MATCH(M$15,$B$7:$B$12),6)</f>
        <v>204.59423072493632</v>
      </c>
      <c r="U106" s="30">
        <f>'Population w Relocation'!G105*(1+G$4)*INDEX($C$7:$H$12,MATCH(N$15,$B$7:$B$12),6)</f>
        <v>331.22039562712928</v>
      </c>
      <c r="V106" s="30">
        <f>'Population w Relocation'!H105*(1+H$4)*INDEX($C$7:$H$12,MATCH(O$15,$B$7:$B$12),6)</f>
        <v>714228.58794526884</v>
      </c>
      <c r="W106" s="52">
        <f t="shared" si="4"/>
        <v>716776.40652158996</v>
      </c>
    </row>
    <row r="107" spans="2:23">
      <c r="B107" s="46">
        <v>2111</v>
      </c>
      <c r="C107" s="42">
        <f>'Population w Relocation'!C107- INDEX($C$7:$H$12,MATCH(C$15,$C$6:$H$6),MATCH(C$15,$B$7:$B$12))*(1+C$4)*'Population w Relocation'!C106</f>
        <v>5971.661659905687</v>
      </c>
      <c r="D107" s="30">
        <f>'Population w Relocation'!D107- INDEX($C$7:$H$12,MATCH(D$15,$C$6:$H$6),MATCH(D$15,$B$7:$B$12))*(1+D$4)*'Population w Relocation'!D106</f>
        <v>0</v>
      </c>
      <c r="E107" s="30">
        <f>'Population w Relocation'!E107- INDEX($C$7:$H$12,MATCH(E$15,$C$6:$H$6),MATCH(E$15,$B$7:$B$12))*(1+E$4)*'Population w Relocation'!E106</f>
        <v>0</v>
      </c>
      <c r="F107" s="30">
        <f>'Population w Relocation'!F107- INDEX($C$7:$H$12,MATCH(F$15,$C$6:$H$6),MATCH(F$15,$B$7:$B$12))*(1+F$4)*'Population w Relocation'!F106</f>
        <v>0</v>
      </c>
      <c r="G107" s="30">
        <f>'Population w Relocation'!G107- INDEX($C$7:$H$12,MATCH(G$15,$C$6:$H$6),MATCH(G$15,$B$7:$B$12))*(1+G$4)*'Population w Relocation'!G106</f>
        <v>0</v>
      </c>
      <c r="H107" s="30">
        <f>'Population w Relocation'!H107- INDEX($C$7:$H$12,MATCH(H$15,$C$6:$H$6),MATCH(H$15,$B$7:$B$12))*(1+H$4)*'Population w Relocation'!H106</f>
        <v>2559.2835685305763</v>
      </c>
      <c r="I107" s="38">
        <f t="shared" si="3"/>
        <v>8530.9452284362633</v>
      </c>
      <c r="J107" s="42">
        <f>'Population w Relocation'!C106*(1+C$4)*INDEX($C$7:$H$12,MATCH(J$15,$B$7:$B$12),1)</f>
        <v>10478536.64983687</v>
      </c>
      <c r="K107" s="30">
        <f>'Population w Relocation'!D106*(1+D$4)*INDEX($C$7:$H$12,MATCH(K$15,$B$7:$B$12),1)</f>
        <v>1998.7284430388868</v>
      </c>
      <c r="L107" s="30">
        <f>'Population w Relocation'!E106*(1+E$4)*INDEX($C$7:$H$12,MATCH(L$15,$B$7:$B$12),1)</f>
        <v>2717.1183027666966</v>
      </c>
      <c r="M107" s="30">
        <f>'Population w Relocation'!F106*(1+F$4)*INDEX($C$7:$H$12,MATCH(M$15,$B$7:$B$12),1)</f>
        <v>479.55840018364279</v>
      </c>
      <c r="N107" s="30">
        <f>'Population w Relocation'!G106*(1+G$4)*INDEX($C$7:$H$12,MATCH(N$15,$B$7:$B$12),1)</f>
        <v>776.25651391556005</v>
      </c>
      <c r="O107" s="30">
        <f>'Population w Relocation'!H106*(1+H$4)*INDEX($C$7:$H$12,MATCH(O$15,$B$7:$B$12),1)</f>
        <v>0</v>
      </c>
      <c r="P107" s="52">
        <f t="shared" si="5"/>
        <v>10484508.311496776</v>
      </c>
      <c r="Q107" s="42">
        <f>'Population w Relocation'!C106*(1+C$4)*INDEX($C$7:$H$12,MATCH(J$15,$B$7:$B$12),6)</f>
        <v>0</v>
      </c>
      <c r="R107" s="30">
        <f>'Population w Relocation'!D106*(1+D$4)*INDEX($C$7:$H$12,MATCH(K$15,$B$7:$B$12),6)</f>
        <v>856.59790415952307</v>
      </c>
      <c r="S107" s="30">
        <f>'Population w Relocation'!E106*(1+E$4)*INDEX($C$7:$H$12,MATCH(L$15,$B$7:$B$12),6)</f>
        <v>1164.4792726142989</v>
      </c>
      <c r="T107" s="30">
        <f>'Population w Relocation'!F106*(1+F$4)*INDEX($C$7:$H$12,MATCH(M$15,$B$7:$B$12),6)</f>
        <v>205.52502865013267</v>
      </c>
      <c r="U107" s="30">
        <f>'Population w Relocation'!G106*(1+G$4)*INDEX($C$7:$H$12,MATCH(N$15,$B$7:$B$12),6)</f>
        <v>332.68136310666864</v>
      </c>
      <c r="V107" s="30">
        <f>'Population w Relocation'!H106*(1+H$4)*INDEX($C$7:$H$12,MATCH(O$15,$B$7:$B$12),6)</f>
        <v>720360.28855419788</v>
      </c>
      <c r="W107" s="52">
        <f t="shared" si="4"/>
        <v>722919.57212272845</v>
      </c>
    </row>
    <row r="108" spans="2:23">
      <c r="B108" s="46">
        <v>2112</v>
      </c>
      <c r="C108" s="42">
        <f>'Population w Relocation'!C108- INDEX($C$7:$H$12,MATCH(C$15,$C$6:$H$6),MATCH(C$15,$B$7:$B$12))*(1+C$4)*'Population w Relocation'!C107</f>
        <v>5998.5337020456791</v>
      </c>
      <c r="D108" s="30">
        <f>'Population w Relocation'!D108- INDEX($C$7:$H$12,MATCH(D$15,$C$6:$H$6),MATCH(D$15,$B$7:$B$12))*(1+D$4)*'Population w Relocation'!D107</f>
        <v>0</v>
      </c>
      <c r="E108" s="30">
        <f>'Population w Relocation'!E108- INDEX($C$7:$H$12,MATCH(E$15,$C$6:$H$6),MATCH(E$15,$B$7:$B$12))*(1+E$4)*'Population w Relocation'!E107</f>
        <v>0</v>
      </c>
      <c r="F108" s="30">
        <f>'Population w Relocation'!F108- INDEX($C$7:$H$12,MATCH(F$15,$C$6:$H$6),MATCH(F$15,$B$7:$B$12))*(1+F$4)*'Population w Relocation'!F107</f>
        <v>0</v>
      </c>
      <c r="G108" s="30">
        <f>'Population w Relocation'!G108- INDEX($C$7:$H$12,MATCH(G$15,$C$6:$H$6),MATCH(G$15,$B$7:$B$12))*(1+G$4)*'Population w Relocation'!G107</f>
        <v>0</v>
      </c>
      <c r="H108" s="30">
        <f>'Population w Relocation'!H108- INDEX($C$7:$H$12,MATCH(H$15,$C$6:$H$6),MATCH(H$15,$B$7:$B$12))*(1+H$4)*'Population w Relocation'!H107</f>
        <v>2570.8001580201089</v>
      </c>
      <c r="I108" s="38">
        <f t="shared" si="3"/>
        <v>8569.333860065788</v>
      </c>
      <c r="J108" s="42">
        <f>'Population w Relocation'!C107*(1+C$4)*INDEX($C$7:$H$12,MATCH(J$15,$B$7:$B$12),1)</f>
        <v>10536930.853054259</v>
      </c>
      <c r="K108" s="30">
        <f>'Population w Relocation'!D107*(1+D$4)*INDEX($C$7:$H$12,MATCH(K$15,$B$7:$B$12),1)</f>
        <v>2007.8216236296566</v>
      </c>
      <c r="L108" s="30">
        <f>'Population w Relocation'!E107*(1+E$4)*INDEX($C$7:$H$12,MATCH(L$15,$B$7:$B$12),1)</f>
        <v>2729.2914612317645</v>
      </c>
      <c r="M108" s="30">
        <f>'Population w Relocation'!F107*(1+F$4)*INDEX($C$7:$H$12,MATCH(M$15,$B$7:$B$12),1)</f>
        <v>481.74014285702998</v>
      </c>
      <c r="N108" s="30">
        <f>'Population w Relocation'!G107*(1+G$4)*INDEX($C$7:$H$12,MATCH(N$15,$B$7:$B$12),1)</f>
        <v>779.68047432857747</v>
      </c>
      <c r="O108" s="30">
        <f>'Population w Relocation'!H107*(1+H$4)*INDEX($C$7:$H$12,MATCH(O$15,$B$7:$B$12),1)</f>
        <v>0</v>
      </c>
      <c r="P108" s="52">
        <f t="shared" si="5"/>
        <v>10542929.386756305</v>
      </c>
      <c r="Q108" s="42">
        <f>'Population w Relocation'!C107*(1+C$4)*INDEX($C$7:$H$12,MATCH(J$15,$B$7:$B$12),6)</f>
        <v>0</v>
      </c>
      <c r="R108" s="30">
        <f>'Population w Relocation'!D107*(1+D$4)*INDEX($C$7:$H$12,MATCH(K$15,$B$7:$B$12),6)</f>
        <v>860.49498155556739</v>
      </c>
      <c r="S108" s="30">
        <f>'Population w Relocation'!E107*(1+E$4)*INDEX($C$7:$H$12,MATCH(L$15,$B$7:$B$12),6)</f>
        <v>1169.6963405278993</v>
      </c>
      <c r="T108" s="30">
        <f>'Population w Relocation'!F107*(1+F$4)*INDEX($C$7:$H$12,MATCH(M$15,$B$7:$B$12),6)</f>
        <v>206.46006122444146</v>
      </c>
      <c r="U108" s="30">
        <f>'Population w Relocation'!G107*(1+G$4)*INDEX($C$7:$H$12,MATCH(N$15,$B$7:$B$12),6)</f>
        <v>334.14877471224759</v>
      </c>
      <c r="V108" s="30">
        <f>'Population w Relocation'!H107*(1+H$4)*INDEX($C$7:$H$12,MATCH(O$15,$B$7:$B$12),6)</f>
        <v>726534.16998334206</v>
      </c>
      <c r="W108" s="52">
        <f t="shared" si="4"/>
        <v>729104.97014136217</v>
      </c>
    </row>
    <row r="109" spans="2:23">
      <c r="B109" s="46">
        <v>2113</v>
      </c>
      <c r="C109" s="42">
        <f>'Population w Relocation'!C109- INDEX($C$7:$H$12,MATCH(C$15,$C$6:$H$6),MATCH(C$15,$B$7:$B$12))*(1+C$4)*'Population w Relocation'!C108</f>
        <v>6025.5266797244549</v>
      </c>
      <c r="D109" s="30">
        <f>'Population w Relocation'!D109- INDEX($C$7:$H$12,MATCH(D$15,$C$6:$H$6),MATCH(D$15,$B$7:$B$12))*(1+D$4)*'Population w Relocation'!D108</f>
        <v>0</v>
      </c>
      <c r="E109" s="30">
        <f>'Population w Relocation'!E109- INDEX($C$7:$H$12,MATCH(E$15,$C$6:$H$6),MATCH(E$15,$B$7:$B$12))*(1+E$4)*'Population w Relocation'!E108</f>
        <v>0</v>
      </c>
      <c r="F109" s="30">
        <f>'Population w Relocation'!F109- INDEX($C$7:$H$12,MATCH(F$15,$C$6:$H$6),MATCH(F$15,$B$7:$B$12))*(1+F$4)*'Population w Relocation'!F108</f>
        <v>0</v>
      </c>
      <c r="G109" s="30">
        <f>'Population w Relocation'!G109- INDEX($C$7:$H$12,MATCH(G$15,$C$6:$H$6),MATCH(G$15,$B$7:$B$12))*(1+G$4)*'Population w Relocation'!G108</f>
        <v>0</v>
      </c>
      <c r="H109" s="30">
        <f>'Population w Relocation'!H109- INDEX($C$7:$H$12,MATCH(H$15,$C$6:$H$6),MATCH(H$15,$B$7:$B$12))*(1+H$4)*'Population w Relocation'!H108</f>
        <v>2582.3685770246666</v>
      </c>
      <c r="I109" s="38">
        <f t="shared" si="3"/>
        <v>8607.8952567491215</v>
      </c>
      <c r="J109" s="42">
        <f>'Population w Relocation'!C108*(1+C$4)*INDEX($C$7:$H$12,MATCH(J$15,$B$7:$B$12),1)</f>
        <v>10595644.033690086</v>
      </c>
      <c r="K109" s="30">
        <f>'Population w Relocation'!D108*(1+D$4)*INDEX($C$7:$H$12,MATCH(K$15,$B$7:$B$12),1)</f>
        <v>2016.9561734887454</v>
      </c>
      <c r="L109" s="30">
        <f>'Population w Relocation'!E108*(1+E$4)*INDEX($C$7:$H$12,MATCH(L$15,$B$7:$B$12),1)</f>
        <v>2741.5191575455756</v>
      </c>
      <c r="M109" s="30">
        <f>'Population w Relocation'!F108*(1+F$4)*INDEX($C$7:$H$12,MATCH(M$15,$B$7:$B$12),1)</f>
        <v>483.93181133109346</v>
      </c>
      <c r="N109" s="30">
        <f>'Population w Relocation'!G108*(1+G$4)*INDEX($C$7:$H$12,MATCH(N$15,$B$7:$B$12),1)</f>
        <v>783.11953735870622</v>
      </c>
      <c r="O109" s="30">
        <f>'Population w Relocation'!H108*(1+H$4)*INDEX($C$7:$H$12,MATCH(O$15,$B$7:$B$12),1)</f>
        <v>0</v>
      </c>
      <c r="P109" s="52">
        <f t="shared" si="5"/>
        <v>10601669.56036981</v>
      </c>
      <c r="Q109" s="42">
        <f>'Population w Relocation'!C108*(1+C$4)*INDEX($C$7:$H$12,MATCH(J$15,$B$7:$B$12),6)</f>
        <v>0</v>
      </c>
      <c r="R109" s="30">
        <f>'Population w Relocation'!D108*(1+D$4)*INDEX($C$7:$H$12,MATCH(K$15,$B$7:$B$12),6)</f>
        <v>864.40978863803389</v>
      </c>
      <c r="S109" s="30">
        <f>'Population w Relocation'!E108*(1+E$4)*INDEX($C$7:$H$12,MATCH(L$15,$B$7:$B$12),6)</f>
        <v>1174.9367818052469</v>
      </c>
      <c r="T109" s="30">
        <f>'Population w Relocation'!F108*(1+F$4)*INDEX($C$7:$H$12,MATCH(M$15,$B$7:$B$12),6)</f>
        <v>207.3993477133258</v>
      </c>
      <c r="U109" s="30">
        <f>'Population w Relocation'!G108*(1+G$4)*INDEX($C$7:$H$12,MATCH(N$15,$B$7:$B$12),6)</f>
        <v>335.62265886801708</v>
      </c>
      <c r="V109" s="30">
        <f>'Population w Relocation'!H108*(1+H$4)*INDEX($C$7:$H$12,MATCH(O$15,$B$7:$B$12),6)</f>
        <v>732750.49499206885</v>
      </c>
      <c r="W109" s="52">
        <f t="shared" si="4"/>
        <v>735332.86356909352</v>
      </c>
    </row>
    <row r="110" spans="2:23">
      <c r="B110" s="46">
        <v>2114</v>
      </c>
      <c r="C110" s="42">
        <f>'Population w Relocation'!C110- INDEX($C$7:$H$12,MATCH(C$15,$C$6:$H$6),MATCH(C$15,$B$7:$B$12))*(1+C$4)*'Population w Relocation'!C109</f>
        <v>6052.6411372572184</v>
      </c>
      <c r="D110" s="30">
        <f>'Population w Relocation'!D110- INDEX($C$7:$H$12,MATCH(D$15,$C$6:$H$6),MATCH(D$15,$B$7:$B$12))*(1+D$4)*'Population w Relocation'!D109</f>
        <v>0</v>
      </c>
      <c r="E110" s="30">
        <f>'Population w Relocation'!E110- INDEX($C$7:$H$12,MATCH(E$15,$C$6:$H$6),MATCH(E$15,$B$7:$B$12))*(1+E$4)*'Population w Relocation'!E109</f>
        <v>0</v>
      </c>
      <c r="F110" s="30">
        <f>'Population w Relocation'!F110- INDEX($C$7:$H$12,MATCH(F$15,$C$6:$H$6),MATCH(F$15,$B$7:$B$12))*(1+F$4)*'Population w Relocation'!F109</f>
        <v>0</v>
      </c>
      <c r="G110" s="30">
        <f>'Population w Relocation'!G110- INDEX($C$7:$H$12,MATCH(G$15,$C$6:$H$6),MATCH(G$15,$B$7:$B$12))*(1+G$4)*'Population w Relocation'!G109</f>
        <v>0</v>
      </c>
      <c r="H110" s="30">
        <f>'Population w Relocation'!H110- INDEX($C$7:$H$12,MATCH(H$15,$C$6:$H$6),MATCH(H$15,$B$7:$B$12))*(1+H$4)*'Population w Relocation'!H109</f>
        <v>2593.9890588242561</v>
      </c>
      <c r="I110" s="38">
        <f t="shared" si="3"/>
        <v>8646.6301960814744</v>
      </c>
      <c r="J110" s="42">
        <f>'Population w Relocation'!C109*(1+C$4)*INDEX($C$7:$H$12,MATCH(J$15,$B$7:$B$12),1)</f>
        <v>10654677.908171657</v>
      </c>
      <c r="K110" s="30">
        <f>'Population w Relocation'!D109*(1+D$4)*INDEX($C$7:$H$12,MATCH(K$15,$B$7:$B$12),1)</f>
        <v>2026.1322808249256</v>
      </c>
      <c r="L110" s="30">
        <f>'Population w Relocation'!E109*(1+E$4)*INDEX($C$7:$H$12,MATCH(L$15,$B$7:$B$12),1)</f>
        <v>2753.8016360470965</v>
      </c>
      <c r="M110" s="30">
        <f>'Population w Relocation'!F109*(1+F$4)*INDEX($C$7:$H$12,MATCH(M$15,$B$7:$B$12),1)</f>
        <v>486.13345076309224</v>
      </c>
      <c r="N110" s="30">
        <f>'Population w Relocation'!G109*(1+G$4)*INDEX($C$7:$H$12,MATCH(N$15,$B$7:$B$12),1)</f>
        <v>786.57376962150749</v>
      </c>
      <c r="O110" s="30">
        <f>'Population w Relocation'!H109*(1+H$4)*INDEX($C$7:$H$12,MATCH(O$15,$B$7:$B$12),1)</f>
        <v>0</v>
      </c>
      <c r="P110" s="52">
        <f t="shared" si="5"/>
        <v>10660730.549308915</v>
      </c>
      <c r="Q110" s="42">
        <f>'Population w Relocation'!C109*(1+C$4)*INDEX($C$7:$H$12,MATCH(J$15,$B$7:$B$12),6)</f>
        <v>0</v>
      </c>
      <c r="R110" s="30">
        <f>'Population w Relocation'!D109*(1+D$4)*INDEX($C$7:$H$12,MATCH(K$15,$B$7:$B$12),6)</f>
        <v>868.34240606782544</v>
      </c>
      <c r="S110" s="30">
        <f>'Population w Relocation'!E109*(1+E$4)*INDEX($C$7:$H$12,MATCH(L$15,$B$7:$B$12),6)</f>
        <v>1180.2007011630417</v>
      </c>
      <c r="T110" s="30">
        <f>'Population w Relocation'!F109*(1+F$4)*INDEX($C$7:$H$12,MATCH(M$15,$B$7:$B$12),6)</f>
        <v>208.34290746989672</v>
      </c>
      <c r="U110" s="30">
        <f>'Population w Relocation'!G109*(1+G$4)*INDEX($C$7:$H$12,MATCH(N$15,$B$7:$B$12),6)</f>
        <v>337.10304412350331</v>
      </c>
      <c r="V110" s="30">
        <f>'Population w Relocation'!H109*(1+H$4)*INDEX($C$7:$H$12,MATCH(O$15,$B$7:$B$12),6)</f>
        <v>739009.52788693889</v>
      </c>
      <c r="W110" s="52">
        <f t="shared" si="4"/>
        <v>741603.51694576314</v>
      </c>
    </row>
    <row r="111" spans="2:23">
      <c r="B111" s="46">
        <v>2115</v>
      </c>
      <c r="C111" s="42">
        <f>'Population w Relocation'!C111- INDEX($C$7:$H$12,MATCH(C$15,$C$6:$H$6),MATCH(C$15,$B$7:$B$12))*(1+C$4)*'Population w Relocation'!C110</f>
        <v>6079.8776214160025</v>
      </c>
      <c r="D111" s="30">
        <f>'Population w Relocation'!D111- INDEX($C$7:$H$12,MATCH(D$15,$C$6:$H$6),MATCH(D$15,$B$7:$B$12))*(1+D$4)*'Population w Relocation'!D110</f>
        <v>0</v>
      </c>
      <c r="E111" s="30">
        <f>'Population w Relocation'!E111- INDEX($C$7:$H$12,MATCH(E$15,$C$6:$H$6),MATCH(E$15,$B$7:$B$12))*(1+E$4)*'Population w Relocation'!E110</f>
        <v>0</v>
      </c>
      <c r="F111" s="30">
        <f>'Population w Relocation'!F111- INDEX($C$7:$H$12,MATCH(F$15,$C$6:$H$6),MATCH(F$15,$B$7:$B$12))*(1+F$4)*'Population w Relocation'!F110</f>
        <v>0</v>
      </c>
      <c r="G111" s="30">
        <f>'Population w Relocation'!G111- INDEX($C$7:$H$12,MATCH(G$15,$C$6:$H$6),MATCH(G$15,$B$7:$B$12))*(1+G$4)*'Population w Relocation'!G110</f>
        <v>0</v>
      </c>
      <c r="H111" s="30">
        <f>'Population w Relocation'!H111- INDEX($C$7:$H$12,MATCH(H$15,$C$6:$H$6),MATCH(H$15,$B$7:$B$12))*(1+H$4)*'Population w Relocation'!H110</f>
        <v>2605.661837749416</v>
      </c>
      <c r="I111" s="38">
        <f t="shared" si="3"/>
        <v>8685.5394591654185</v>
      </c>
      <c r="J111" s="42">
        <f>'Population w Relocation'!C110*(1+C$4)*INDEX($C$7:$H$12,MATCH(J$15,$B$7:$B$12),1)</f>
        <v>10714034.202055458</v>
      </c>
      <c r="K111" s="30">
        <f>'Population w Relocation'!D110*(1+D$4)*INDEX($C$7:$H$12,MATCH(K$15,$B$7:$B$12),1)</f>
        <v>2035.3501347032234</v>
      </c>
      <c r="L111" s="30">
        <f>'Population w Relocation'!E110*(1+E$4)*INDEX($C$7:$H$12,MATCH(L$15,$B$7:$B$12),1)</f>
        <v>2766.1391421699727</v>
      </c>
      <c r="M111" s="30">
        <f>'Population w Relocation'!F110*(1+F$4)*INDEX($C$7:$H$12,MATCH(M$15,$B$7:$B$12),1)</f>
        <v>488.34510651572765</v>
      </c>
      <c r="N111" s="30">
        <f>'Population w Relocation'!G110*(1+G$4)*INDEX($C$7:$H$12,MATCH(N$15,$B$7:$B$12),1)</f>
        <v>790.04323802637418</v>
      </c>
      <c r="O111" s="30">
        <f>'Population w Relocation'!H110*(1+H$4)*INDEX($C$7:$H$12,MATCH(O$15,$B$7:$B$12),1)</f>
        <v>0</v>
      </c>
      <c r="P111" s="52">
        <f t="shared" si="5"/>
        <v>10720114.079676874</v>
      </c>
      <c r="Q111" s="42">
        <f>'Population w Relocation'!C110*(1+C$4)*INDEX($C$7:$H$12,MATCH(J$15,$B$7:$B$12),6)</f>
        <v>0</v>
      </c>
      <c r="R111" s="30">
        <f>'Population w Relocation'!D110*(1+D$4)*INDEX($C$7:$H$12,MATCH(K$15,$B$7:$B$12),6)</f>
        <v>872.29291487281023</v>
      </c>
      <c r="S111" s="30">
        <f>'Population w Relocation'!E110*(1+E$4)*INDEX($C$7:$H$12,MATCH(L$15,$B$7:$B$12),6)</f>
        <v>1185.4882037871316</v>
      </c>
      <c r="T111" s="30">
        <f>'Population w Relocation'!F110*(1+F$4)*INDEX($C$7:$H$12,MATCH(M$15,$B$7:$B$12),6)</f>
        <v>209.29075993531188</v>
      </c>
      <c r="U111" s="30">
        <f>'Population w Relocation'!G110*(1+G$4)*INDEX($C$7:$H$12,MATCH(N$15,$B$7:$B$12),6)</f>
        <v>338.5899591541604</v>
      </c>
      <c r="V111" s="30">
        <f>'Population w Relocation'!H110*(1+H$4)*INDEX($C$7:$H$12,MATCH(O$15,$B$7:$B$12),6)</f>
        <v>745311.53453049192</v>
      </c>
      <c r="W111" s="52">
        <f t="shared" si="4"/>
        <v>747917.19636824133</v>
      </c>
    </row>
    <row r="112" spans="2:23">
      <c r="B112" s="46">
        <v>2116</v>
      </c>
      <c r="C112" s="42">
        <f>'Population w Relocation'!C112- INDEX($C$7:$H$12,MATCH(C$15,$C$6:$H$6),MATCH(C$15,$B$7:$B$12))*(1+C$4)*'Population w Relocation'!C111</f>
        <v>6107.2366814315319</v>
      </c>
      <c r="D112" s="30">
        <f>'Population w Relocation'!D112- INDEX($C$7:$H$12,MATCH(D$15,$C$6:$H$6),MATCH(D$15,$B$7:$B$12))*(1+D$4)*'Population w Relocation'!D111</f>
        <v>0</v>
      </c>
      <c r="E112" s="30">
        <f>'Population w Relocation'!E112- INDEX($C$7:$H$12,MATCH(E$15,$C$6:$H$6),MATCH(E$15,$B$7:$B$12))*(1+E$4)*'Population w Relocation'!E111</f>
        <v>0</v>
      </c>
      <c r="F112" s="30">
        <f>'Population w Relocation'!F112- INDEX($C$7:$H$12,MATCH(F$15,$C$6:$H$6),MATCH(F$15,$B$7:$B$12))*(1+F$4)*'Population w Relocation'!F111</f>
        <v>0</v>
      </c>
      <c r="G112" s="30">
        <f>'Population w Relocation'!G112- INDEX($C$7:$H$12,MATCH(G$15,$C$6:$H$6),MATCH(G$15,$B$7:$B$12))*(1+G$4)*'Population w Relocation'!G111</f>
        <v>0</v>
      </c>
      <c r="H112" s="30">
        <f>'Population w Relocation'!H112- INDEX($C$7:$H$12,MATCH(H$15,$C$6:$H$6),MATCH(H$15,$B$7:$B$12))*(1+H$4)*'Population w Relocation'!H111</f>
        <v>2617.3871491851751</v>
      </c>
      <c r="I112" s="38">
        <f t="shared" si="3"/>
        <v>8724.623830616707</v>
      </c>
      <c r="J112" s="42">
        <f>'Population w Relocation'!C111*(1+C$4)*INDEX($C$7:$H$12,MATCH(J$15,$B$7:$B$12),1)</f>
        <v>10773714.650075257</v>
      </c>
      <c r="K112" s="30">
        <f>'Population w Relocation'!D111*(1+D$4)*INDEX($C$7:$H$12,MATCH(K$15,$B$7:$B$12),1)</f>
        <v>2044.6099250488116</v>
      </c>
      <c r="L112" s="30">
        <f>'Population w Relocation'!E111*(1+E$4)*INDEX($C$7:$H$12,MATCH(L$15,$B$7:$B$12),1)</f>
        <v>2778.531922447436</v>
      </c>
      <c r="M112" s="30">
        <f>'Population w Relocation'!F111*(1+F$4)*INDEX($C$7:$H$12,MATCH(M$15,$B$7:$B$12),1)</f>
        <v>490.56682415807768</v>
      </c>
      <c r="N112" s="30">
        <f>'Population w Relocation'!G111*(1+G$4)*INDEX($C$7:$H$12,MATCH(N$15,$B$7:$B$12),1)</f>
        <v>793.52800977782715</v>
      </c>
      <c r="O112" s="30">
        <f>'Population w Relocation'!H111*(1+H$4)*INDEX($C$7:$H$12,MATCH(O$15,$B$7:$B$12),1)</f>
        <v>0</v>
      </c>
      <c r="P112" s="52">
        <f t="shared" si="5"/>
        <v>10779821.886756688</v>
      </c>
      <c r="Q112" s="42">
        <f>'Population w Relocation'!C111*(1+C$4)*INDEX($C$7:$H$12,MATCH(J$15,$B$7:$B$12),6)</f>
        <v>0</v>
      </c>
      <c r="R112" s="30">
        <f>'Population w Relocation'!D111*(1+D$4)*INDEX($C$7:$H$12,MATCH(K$15,$B$7:$B$12),6)</f>
        <v>876.26139644949092</v>
      </c>
      <c r="S112" s="30">
        <f>'Population w Relocation'!E111*(1+E$4)*INDEX($C$7:$H$12,MATCH(L$15,$B$7:$B$12),6)</f>
        <v>1190.7993953346158</v>
      </c>
      <c r="T112" s="30">
        <f>'Population w Relocation'!F111*(1+F$4)*INDEX($C$7:$H$12,MATCH(M$15,$B$7:$B$12),6)</f>
        <v>210.24292463917618</v>
      </c>
      <c r="U112" s="30">
        <f>'Population w Relocation'!G111*(1+G$4)*INDEX($C$7:$H$12,MATCH(N$15,$B$7:$B$12),6)</f>
        <v>340.08343276192602</v>
      </c>
      <c r="V112" s="30">
        <f>'Population w Relocation'!H111*(1+H$4)*INDEX($C$7:$H$12,MATCH(O$15,$B$7:$B$12),6)</f>
        <v>751656.78235008242</v>
      </c>
      <c r="W112" s="52">
        <f t="shared" si="4"/>
        <v>754274.16949926759</v>
      </c>
    </row>
    <row r="113" spans="2:23">
      <c r="B113" s="46">
        <v>2117</v>
      </c>
      <c r="C113" s="42">
        <f>'Population w Relocation'!C113- INDEX($C$7:$H$12,MATCH(C$15,$C$6:$H$6),MATCH(C$15,$B$7:$B$12))*(1+C$4)*'Population w Relocation'!C112</f>
        <v>6134.7188690118492</v>
      </c>
      <c r="D113" s="30">
        <f>'Population w Relocation'!D113- INDEX($C$7:$H$12,MATCH(D$15,$C$6:$H$6),MATCH(D$15,$B$7:$B$12))*(1+D$4)*'Population w Relocation'!D112</f>
        <v>0</v>
      </c>
      <c r="E113" s="30">
        <f>'Population w Relocation'!E113- INDEX($C$7:$H$12,MATCH(E$15,$C$6:$H$6),MATCH(E$15,$B$7:$B$12))*(1+E$4)*'Population w Relocation'!E112</f>
        <v>0</v>
      </c>
      <c r="F113" s="30">
        <f>'Population w Relocation'!F113- INDEX($C$7:$H$12,MATCH(F$15,$C$6:$H$6),MATCH(F$15,$B$7:$B$12))*(1+F$4)*'Population w Relocation'!F112</f>
        <v>0</v>
      </c>
      <c r="G113" s="30">
        <f>'Population w Relocation'!G113- INDEX($C$7:$H$12,MATCH(G$15,$C$6:$H$6),MATCH(G$15,$B$7:$B$12))*(1+G$4)*'Population w Relocation'!G112</f>
        <v>0</v>
      </c>
      <c r="H113" s="30">
        <f>'Population w Relocation'!H113- INDEX($C$7:$H$12,MATCH(H$15,$C$6:$H$6),MATCH(H$15,$B$7:$B$12))*(1+H$4)*'Population w Relocation'!H112</f>
        <v>2629.165229576407</v>
      </c>
      <c r="I113" s="38">
        <f t="shared" si="3"/>
        <v>8763.8840985882562</v>
      </c>
      <c r="J113" s="42">
        <f>'Population w Relocation'!C112*(1+C$4)*INDEX($C$7:$H$12,MATCH(J$15,$B$7:$B$12),1)</f>
        <v>10833720.996190472</v>
      </c>
      <c r="K113" s="30">
        <f>'Population w Relocation'!D112*(1+D$4)*INDEX($C$7:$H$12,MATCH(K$15,$B$7:$B$12),1)</f>
        <v>2053.9118426509258</v>
      </c>
      <c r="L113" s="30">
        <f>'Population w Relocation'!E112*(1+E$4)*INDEX($C$7:$H$12,MATCH(L$15,$B$7:$B$12),1)</f>
        <v>2790.9802245172282</v>
      </c>
      <c r="M113" s="30">
        <f>'Population w Relocation'!F112*(1+F$4)*INDEX($C$7:$H$12,MATCH(M$15,$B$7:$B$12),1)</f>
        <v>492.79864946653606</v>
      </c>
      <c r="N113" s="30">
        <f>'Population w Relocation'!G112*(1+G$4)*INDEX($C$7:$H$12,MATCH(N$15,$B$7:$B$12),1)</f>
        <v>797.02815237681784</v>
      </c>
      <c r="O113" s="30">
        <f>'Population w Relocation'!H112*(1+H$4)*INDEX($C$7:$H$12,MATCH(O$15,$B$7:$B$12),1)</f>
        <v>0</v>
      </c>
      <c r="P113" s="52">
        <f t="shared" si="5"/>
        <v>10839855.715059483</v>
      </c>
      <c r="Q113" s="42">
        <f>'Population w Relocation'!C112*(1+C$4)*INDEX($C$7:$H$12,MATCH(J$15,$B$7:$B$12),6)</f>
        <v>0</v>
      </c>
      <c r="R113" s="30">
        <f>'Population w Relocation'!D112*(1+D$4)*INDEX($C$7:$H$12,MATCH(K$15,$B$7:$B$12),6)</f>
        <v>880.24793256468263</v>
      </c>
      <c r="S113" s="30">
        <f>'Population w Relocation'!E112*(1+E$4)*INDEX($C$7:$H$12,MATCH(L$15,$B$7:$B$12),6)</f>
        <v>1196.1343819359554</v>
      </c>
      <c r="T113" s="30">
        <f>'Population w Relocation'!F112*(1+F$4)*INDEX($C$7:$H$12,MATCH(M$15,$B$7:$B$12),6)</f>
        <v>211.19942119994408</v>
      </c>
      <c r="U113" s="30">
        <f>'Population w Relocation'!G112*(1+G$4)*INDEX($C$7:$H$12,MATCH(N$15,$B$7:$B$12),6)</f>
        <v>341.58349387577914</v>
      </c>
      <c r="V113" s="30">
        <f>'Population w Relocation'!H112*(1+H$4)*INDEX($C$7:$H$12,MATCH(O$15,$B$7:$B$12),6)</f>
        <v>758045.5403467638</v>
      </c>
      <c r="W113" s="52">
        <f t="shared" si="4"/>
        <v>760674.7055763402</v>
      </c>
    </row>
    <row r="114" spans="2:23">
      <c r="B114" s="46">
        <v>2118</v>
      </c>
      <c r="C114" s="42">
        <f>'Population w Relocation'!C114- INDEX($C$7:$H$12,MATCH(C$15,$C$6:$H$6),MATCH(C$15,$B$7:$B$12))*(1+C$4)*'Population w Relocation'!C113</f>
        <v>6162.324738342315</v>
      </c>
      <c r="D114" s="30">
        <f>'Population w Relocation'!D114- INDEX($C$7:$H$12,MATCH(D$15,$C$6:$H$6),MATCH(D$15,$B$7:$B$12))*(1+D$4)*'Population w Relocation'!D113</f>
        <v>0</v>
      </c>
      <c r="E114" s="30">
        <f>'Population w Relocation'!E114- INDEX($C$7:$H$12,MATCH(E$15,$C$6:$H$6),MATCH(E$15,$B$7:$B$12))*(1+E$4)*'Population w Relocation'!E113</f>
        <v>0</v>
      </c>
      <c r="F114" s="30">
        <f>'Population w Relocation'!F114- INDEX($C$7:$H$12,MATCH(F$15,$C$6:$H$6),MATCH(F$15,$B$7:$B$12))*(1+F$4)*'Population w Relocation'!F113</f>
        <v>0</v>
      </c>
      <c r="G114" s="30">
        <f>'Population w Relocation'!G114- INDEX($C$7:$H$12,MATCH(G$15,$C$6:$H$6),MATCH(G$15,$B$7:$B$12))*(1+G$4)*'Population w Relocation'!G113</f>
        <v>0</v>
      </c>
      <c r="H114" s="30">
        <f>'Population w Relocation'!H114- INDEX($C$7:$H$12,MATCH(H$15,$C$6:$H$6),MATCH(H$15,$B$7:$B$12))*(1+H$4)*'Population w Relocation'!H113</f>
        <v>2640.9963164319051</v>
      </c>
      <c r="I114" s="38">
        <f t="shared" si="3"/>
        <v>8803.3210547742201</v>
      </c>
      <c r="J114" s="42">
        <f>'Population w Relocation'!C113*(1+C$4)*INDEX($C$7:$H$12,MATCH(J$15,$B$7:$B$12),1)</f>
        <v>10894054.993634779</v>
      </c>
      <c r="K114" s="30">
        <f>'Population w Relocation'!D113*(1+D$4)*INDEX($C$7:$H$12,MATCH(K$15,$B$7:$B$12),1)</f>
        <v>2063.2560791667929</v>
      </c>
      <c r="L114" s="30">
        <f>'Population w Relocation'!E113*(1+E$4)*INDEX($C$7:$H$12,MATCH(L$15,$B$7:$B$12),1)</f>
        <v>2803.4842971265521</v>
      </c>
      <c r="M114" s="30">
        <f>'Population w Relocation'!F113*(1+F$4)*INDEX($C$7:$H$12,MATCH(M$15,$B$7:$B$12),1)</f>
        <v>495.04062842575559</v>
      </c>
      <c r="N114" s="30">
        <f>'Population w Relocation'!G113*(1+G$4)*INDEX($C$7:$H$12,MATCH(N$15,$B$7:$B$12),1)</f>
        <v>800.54373362203421</v>
      </c>
      <c r="O114" s="30">
        <f>'Population w Relocation'!H113*(1+H$4)*INDEX($C$7:$H$12,MATCH(O$15,$B$7:$B$12),1)</f>
        <v>0</v>
      </c>
      <c r="P114" s="52">
        <f t="shared" si="5"/>
        <v>10900217.318373121</v>
      </c>
      <c r="Q114" s="42">
        <f>'Population w Relocation'!C113*(1+C$4)*INDEX($C$7:$H$12,MATCH(J$15,$B$7:$B$12),6)</f>
        <v>0</v>
      </c>
      <c r="R114" s="30">
        <f>'Population w Relocation'!D113*(1+D$4)*INDEX($C$7:$H$12,MATCH(K$15,$B$7:$B$12),6)</f>
        <v>884.25260535719724</v>
      </c>
      <c r="S114" s="30">
        <f>'Population w Relocation'!E113*(1+E$4)*INDEX($C$7:$H$12,MATCH(L$15,$B$7:$B$12),6)</f>
        <v>1201.493270197094</v>
      </c>
      <c r="T114" s="30">
        <f>'Population w Relocation'!F113*(1+F$4)*INDEX($C$7:$H$12,MATCH(M$15,$B$7:$B$12),6)</f>
        <v>212.16026932532387</v>
      </c>
      <c r="U114" s="30">
        <f>'Population w Relocation'!G113*(1+G$4)*INDEX($C$7:$H$12,MATCH(N$15,$B$7:$B$12),6)</f>
        <v>343.09017155230049</v>
      </c>
      <c r="V114" s="30">
        <f>'Population w Relocation'!H113*(1+H$4)*INDEX($C$7:$H$12,MATCH(O$15,$B$7:$B$12),6)</f>
        <v>764478.07910422178</v>
      </c>
      <c r="W114" s="52">
        <f t="shared" si="4"/>
        <v>767119.07542065368</v>
      </c>
    </row>
    <row r="115" spans="2:23">
      <c r="B115" s="46">
        <v>2119</v>
      </c>
      <c r="C115" s="42">
        <f>'Population w Relocation'!C115- INDEX($C$7:$H$12,MATCH(C$15,$C$6:$H$6),MATCH(C$15,$B$7:$B$12))*(1+C$4)*'Population w Relocation'!C114</f>
        <v>6190.0548461023718</v>
      </c>
      <c r="D115" s="30">
        <f>'Population w Relocation'!D115- INDEX($C$7:$H$12,MATCH(D$15,$C$6:$H$6),MATCH(D$15,$B$7:$B$12))*(1+D$4)*'Population w Relocation'!D114</f>
        <v>0</v>
      </c>
      <c r="E115" s="30">
        <f>'Population w Relocation'!E115- INDEX($C$7:$H$12,MATCH(E$15,$C$6:$H$6),MATCH(E$15,$B$7:$B$12))*(1+E$4)*'Population w Relocation'!E114</f>
        <v>0</v>
      </c>
      <c r="F115" s="30">
        <f>'Population w Relocation'!F115- INDEX($C$7:$H$12,MATCH(F$15,$C$6:$H$6),MATCH(F$15,$B$7:$B$12))*(1+F$4)*'Population w Relocation'!F114</f>
        <v>0</v>
      </c>
      <c r="G115" s="30">
        <f>'Population w Relocation'!G115- INDEX($C$7:$H$12,MATCH(G$15,$C$6:$H$6),MATCH(G$15,$B$7:$B$12))*(1+G$4)*'Population w Relocation'!G114</f>
        <v>0</v>
      </c>
      <c r="H115" s="30">
        <f>'Population w Relocation'!H115- INDEX($C$7:$H$12,MATCH(H$15,$C$6:$H$6),MATCH(H$15,$B$7:$B$12))*(1+H$4)*'Population w Relocation'!H114</f>
        <v>2652.8806483300868</v>
      </c>
      <c r="I115" s="38">
        <f t="shared" si="3"/>
        <v>8842.9354944324587</v>
      </c>
      <c r="J115" s="42">
        <f>'Population w Relocation'!C114*(1+C$4)*INDEX($C$7:$H$12,MATCH(J$15,$B$7:$B$12),1)</f>
        <v>10954718.404964985</v>
      </c>
      <c r="K115" s="30">
        <f>'Population w Relocation'!D114*(1+D$4)*INDEX($C$7:$H$12,MATCH(K$15,$B$7:$B$12),1)</f>
        <v>2072.6428271255813</v>
      </c>
      <c r="L115" s="30">
        <f>'Population w Relocation'!E114*(1+E$4)*INDEX($C$7:$H$12,MATCH(L$15,$B$7:$B$12),1)</f>
        <v>2816.0443901370404</v>
      </c>
      <c r="M115" s="30">
        <f>'Population w Relocation'!F114*(1+F$4)*INDEX($C$7:$H$12,MATCH(M$15,$B$7:$B$12),1)</f>
        <v>497.29280722959521</v>
      </c>
      <c r="N115" s="30">
        <f>'Population w Relocation'!G114*(1+G$4)*INDEX($C$7:$H$12,MATCH(N$15,$B$7:$B$12),1)</f>
        <v>804.07482161121561</v>
      </c>
      <c r="O115" s="30">
        <f>'Population w Relocation'!H114*(1+H$4)*INDEX($C$7:$H$12,MATCH(O$15,$B$7:$B$12),1)</f>
        <v>0</v>
      </c>
      <c r="P115" s="52">
        <f t="shared" si="5"/>
        <v>10960908.459811088</v>
      </c>
      <c r="Q115" s="42">
        <f>'Population w Relocation'!C114*(1+C$4)*INDEX($C$7:$H$12,MATCH(J$15,$B$7:$B$12),6)</f>
        <v>0</v>
      </c>
      <c r="R115" s="30">
        <f>'Population w Relocation'!D114*(1+D$4)*INDEX($C$7:$H$12,MATCH(K$15,$B$7:$B$12),6)</f>
        <v>888.27549733953504</v>
      </c>
      <c r="S115" s="30">
        <f>'Population w Relocation'!E114*(1+E$4)*INDEX($C$7:$H$12,MATCH(L$15,$B$7:$B$12),6)</f>
        <v>1206.8761672015892</v>
      </c>
      <c r="T115" s="30">
        <f>'Population w Relocation'!F114*(1+F$4)*INDEX($C$7:$H$12,MATCH(M$15,$B$7:$B$12),6)</f>
        <v>213.12548881268373</v>
      </c>
      <c r="U115" s="30">
        <f>'Population w Relocation'!G114*(1+G$4)*INDEX($C$7:$H$12,MATCH(N$15,$B$7:$B$12),6)</f>
        <v>344.60349497623531</v>
      </c>
      <c r="V115" s="30">
        <f>'Population w Relocation'!H114*(1+H$4)*INDEX($C$7:$H$12,MATCH(O$15,$B$7:$B$12),6)</f>
        <v>770954.67079775687</v>
      </c>
      <c r="W115" s="52">
        <f t="shared" si="4"/>
        <v>773607.55144608696</v>
      </c>
    </row>
    <row r="116" spans="2:23">
      <c r="B116" s="46">
        <v>2120</v>
      </c>
      <c r="C116" s="42">
        <f>'Population w Relocation'!C116- INDEX($C$7:$H$12,MATCH(C$15,$C$6:$H$6),MATCH(C$15,$B$7:$B$12))*(1+C$4)*'Population w Relocation'!C115</f>
        <v>6217.9097514860332</v>
      </c>
      <c r="D116" s="30">
        <f>'Population w Relocation'!D116- INDEX($C$7:$H$12,MATCH(D$15,$C$6:$H$6),MATCH(D$15,$B$7:$B$12))*(1+D$4)*'Population w Relocation'!D115</f>
        <v>0</v>
      </c>
      <c r="E116" s="30">
        <f>'Population w Relocation'!E116- INDEX($C$7:$H$12,MATCH(E$15,$C$6:$H$6),MATCH(E$15,$B$7:$B$12))*(1+E$4)*'Population w Relocation'!E115</f>
        <v>0</v>
      </c>
      <c r="F116" s="30">
        <f>'Population w Relocation'!F116- INDEX($C$7:$H$12,MATCH(F$15,$C$6:$H$6),MATCH(F$15,$B$7:$B$12))*(1+F$4)*'Population w Relocation'!F115</f>
        <v>0</v>
      </c>
      <c r="G116" s="30">
        <f>'Population w Relocation'!G116- INDEX($C$7:$H$12,MATCH(G$15,$C$6:$H$6),MATCH(G$15,$B$7:$B$12))*(1+G$4)*'Population w Relocation'!G115</f>
        <v>0</v>
      </c>
      <c r="H116" s="30">
        <f>'Population w Relocation'!H116- INDEX($C$7:$H$12,MATCH(H$15,$C$6:$H$6),MATCH(H$15,$B$7:$B$12))*(1+H$4)*'Population w Relocation'!H115</f>
        <v>2664.8184649228351</v>
      </c>
      <c r="I116" s="38">
        <f t="shared" si="3"/>
        <v>8882.7282164088683</v>
      </c>
      <c r="J116" s="42">
        <f>'Population w Relocation'!C115*(1+C$4)*INDEX($C$7:$H$12,MATCH(J$15,$B$7:$B$12),1)</f>
        <v>11015713.002110142</v>
      </c>
      <c r="K116" s="30">
        <f>'Population w Relocation'!D115*(1+D$4)*INDEX($C$7:$H$12,MATCH(K$15,$B$7:$B$12),1)</f>
        <v>2082.0722799323676</v>
      </c>
      <c r="L116" s="30">
        <f>'Population w Relocation'!E115*(1+E$4)*INDEX($C$7:$H$12,MATCH(L$15,$B$7:$B$12),1)</f>
        <v>2828.6607545297488</v>
      </c>
      <c r="M116" s="30">
        <f>'Population w Relocation'!F115*(1+F$4)*INDEX($C$7:$H$12,MATCH(M$15,$B$7:$B$12),1)</f>
        <v>499.55523228207227</v>
      </c>
      <c r="N116" s="30">
        <f>'Population w Relocation'!G115*(1+G$4)*INDEX($C$7:$H$12,MATCH(N$15,$B$7:$B$12),1)</f>
        <v>807.62148474247056</v>
      </c>
      <c r="O116" s="30">
        <f>'Population w Relocation'!H115*(1+H$4)*INDEX($C$7:$H$12,MATCH(O$15,$B$7:$B$12),1)</f>
        <v>0</v>
      </c>
      <c r="P116" s="52">
        <f t="shared" si="5"/>
        <v>11021930.911861628</v>
      </c>
      <c r="Q116" s="42">
        <f>'Population w Relocation'!C115*(1+C$4)*INDEX($C$7:$H$12,MATCH(J$15,$B$7:$B$12),6)</f>
        <v>0</v>
      </c>
      <c r="R116" s="30">
        <f>'Population w Relocation'!D115*(1+D$4)*INDEX($C$7:$H$12,MATCH(K$15,$B$7:$B$12),6)</f>
        <v>892.31669139958626</v>
      </c>
      <c r="S116" s="30">
        <f>'Population w Relocation'!E115*(1+E$4)*INDEX($C$7:$H$12,MATCH(L$15,$B$7:$B$12),6)</f>
        <v>1212.2831805127498</v>
      </c>
      <c r="T116" s="30">
        <f>'Population w Relocation'!F115*(1+F$4)*INDEX($C$7:$H$12,MATCH(M$15,$B$7:$B$12),6)</f>
        <v>214.0950995494596</v>
      </c>
      <c r="U116" s="30">
        <f>'Population w Relocation'!G115*(1+G$4)*INDEX($C$7:$H$12,MATCH(N$15,$B$7:$B$12),6)</f>
        <v>346.1234934610589</v>
      </c>
      <c r="V116" s="30">
        <f>'Population w Relocation'!H115*(1+H$4)*INDEX($C$7:$H$12,MATCH(O$15,$B$7:$B$12),6)</f>
        <v>777475.5892033173</v>
      </c>
      <c r="W116" s="52">
        <f t="shared" si="4"/>
        <v>780140.40766824014</v>
      </c>
    </row>
    <row r="117" spans="2:23">
      <c r="B117" s="46">
        <v>2121</v>
      </c>
      <c r="C117" s="42">
        <f>'Population w Relocation'!C117- INDEX($C$7:$H$12,MATCH(C$15,$C$6:$H$6),MATCH(C$15,$B$7:$B$12))*(1+C$4)*'Population w Relocation'!C116</f>
        <v>6245.8900161962956</v>
      </c>
      <c r="D117" s="30">
        <f>'Population w Relocation'!D117- INDEX($C$7:$H$12,MATCH(D$15,$C$6:$H$6),MATCH(D$15,$B$7:$B$12))*(1+D$4)*'Population w Relocation'!D116</f>
        <v>0</v>
      </c>
      <c r="E117" s="30">
        <f>'Population w Relocation'!E117- INDEX($C$7:$H$12,MATCH(E$15,$C$6:$H$6),MATCH(E$15,$B$7:$B$12))*(1+E$4)*'Population w Relocation'!E116</f>
        <v>0</v>
      </c>
      <c r="F117" s="30">
        <f>'Population w Relocation'!F117- INDEX($C$7:$H$12,MATCH(F$15,$C$6:$H$6),MATCH(F$15,$B$7:$B$12))*(1+F$4)*'Population w Relocation'!F116</f>
        <v>0</v>
      </c>
      <c r="G117" s="30">
        <f>'Population w Relocation'!G117- INDEX($C$7:$H$12,MATCH(G$15,$C$6:$H$6),MATCH(G$15,$B$7:$B$12))*(1+G$4)*'Population w Relocation'!G116</f>
        <v>0</v>
      </c>
      <c r="H117" s="30">
        <f>'Population w Relocation'!H117- INDEX($C$7:$H$12,MATCH(H$15,$C$6:$H$6),MATCH(H$15,$B$7:$B$12))*(1+H$4)*'Population w Relocation'!H116</f>
        <v>2676.810006941203</v>
      </c>
      <c r="I117" s="38">
        <f t="shared" si="3"/>
        <v>8922.7000231374986</v>
      </c>
      <c r="J117" s="42">
        <f>'Population w Relocation'!C116*(1+C$4)*INDEX($C$7:$H$12,MATCH(J$15,$B$7:$B$12),1)</f>
        <v>11077040.566420935</v>
      </c>
      <c r="K117" s="30">
        <f>'Population w Relocation'!D116*(1+D$4)*INDEX($C$7:$H$12,MATCH(K$15,$B$7:$B$12),1)</f>
        <v>2091.544631872122</v>
      </c>
      <c r="L117" s="30">
        <f>'Population w Relocation'!E116*(1+E$4)*INDEX($C$7:$H$12,MATCH(L$15,$B$7:$B$12),1)</f>
        <v>2841.3336424101722</v>
      </c>
      <c r="M117" s="30">
        <f>'Population w Relocation'!F116*(1+F$4)*INDEX($C$7:$H$12,MATCH(M$15,$B$7:$B$12),1)</f>
        <v>501.82795019831826</v>
      </c>
      <c r="N117" s="30">
        <f>'Population w Relocation'!G116*(1+G$4)*INDEX($C$7:$H$12,MATCH(N$15,$B$7:$B$12),1)</f>
        <v>811.18379171560264</v>
      </c>
      <c r="O117" s="30">
        <f>'Population w Relocation'!H116*(1+H$4)*INDEX($C$7:$H$12,MATCH(O$15,$B$7:$B$12),1)</f>
        <v>0</v>
      </c>
      <c r="P117" s="52">
        <f t="shared" si="5"/>
        <v>11083286.456437131</v>
      </c>
      <c r="Q117" s="42">
        <f>'Population w Relocation'!C116*(1+C$4)*INDEX($C$7:$H$12,MATCH(J$15,$B$7:$B$12),6)</f>
        <v>0</v>
      </c>
      <c r="R117" s="30">
        <f>'Population w Relocation'!D116*(1+D$4)*INDEX($C$7:$H$12,MATCH(K$15,$B$7:$B$12),6)</f>
        <v>896.37627080233824</v>
      </c>
      <c r="S117" s="30">
        <f>'Population w Relocation'!E116*(1+E$4)*INDEX($C$7:$H$12,MATCH(L$15,$B$7:$B$12),6)</f>
        <v>1217.7144181757883</v>
      </c>
      <c r="T117" s="30">
        <f>'Population w Relocation'!F116*(1+F$4)*INDEX($C$7:$H$12,MATCH(M$15,$B$7:$B$12),6)</f>
        <v>215.06912151356502</v>
      </c>
      <c r="U117" s="30">
        <f>'Population w Relocation'!G116*(1+G$4)*INDEX($C$7:$H$12,MATCH(N$15,$B$7:$B$12),6)</f>
        <v>347.65019644954407</v>
      </c>
      <c r="V117" s="30">
        <f>'Population w Relocation'!H116*(1+H$4)*INDEX($C$7:$H$12,MATCH(O$15,$B$7:$B$12),6)</f>
        <v>784041.10970658122</v>
      </c>
      <c r="W117" s="52">
        <f t="shared" si="4"/>
        <v>786717.91971352242</v>
      </c>
    </row>
    <row r="118" spans="2:23">
      <c r="B118" s="46">
        <v>2122</v>
      </c>
      <c r="C118" s="42">
        <f>'Population w Relocation'!C118- INDEX($C$7:$H$12,MATCH(C$15,$C$6:$H$6),MATCH(C$15,$B$7:$B$12))*(1+C$4)*'Population w Relocation'!C117</f>
        <v>6273.9962044674903</v>
      </c>
      <c r="D118" s="30">
        <f>'Population w Relocation'!D118- INDEX($C$7:$H$12,MATCH(D$15,$C$6:$H$6),MATCH(D$15,$B$7:$B$12))*(1+D$4)*'Population w Relocation'!D117</f>
        <v>0</v>
      </c>
      <c r="E118" s="30">
        <f>'Population w Relocation'!E118- INDEX($C$7:$H$12,MATCH(E$15,$C$6:$H$6),MATCH(E$15,$B$7:$B$12))*(1+E$4)*'Population w Relocation'!E117</f>
        <v>0</v>
      </c>
      <c r="F118" s="30">
        <f>'Population w Relocation'!F118- INDEX($C$7:$H$12,MATCH(F$15,$C$6:$H$6),MATCH(F$15,$B$7:$B$12))*(1+F$4)*'Population w Relocation'!F117</f>
        <v>0</v>
      </c>
      <c r="G118" s="30">
        <f>'Population w Relocation'!G118- INDEX($C$7:$H$12,MATCH(G$15,$C$6:$H$6),MATCH(G$15,$B$7:$B$12))*(1+G$4)*'Population w Relocation'!G117</f>
        <v>0</v>
      </c>
      <c r="H118" s="30">
        <f>'Population w Relocation'!H118- INDEX($C$7:$H$12,MATCH(H$15,$C$6:$H$6),MATCH(H$15,$B$7:$B$12))*(1+H$4)*'Population w Relocation'!H117</f>
        <v>2688.855516199721</v>
      </c>
      <c r="I118" s="38">
        <f t="shared" si="3"/>
        <v>8962.8517206672113</v>
      </c>
      <c r="J118" s="42">
        <f>'Population w Relocation'!C117*(1+C$4)*INDEX($C$7:$H$12,MATCH(J$15,$B$7:$B$12),1)</f>
        <v>11138702.888719317</v>
      </c>
      <c r="K118" s="30">
        <f>'Population w Relocation'!D117*(1+D$4)*INDEX($C$7:$H$12,MATCH(K$15,$B$7:$B$12),1)</f>
        <v>2101.06007811371</v>
      </c>
      <c r="L118" s="30">
        <f>'Population w Relocation'!E117*(1+E$4)*INDEX($C$7:$H$12,MATCH(L$15,$B$7:$B$12),1)</f>
        <v>2854.0633070132799</v>
      </c>
      <c r="M118" s="30">
        <f>'Population w Relocation'!F117*(1+F$4)*INDEX($C$7:$H$12,MATCH(M$15,$B$7:$B$12),1)</f>
        <v>504.11100780553943</v>
      </c>
      <c r="N118" s="30">
        <f>'Population w Relocation'!G117*(1+G$4)*INDEX($C$7:$H$12,MATCH(N$15,$B$7:$B$12),1)</f>
        <v>814.76181153344044</v>
      </c>
      <c r="O118" s="30">
        <f>'Population w Relocation'!H117*(1+H$4)*INDEX($C$7:$H$12,MATCH(O$15,$B$7:$B$12),1)</f>
        <v>0</v>
      </c>
      <c r="P118" s="52">
        <f t="shared" si="5"/>
        <v>11144976.884923784</v>
      </c>
      <c r="Q118" s="42">
        <f>'Population w Relocation'!C117*(1+C$4)*INDEX($C$7:$H$12,MATCH(J$15,$B$7:$B$12),6)</f>
        <v>0</v>
      </c>
      <c r="R118" s="30">
        <f>'Population w Relocation'!D117*(1+D$4)*INDEX($C$7:$H$12,MATCH(K$15,$B$7:$B$12),6)</f>
        <v>900.45431919159012</v>
      </c>
      <c r="S118" s="30">
        <f>'Population w Relocation'!E117*(1+E$4)*INDEX($C$7:$H$12,MATCH(L$15,$B$7:$B$12),6)</f>
        <v>1223.1699887199775</v>
      </c>
      <c r="T118" s="30">
        <f>'Population w Relocation'!F117*(1+F$4)*INDEX($C$7:$H$12,MATCH(M$15,$B$7:$B$12),6)</f>
        <v>216.04757477380264</v>
      </c>
      <c r="U118" s="30">
        <f>'Population w Relocation'!G117*(1+G$4)*INDEX($C$7:$H$12,MATCH(N$15,$B$7:$B$12),6)</f>
        <v>349.18363351433169</v>
      </c>
      <c r="V118" s="30">
        <f>'Population w Relocation'!H117*(1+H$4)*INDEX($C$7:$H$12,MATCH(O$15,$B$7:$B$12),6)</f>
        <v>790651.50931209</v>
      </c>
      <c r="W118" s="52">
        <f t="shared" si="4"/>
        <v>793340.36482828972</v>
      </c>
    </row>
    <row r="119" spans="2:23">
      <c r="B119" s="46">
        <v>2123</v>
      </c>
      <c r="C119" s="42">
        <f>'Population w Relocation'!C119- INDEX($C$7:$H$12,MATCH(C$15,$C$6:$H$6),MATCH(C$15,$B$7:$B$12))*(1+C$4)*'Population w Relocation'!C118</f>
        <v>6302.2288830690086</v>
      </c>
      <c r="D119" s="30">
        <f>'Population w Relocation'!D119- INDEX($C$7:$H$12,MATCH(D$15,$C$6:$H$6),MATCH(D$15,$B$7:$B$12))*(1+D$4)*'Population w Relocation'!D118</f>
        <v>0</v>
      </c>
      <c r="E119" s="30">
        <f>'Population w Relocation'!E119- INDEX($C$7:$H$12,MATCH(E$15,$C$6:$H$6),MATCH(E$15,$B$7:$B$12))*(1+E$4)*'Population w Relocation'!E118</f>
        <v>0</v>
      </c>
      <c r="F119" s="30">
        <f>'Population w Relocation'!F119- INDEX($C$7:$H$12,MATCH(F$15,$C$6:$H$6),MATCH(F$15,$B$7:$B$12))*(1+F$4)*'Population w Relocation'!F118</f>
        <v>0</v>
      </c>
      <c r="G119" s="30">
        <f>'Population w Relocation'!G119- INDEX($C$7:$H$12,MATCH(G$15,$C$6:$H$6),MATCH(G$15,$B$7:$B$12))*(1+G$4)*'Population w Relocation'!G118</f>
        <v>0</v>
      </c>
      <c r="H119" s="30">
        <f>'Population w Relocation'!H119- INDEX($C$7:$H$12,MATCH(H$15,$C$6:$H$6),MATCH(H$15,$B$7:$B$12))*(1+H$4)*'Population w Relocation'!H118</f>
        <v>2700.9552356012864</v>
      </c>
      <c r="I119" s="38">
        <f t="shared" si="3"/>
        <v>9003.184118670295</v>
      </c>
      <c r="J119" s="42">
        <f>'Population w Relocation'!C118*(1+C$4)*INDEX($C$7:$H$12,MATCH(J$15,$B$7:$B$12),1)</f>
        <v>11200701.769348402</v>
      </c>
      <c r="K119" s="30">
        <f>'Population w Relocation'!D118*(1+D$4)*INDEX($C$7:$H$12,MATCH(K$15,$B$7:$B$12),1)</f>
        <v>2110.6188147139142</v>
      </c>
      <c r="L119" s="30">
        <f>'Population w Relocation'!E118*(1+E$4)*INDEX($C$7:$H$12,MATCH(L$15,$B$7:$B$12),1)</f>
        <v>2866.8500027085797</v>
      </c>
      <c r="M119" s="30">
        <f>'Population w Relocation'!F118*(1+F$4)*INDEX($C$7:$H$12,MATCH(M$15,$B$7:$B$12),1)</f>
        <v>506.40445214398159</v>
      </c>
      <c r="N119" s="30">
        <f>'Population w Relocation'!G118*(1+G$4)*INDEX($C$7:$H$12,MATCH(N$15,$B$7:$B$12),1)</f>
        <v>818.35561350317482</v>
      </c>
      <c r="O119" s="30">
        <f>'Population w Relocation'!H118*(1+H$4)*INDEX($C$7:$H$12,MATCH(O$15,$B$7:$B$12),1)</f>
        <v>0</v>
      </c>
      <c r="P119" s="52">
        <f t="shared" si="5"/>
        <v>11207003.998231471</v>
      </c>
      <c r="Q119" s="42">
        <f>'Population w Relocation'!C118*(1+C$4)*INDEX($C$7:$H$12,MATCH(J$15,$B$7:$B$12),6)</f>
        <v>0</v>
      </c>
      <c r="R119" s="30">
        <f>'Population w Relocation'!D118*(1+D$4)*INDEX($C$7:$H$12,MATCH(K$15,$B$7:$B$12),6)</f>
        <v>904.55092059167771</v>
      </c>
      <c r="S119" s="30">
        <f>'Population w Relocation'!E118*(1+E$4)*INDEX($C$7:$H$12,MATCH(L$15,$B$7:$B$12),6)</f>
        <v>1228.6500011608202</v>
      </c>
      <c r="T119" s="30">
        <f>'Population w Relocation'!F118*(1+F$4)*INDEX($C$7:$H$12,MATCH(M$15,$B$7:$B$12),6)</f>
        <v>217.03047949027786</v>
      </c>
      <c r="U119" s="30">
        <f>'Population w Relocation'!G118*(1+G$4)*INDEX($C$7:$H$12,MATCH(N$15,$B$7:$B$12),6)</f>
        <v>350.72383435850355</v>
      </c>
      <c r="V119" s="30">
        <f>'Population w Relocation'!H118*(1+H$4)*INDEX($C$7:$H$12,MATCH(O$15,$B$7:$B$12),6)</f>
        <v>797307.06665243104</v>
      </c>
      <c r="W119" s="52">
        <f t="shared" si="4"/>
        <v>800008.02188803232</v>
      </c>
    </row>
    <row r="120" spans="2:23">
      <c r="B120" s="46">
        <v>2124</v>
      </c>
      <c r="C120" s="42">
        <f>'Population w Relocation'!C120- INDEX($C$7:$H$12,MATCH(C$15,$C$6:$H$6),MATCH(C$15,$B$7:$B$12))*(1+C$4)*'Population w Relocation'!C119</f>
        <v>6330.5886213313788</v>
      </c>
      <c r="D120" s="30">
        <f>'Population w Relocation'!D120- INDEX($C$7:$H$12,MATCH(D$15,$C$6:$H$6),MATCH(D$15,$B$7:$B$12))*(1+D$4)*'Population w Relocation'!D119</f>
        <v>0</v>
      </c>
      <c r="E120" s="30">
        <f>'Population w Relocation'!E120- INDEX($C$7:$H$12,MATCH(E$15,$C$6:$H$6),MATCH(E$15,$B$7:$B$12))*(1+E$4)*'Population w Relocation'!E119</f>
        <v>0</v>
      </c>
      <c r="F120" s="30">
        <f>'Population w Relocation'!F120- INDEX($C$7:$H$12,MATCH(F$15,$C$6:$H$6),MATCH(F$15,$B$7:$B$12))*(1+F$4)*'Population w Relocation'!F119</f>
        <v>0</v>
      </c>
      <c r="G120" s="30">
        <f>'Population w Relocation'!G120- INDEX($C$7:$H$12,MATCH(G$15,$C$6:$H$6),MATCH(G$15,$B$7:$B$12))*(1+G$4)*'Population w Relocation'!G119</f>
        <v>0</v>
      </c>
      <c r="H120" s="30">
        <f>'Population w Relocation'!H120- INDEX($C$7:$H$12,MATCH(H$15,$C$6:$H$6),MATCH(H$15,$B$7:$B$12))*(1+H$4)*'Population w Relocation'!H119</f>
        <v>2713.109409142402</v>
      </c>
      <c r="I120" s="38">
        <f t="shared" si="3"/>
        <v>9043.6980304737808</v>
      </c>
      <c r="J120" s="42">
        <f>'Population w Relocation'!C119*(1+C$4)*INDEX($C$7:$H$12,MATCH(J$15,$B$7:$B$12),1)</f>
        <v>11263039.018222626</v>
      </c>
      <c r="K120" s="30">
        <f>'Population w Relocation'!D119*(1+D$4)*INDEX($C$7:$H$12,MATCH(K$15,$B$7:$B$12),1)</f>
        <v>2120.2210386214751</v>
      </c>
      <c r="L120" s="30">
        <f>'Population w Relocation'!E119*(1+E$4)*INDEX($C$7:$H$12,MATCH(L$15,$B$7:$B$12),1)</f>
        <v>2879.6939850051972</v>
      </c>
      <c r="M120" s="30">
        <f>'Population w Relocation'!F119*(1+F$4)*INDEX($C$7:$H$12,MATCH(M$15,$B$7:$B$12),1)</f>
        <v>508.70833046789932</v>
      </c>
      <c r="N120" s="30">
        <f>'Population w Relocation'!G119*(1+G$4)*INDEX($C$7:$H$12,MATCH(N$15,$B$7:$B$12),1)</f>
        <v>821.96526723770091</v>
      </c>
      <c r="O120" s="30">
        <f>'Population w Relocation'!H119*(1+H$4)*INDEX($C$7:$H$12,MATCH(O$15,$B$7:$B$12),1)</f>
        <v>0</v>
      </c>
      <c r="P120" s="52">
        <f t="shared" si="5"/>
        <v>11269369.606843958</v>
      </c>
      <c r="Q120" s="42">
        <f>'Population w Relocation'!C119*(1+C$4)*INDEX($C$7:$H$12,MATCH(J$15,$B$7:$B$12),6)</f>
        <v>0</v>
      </c>
      <c r="R120" s="30">
        <f>'Population w Relocation'!D119*(1+D$4)*INDEX($C$7:$H$12,MATCH(K$15,$B$7:$B$12),6)</f>
        <v>908.66615940920383</v>
      </c>
      <c r="S120" s="30">
        <f>'Population w Relocation'!E119*(1+E$4)*INDEX($C$7:$H$12,MATCH(L$15,$B$7:$B$12),6)</f>
        <v>1234.1545650022279</v>
      </c>
      <c r="T120" s="30">
        <f>'Population w Relocation'!F119*(1+F$4)*INDEX($C$7:$H$12,MATCH(M$15,$B$7:$B$12),6)</f>
        <v>218.01785591481405</v>
      </c>
      <c r="U120" s="30">
        <f>'Population w Relocation'!G119*(1+G$4)*INDEX($C$7:$H$12,MATCH(N$15,$B$7:$B$12),6)</f>
        <v>352.27082881615758</v>
      </c>
      <c r="V120" s="30">
        <f>'Population w Relocation'!H119*(1+H$4)*INDEX($C$7:$H$12,MATCH(O$15,$B$7:$B$12),6)</f>
        <v>804008.06199747242</v>
      </c>
      <c r="W120" s="52">
        <f t="shared" si="4"/>
        <v>806721.17140661483</v>
      </c>
    </row>
    <row r="121" spans="2:23">
      <c r="B121" s="46">
        <v>2125</v>
      </c>
      <c r="C121" s="42">
        <f>'Population w Relocation'!C121- INDEX($C$7:$H$12,MATCH(C$15,$C$6:$H$6),MATCH(C$15,$B$7:$B$12))*(1+C$4)*'Population w Relocation'!C120</f>
        <v>6359.0759911406785</v>
      </c>
      <c r="D121" s="30">
        <f>'Population w Relocation'!D121- INDEX($C$7:$H$12,MATCH(D$15,$C$6:$H$6),MATCH(D$15,$B$7:$B$12))*(1+D$4)*'Population w Relocation'!D120</f>
        <v>0</v>
      </c>
      <c r="E121" s="30">
        <f>'Population w Relocation'!E121- INDEX($C$7:$H$12,MATCH(E$15,$C$6:$H$6),MATCH(E$15,$B$7:$B$12))*(1+E$4)*'Population w Relocation'!E120</f>
        <v>0</v>
      </c>
      <c r="F121" s="30">
        <f>'Population w Relocation'!F121- INDEX($C$7:$H$12,MATCH(F$15,$C$6:$H$6),MATCH(F$15,$B$7:$B$12))*(1+F$4)*'Population w Relocation'!F120</f>
        <v>0</v>
      </c>
      <c r="G121" s="30">
        <f>'Population w Relocation'!G121- INDEX($C$7:$H$12,MATCH(G$15,$C$6:$H$6),MATCH(G$15,$B$7:$B$12))*(1+G$4)*'Population w Relocation'!G120</f>
        <v>0</v>
      </c>
      <c r="H121" s="30">
        <f>'Population w Relocation'!H121- INDEX($C$7:$H$12,MATCH(H$15,$C$6:$H$6),MATCH(H$15,$B$7:$B$12))*(1+H$4)*'Population w Relocation'!H120</f>
        <v>2725.3182819178328</v>
      </c>
      <c r="I121" s="38">
        <f t="shared" si="3"/>
        <v>9084.3942730585113</v>
      </c>
      <c r="J121" s="42">
        <f>'Population w Relocation'!C120*(1+C$4)*INDEX($C$7:$H$12,MATCH(J$15,$B$7:$B$12),1)</f>
        <v>11325716.454878176</v>
      </c>
      <c r="K121" s="30">
        <f>'Population w Relocation'!D120*(1+D$4)*INDEX($C$7:$H$12,MATCH(K$15,$B$7:$B$12),1)</f>
        <v>2129.8669476811483</v>
      </c>
      <c r="L121" s="30">
        <f>'Population w Relocation'!E120*(1+E$4)*INDEX($C$7:$H$12,MATCH(L$15,$B$7:$B$12),1)</f>
        <v>2892.5955105569833</v>
      </c>
      <c r="M121" s="30">
        <f>'Population w Relocation'!F120*(1+F$4)*INDEX($C$7:$H$12,MATCH(M$15,$B$7:$B$12),1)</f>
        <v>511.02269024652963</v>
      </c>
      <c r="N121" s="30">
        <f>'Population w Relocation'!G120*(1+G$4)*INDEX($C$7:$H$12,MATCH(N$15,$B$7:$B$12),1)</f>
        <v>825.59084265696663</v>
      </c>
      <c r="O121" s="30">
        <f>'Population w Relocation'!H120*(1+H$4)*INDEX($C$7:$H$12,MATCH(O$15,$B$7:$B$12),1)</f>
        <v>0</v>
      </c>
      <c r="P121" s="52">
        <f t="shared" si="5"/>
        <v>11332075.530869316</v>
      </c>
      <c r="Q121" s="42">
        <f>'Population w Relocation'!C120*(1+C$4)*INDEX($C$7:$H$12,MATCH(J$15,$B$7:$B$12),6)</f>
        <v>0</v>
      </c>
      <c r="R121" s="30">
        <f>'Population w Relocation'!D120*(1+D$4)*INDEX($C$7:$H$12,MATCH(K$15,$B$7:$B$12),6)</f>
        <v>912.80012043477791</v>
      </c>
      <c r="S121" s="30">
        <f>'Population w Relocation'!E120*(1+E$4)*INDEX($C$7:$H$12,MATCH(L$15,$B$7:$B$12),6)</f>
        <v>1239.6837902387076</v>
      </c>
      <c r="T121" s="30">
        <f>'Population w Relocation'!F120*(1+F$4)*INDEX($C$7:$H$12,MATCH(M$15,$B$7:$B$12),6)</f>
        <v>219.0097243913699</v>
      </c>
      <c r="U121" s="30">
        <f>'Population w Relocation'!G120*(1+G$4)*INDEX($C$7:$H$12,MATCH(N$15,$B$7:$B$12),6)</f>
        <v>353.82464685298578</v>
      </c>
      <c r="V121" s="30">
        <f>'Population w Relocation'!H120*(1+H$4)*INDEX($C$7:$H$12,MATCH(O$15,$B$7:$B$12),6)</f>
        <v>810754.77726364776</v>
      </c>
      <c r="W121" s="52">
        <f t="shared" si="4"/>
        <v>813480.09554556559</v>
      </c>
    </row>
    <row r="122" spans="2:23">
      <c r="B122" s="46">
        <v>2126</v>
      </c>
      <c r="C122" s="42">
        <f>'Population w Relocation'!C122- INDEX($C$7:$H$12,MATCH(C$15,$C$6:$H$6),MATCH(C$15,$B$7:$B$12))*(1+C$4)*'Population w Relocation'!C121</f>
        <v>6387.6915669590235</v>
      </c>
      <c r="D122" s="30">
        <f>'Population w Relocation'!D122- INDEX($C$7:$H$12,MATCH(D$15,$C$6:$H$6),MATCH(D$15,$B$7:$B$12))*(1+D$4)*'Population w Relocation'!D121</f>
        <v>0</v>
      </c>
      <c r="E122" s="30">
        <f>'Population w Relocation'!E122- INDEX($C$7:$H$12,MATCH(E$15,$C$6:$H$6),MATCH(E$15,$B$7:$B$12))*(1+E$4)*'Population w Relocation'!E121</f>
        <v>0</v>
      </c>
      <c r="F122" s="30">
        <f>'Population w Relocation'!F122- INDEX($C$7:$H$12,MATCH(F$15,$C$6:$H$6),MATCH(F$15,$B$7:$B$12))*(1+F$4)*'Population w Relocation'!F121</f>
        <v>0</v>
      </c>
      <c r="G122" s="30">
        <f>'Population w Relocation'!G122- INDEX($C$7:$H$12,MATCH(G$15,$C$6:$H$6),MATCH(G$15,$B$7:$B$12))*(1+G$4)*'Population w Relocation'!G121</f>
        <v>0</v>
      </c>
      <c r="H122" s="30">
        <f>'Population w Relocation'!H122- INDEX($C$7:$H$12,MATCH(H$15,$C$6:$H$6),MATCH(H$15,$B$7:$B$12))*(1+H$4)*'Population w Relocation'!H121</f>
        <v>2737.5821001256118</v>
      </c>
      <c r="I122" s="38">
        <f t="shared" si="3"/>
        <v>9125.2736670846352</v>
      </c>
      <c r="J122" s="42">
        <f>'Population w Relocation'!C121*(1+C$4)*INDEX($C$7:$H$12,MATCH(J$15,$B$7:$B$12),1)</f>
        <v>11388735.908523662</v>
      </c>
      <c r="K122" s="30">
        <f>'Population w Relocation'!D121*(1+D$4)*INDEX($C$7:$H$12,MATCH(K$15,$B$7:$B$12),1)</f>
        <v>2139.5567406377791</v>
      </c>
      <c r="L122" s="30">
        <f>'Population w Relocation'!E121*(1+E$4)*INDEX($C$7:$H$12,MATCH(L$15,$B$7:$B$12),1)</f>
        <v>2905.5548371676427</v>
      </c>
      <c r="M122" s="30">
        <f>'Population w Relocation'!F121*(1+F$4)*INDEX($C$7:$H$12,MATCH(M$15,$B$7:$B$12),1)</f>
        <v>513.3475791650701</v>
      </c>
      <c r="N122" s="30">
        <f>'Population w Relocation'!G121*(1+G$4)*INDEX($C$7:$H$12,MATCH(N$15,$B$7:$B$12),1)</f>
        <v>829.23240998932749</v>
      </c>
      <c r="O122" s="30">
        <f>'Population w Relocation'!H121*(1+H$4)*INDEX($C$7:$H$12,MATCH(O$15,$B$7:$B$12),1)</f>
        <v>0</v>
      </c>
      <c r="P122" s="52">
        <f t="shared" si="5"/>
        <v>11395123.600090621</v>
      </c>
      <c r="Q122" s="42">
        <f>'Population w Relocation'!C121*(1+C$4)*INDEX($C$7:$H$12,MATCH(J$15,$B$7:$B$12),6)</f>
        <v>0</v>
      </c>
      <c r="R122" s="30">
        <f>'Population w Relocation'!D121*(1+D$4)*INDEX($C$7:$H$12,MATCH(K$15,$B$7:$B$12),6)</f>
        <v>916.9528888447627</v>
      </c>
      <c r="S122" s="30">
        <f>'Population w Relocation'!E121*(1+E$4)*INDEX($C$7:$H$12,MATCH(L$15,$B$7:$B$12),6)</f>
        <v>1245.2377873575615</v>
      </c>
      <c r="T122" s="30">
        <f>'Population w Relocation'!F121*(1+F$4)*INDEX($C$7:$H$12,MATCH(M$15,$B$7:$B$12),6)</f>
        <v>220.00610535645865</v>
      </c>
      <c r="U122" s="30">
        <f>'Population w Relocation'!G121*(1+G$4)*INDEX($C$7:$H$12,MATCH(N$15,$B$7:$B$12),6)</f>
        <v>355.38531856685472</v>
      </c>
      <c r="V122" s="30">
        <f>'Population w Relocation'!H121*(1+H$4)*INDEX($C$7:$H$12,MATCH(O$15,$B$7:$B$12),6)</f>
        <v>817547.49602329335</v>
      </c>
      <c r="W122" s="52">
        <f t="shared" si="4"/>
        <v>820285.07812341896</v>
      </c>
    </row>
    <row r="123" spans="2:23">
      <c r="B123" s="46">
        <v>2127</v>
      </c>
      <c r="C123" s="42">
        <f>'Population w Relocation'!C123- INDEX($C$7:$H$12,MATCH(C$15,$C$6:$H$6),MATCH(C$15,$B$7:$B$12))*(1+C$4)*'Population w Relocation'!C122</f>
        <v>6416.4359258357435</v>
      </c>
      <c r="D123" s="30">
        <f>'Population w Relocation'!D123- INDEX($C$7:$H$12,MATCH(D$15,$C$6:$H$6),MATCH(D$15,$B$7:$B$12))*(1+D$4)*'Population w Relocation'!D122</f>
        <v>0</v>
      </c>
      <c r="E123" s="30">
        <f>'Population w Relocation'!E123- INDEX($C$7:$H$12,MATCH(E$15,$C$6:$H$6),MATCH(E$15,$B$7:$B$12))*(1+E$4)*'Population w Relocation'!E122</f>
        <v>0</v>
      </c>
      <c r="F123" s="30">
        <f>'Population w Relocation'!F123- INDEX($C$7:$H$12,MATCH(F$15,$C$6:$H$6),MATCH(F$15,$B$7:$B$12))*(1+F$4)*'Population w Relocation'!F122</f>
        <v>0</v>
      </c>
      <c r="G123" s="30">
        <f>'Population w Relocation'!G123- INDEX($C$7:$H$12,MATCH(G$15,$C$6:$H$6),MATCH(G$15,$B$7:$B$12))*(1+G$4)*'Population w Relocation'!G122</f>
        <v>0</v>
      </c>
      <c r="H123" s="30">
        <f>'Population w Relocation'!H123- INDEX($C$7:$H$12,MATCH(H$15,$C$6:$H$6),MATCH(H$15,$B$7:$B$12))*(1+H$4)*'Population w Relocation'!H122</f>
        <v>2749.9011110720458</v>
      </c>
      <c r="I123" s="38">
        <f t="shared" si="3"/>
        <v>9166.3370369077893</v>
      </c>
      <c r="J123" s="42">
        <f>'Population w Relocation'!C122*(1+C$4)*INDEX($C$7:$H$12,MATCH(J$15,$B$7:$B$12),1)</f>
        <v>11452099.218091073</v>
      </c>
      <c r="K123" s="30">
        <f>'Population w Relocation'!D122*(1+D$4)*INDEX($C$7:$H$12,MATCH(K$15,$B$7:$B$12),1)</f>
        <v>2149.2906171404015</v>
      </c>
      <c r="L123" s="30">
        <f>'Population w Relocation'!E122*(1+E$4)*INDEX($C$7:$H$12,MATCH(L$15,$B$7:$B$12),1)</f>
        <v>2918.5722237958839</v>
      </c>
      <c r="M123" s="30">
        <f>'Population w Relocation'!F122*(1+F$4)*INDEX($C$7:$H$12,MATCH(M$15,$B$7:$B$12),1)</f>
        <v>515.68304512566124</v>
      </c>
      <c r="N123" s="30">
        <f>'Population w Relocation'!G122*(1+G$4)*INDEX($C$7:$H$12,MATCH(N$15,$B$7:$B$12),1)</f>
        <v>832.89003977290611</v>
      </c>
      <c r="O123" s="30">
        <f>'Population w Relocation'!H122*(1+H$4)*INDEX($C$7:$H$12,MATCH(O$15,$B$7:$B$12),1)</f>
        <v>0</v>
      </c>
      <c r="P123" s="52">
        <f t="shared" si="5"/>
        <v>11458515.654016908</v>
      </c>
      <c r="Q123" s="42">
        <f>'Population w Relocation'!C122*(1+C$4)*INDEX($C$7:$H$12,MATCH(J$15,$B$7:$B$12),6)</f>
        <v>0</v>
      </c>
      <c r="R123" s="30">
        <f>'Population w Relocation'!D122*(1+D$4)*INDEX($C$7:$H$12,MATCH(K$15,$B$7:$B$12),6)</f>
        <v>921.12455020302934</v>
      </c>
      <c r="S123" s="30">
        <f>'Population w Relocation'!E122*(1+E$4)*INDEX($C$7:$H$12,MATCH(L$15,$B$7:$B$12),6)</f>
        <v>1250.8166673410935</v>
      </c>
      <c r="T123" s="30">
        <f>'Population w Relocation'!F122*(1+F$4)*INDEX($C$7:$H$12,MATCH(M$15,$B$7:$B$12),6)</f>
        <v>221.00701933956915</v>
      </c>
      <c r="U123" s="30">
        <f>'Population w Relocation'!G122*(1+G$4)*INDEX($C$7:$H$12,MATCH(N$15,$B$7:$B$12),6)</f>
        <v>356.95287418838842</v>
      </c>
      <c r="V123" s="30">
        <f>'Population w Relocation'!H122*(1+H$4)*INDEX($C$7:$H$12,MATCH(O$15,$B$7:$B$12),6)</f>
        <v>824386.50351403595</v>
      </c>
      <c r="W123" s="52">
        <f t="shared" si="4"/>
        <v>827136.404625108</v>
      </c>
    </row>
    <row r="124" spans="2:23">
      <c r="B124" s="46">
        <v>2128</v>
      </c>
      <c r="C124" s="42">
        <f>'Population w Relocation'!C124- INDEX($C$7:$H$12,MATCH(C$15,$C$6:$H$6),MATCH(C$15,$B$7:$B$12))*(1+C$4)*'Population w Relocation'!C123</f>
        <v>6445.309647411108</v>
      </c>
      <c r="D124" s="30">
        <f>'Population w Relocation'!D124- INDEX($C$7:$H$12,MATCH(D$15,$C$6:$H$6),MATCH(D$15,$B$7:$B$12))*(1+D$4)*'Population w Relocation'!D123</f>
        <v>0</v>
      </c>
      <c r="E124" s="30">
        <f>'Population w Relocation'!E124- INDEX($C$7:$H$12,MATCH(E$15,$C$6:$H$6),MATCH(E$15,$B$7:$B$12))*(1+E$4)*'Population w Relocation'!E123</f>
        <v>0</v>
      </c>
      <c r="F124" s="30">
        <f>'Population w Relocation'!F124- INDEX($C$7:$H$12,MATCH(F$15,$C$6:$H$6),MATCH(F$15,$B$7:$B$12))*(1+F$4)*'Population w Relocation'!F123</f>
        <v>0</v>
      </c>
      <c r="G124" s="30">
        <f>'Population w Relocation'!G124- INDEX($C$7:$H$12,MATCH(G$15,$C$6:$H$6),MATCH(G$15,$B$7:$B$12))*(1+G$4)*'Population w Relocation'!G123</f>
        <v>0</v>
      </c>
      <c r="H124" s="30">
        <f>'Population w Relocation'!H124- INDEX($C$7:$H$12,MATCH(H$15,$C$6:$H$6),MATCH(H$15,$B$7:$B$12))*(1+H$4)*'Population w Relocation'!H123</f>
        <v>2762.2755631767213</v>
      </c>
      <c r="I124" s="38">
        <f t="shared" si="3"/>
        <v>9207.5852105878294</v>
      </c>
      <c r="J124" s="42">
        <f>'Population w Relocation'!C123*(1+C$4)*INDEX($C$7:$H$12,MATCH(J$15,$B$7:$B$12),1)</f>
        <v>11515808.232286992</v>
      </c>
      <c r="K124" s="30">
        <f>'Population w Relocation'!D123*(1+D$4)*INDEX($C$7:$H$12,MATCH(K$15,$B$7:$B$12),1)</f>
        <v>2159.0687777463468</v>
      </c>
      <c r="L124" s="30">
        <f>'Population w Relocation'!E123*(1+E$4)*INDEX($C$7:$H$12,MATCH(L$15,$B$7:$B$12),1)</f>
        <v>2931.6479305605972</v>
      </c>
      <c r="M124" s="30">
        <f>'Population w Relocation'!F123*(1+F$4)*INDEX($C$7:$H$12,MATCH(M$15,$B$7:$B$12),1)</f>
        <v>518.02913624837345</v>
      </c>
      <c r="N124" s="30">
        <f>'Population w Relocation'!G123*(1+G$4)*INDEX($C$7:$H$12,MATCH(N$15,$B$7:$B$12),1)</f>
        <v>836.56380285695946</v>
      </c>
      <c r="O124" s="30">
        <f>'Population w Relocation'!H123*(1+H$4)*INDEX($C$7:$H$12,MATCH(O$15,$B$7:$B$12),1)</f>
        <v>0</v>
      </c>
      <c r="P124" s="52">
        <f t="shared" si="5"/>
        <v>11522253.541934403</v>
      </c>
      <c r="Q124" s="42">
        <f>'Population w Relocation'!C123*(1+C$4)*INDEX($C$7:$H$12,MATCH(J$15,$B$7:$B$12),6)</f>
        <v>0</v>
      </c>
      <c r="R124" s="30">
        <f>'Population w Relocation'!D123*(1+D$4)*INDEX($C$7:$H$12,MATCH(K$15,$B$7:$B$12),6)</f>
        <v>925.31519046272012</v>
      </c>
      <c r="S124" s="30">
        <f>'Population w Relocation'!E123*(1+E$4)*INDEX($C$7:$H$12,MATCH(L$15,$B$7:$B$12),6)</f>
        <v>1256.4205416688278</v>
      </c>
      <c r="T124" s="30">
        <f>'Population w Relocation'!F123*(1+F$4)*INDEX($C$7:$H$12,MATCH(M$15,$B$7:$B$12),6)</f>
        <v>222.01248696358866</v>
      </c>
      <c r="U124" s="30">
        <f>'Population w Relocation'!G123*(1+G$4)*INDEX($C$7:$H$12,MATCH(N$15,$B$7:$B$12),6)</f>
        <v>358.52734408155413</v>
      </c>
      <c r="V124" s="30">
        <f>'Population w Relocation'!H123*(1+H$4)*INDEX($C$7:$H$12,MATCH(O$15,$B$7:$B$12),6)</f>
        <v>831272.08664823347</v>
      </c>
      <c r="W124" s="52">
        <f t="shared" si="4"/>
        <v>834034.36221141019</v>
      </c>
    </row>
    <row r="125" spans="2:23">
      <c r="B125" s="46">
        <v>2129</v>
      </c>
      <c r="C125" s="42">
        <f>'Population w Relocation'!C125- INDEX($C$7:$H$12,MATCH(C$15,$C$6:$H$6),MATCH(C$15,$B$7:$B$12))*(1+C$4)*'Population w Relocation'!C124</f>
        <v>6474.3133139479905</v>
      </c>
      <c r="D125" s="30">
        <f>'Population w Relocation'!D125- INDEX($C$7:$H$12,MATCH(D$15,$C$6:$H$6),MATCH(D$15,$B$7:$B$12))*(1+D$4)*'Population w Relocation'!D124</f>
        <v>0</v>
      </c>
      <c r="E125" s="30">
        <f>'Population w Relocation'!E125- INDEX($C$7:$H$12,MATCH(E$15,$C$6:$H$6),MATCH(E$15,$B$7:$B$12))*(1+E$4)*'Population w Relocation'!E124</f>
        <v>0</v>
      </c>
      <c r="F125" s="30">
        <f>'Population w Relocation'!F125- INDEX($C$7:$H$12,MATCH(F$15,$C$6:$H$6),MATCH(F$15,$B$7:$B$12))*(1+F$4)*'Population w Relocation'!F124</f>
        <v>0</v>
      </c>
      <c r="G125" s="30">
        <f>'Population w Relocation'!G125- INDEX($C$7:$H$12,MATCH(G$15,$C$6:$H$6),MATCH(G$15,$B$7:$B$12))*(1+G$4)*'Population w Relocation'!G124</f>
        <v>0</v>
      </c>
      <c r="H125" s="30">
        <f>'Population w Relocation'!H125- INDEX($C$7:$H$12,MATCH(H$15,$C$6:$H$6),MATCH(H$15,$B$7:$B$12))*(1+H$4)*'Population w Relocation'!H124</f>
        <v>2774.7057059772778</v>
      </c>
      <c r="I125" s="38">
        <f t="shared" si="3"/>
        <v>9249.0190199252684</v>
      </c>
      <c r="J125" s="42">
        <f>'Population w Relocation'!C124*(1+C$4)*INDEX($C$7:$H$12,MATCH(J$15,$B$7:$B$12),1)</f>
        <v>11579864.809644073</v>
      </c>
      <c r="K125" s="30">
        <f>'Population w Relocation'!D124*(1+D$4)*INDEX($C$7:$H$12,MATCH(K$15,$B$7:$B$12),1)</f>
        <v>2168.8914239253795</v>
      </c>
      <c r="L125" s="30">
        <f>'Population w Relocation'!E124*(1+E$4)*INDEX($C$7:$H$12,MATCH(L$15,$B$7:$B$12),1)</f>
        <v>2944.7822187460483</v>
      </c>
      <c r="M125" s="30">
        <f>'Population w Relocation'!F124*(1+F$4)*INDEX($C$7:$H$12,MATCH(M$15,$B$7:$B$12),1)</f>
        <v>520.38590087219859</v>
      </c>
      <c r="N125" s="30">
        <f>'Population w Relocation'!G124*(1+G$4)*INDEX($C$7:$H$12,MATCH(N$15,$B$7:$B$12),1)</f>
        <v>840.25377040325066</v>
      </c>
      <c r="O125" s="30">
        <f>'Population w Relocation'!H124*(1+H$4)*INDEX($C$7:$H$12,MATCH(O$15,$B$7:$B$12),1)</f>
        <v>0</v>
      </c>
      <c r="P125" s="52">
        <f t="shared" si="5"/>
        <v>11586339.122958021</v>
      </c>
      <c r="Q125" s="42">
        <f>'Population w Relocation'!C124*(1+C$4)*INDEX($C$7:$H$12,MATCH(J$15,$B$7:$B$12),6)</f>
        <v>0</v>
      </c>
      <c r="R125" s="30">
        <f>'Population w Relocation'!D124*(1+D$4)*INDEX($C$7:$H$12,MATCH(K$15,$B$7:$B$12),6)</f>
        <v>929.52489596802002</v>
      </c>
      <c r="S125" s="30">
        <f>'Population w Relocation'!E124*(1+E$4)*INDEX($C$7:$H$12,MATCH(L$15,$B$7:$B$12),6)</f>
        <v>1262.0495223197354</v>
      </c>
      <c r="T125" s="30">
        <f>'Population w Relocation'!F124*(1+F$4)*INDEX($C$7:$H$12,MATCH(M$15,$B$7:$B$12),6)</f>
        <v>223.022528945228</v>
      </c>
      <c r="U125" s="30">
        <f>'Population w Relocation'!G124*(1+G$4)*INDEX($C$7:$H$12,MATCH(N$15,$B$7:$B$12),6)</f>
        <v>360.10875874425039</v>
      </c>
      <c r="V125" s="30">
        <f>'Population w Relocation'!H124*(1+H$4)*INDEX($C$7:$H$12,MATCH(O$15,$B$7:$B$12),6)</f>
        <v>838204.53402246709</v>
      </c>
      <c r="W125" s="52">
        <f t="shared" si="4"/>
        <v>840979.23972844437</v>
      </c>
    </row>
    <row r="126" spans="2:23">
      <c r="B126" s="47">
        <v>2130</v>
      </c>
      <c r="C126" s="43">
        <f>'Population w Relocation'!C126- INDEX($C$7:$H$12,MATCH(C$15,$C$6:$H$6),MATCH(C$15,$B$7:$B$12))*(1+C$4)*'Population w Relocation'!C125</f>
        <v>6503.4475103132427</v>
      </c>
      <c r="D126" s="39">
        <f>'Population w Relocation'!D126- INDEX($C$7:$H$12,MATCH(D$15,$C$6:$H$6),MATCH(D$15,$B$7:$B$12))*(1+D$4)*'Population w Relocation'!D125</f>
        <v>0</v>
      </c>
      <c r="E126" s="39">
        <f>'Population w Relocation'!E126- INDEX($C$7:$H$12,MATCH(E$15,$C$6:$H$6),MATCH(E$15,$B$7:$B$12))*(1+E$4)*'Population w Relocation'!E125</f>
        <v>0</v>
      </c>
      <c r="F126" s="39">
        <f>'Population w Relocation'!F126- INDEX($C$7:$H$12,MATCH(F$15,$C$6:$H$6),MATCH(F$15,$B$7:$B$12))*(1+F$4)*'Population w Relocation'!F125</f>
        <v>0</v>
      </c>
      <c r="G126" s="39">
        <f>'Population w Relocation'!G126- INDEX($C$7:$H$12,MATCH(G$15,$C$6:$H$6),MATCH(G$15,$B$7:$B$12))*(1+G$4)*'Population w Relocation'!G125</f>
        <v>0</v>
      </c>
      <c r="H126" s="39">
        <f>'Population w Relocation'!H126- INDEX($C$7:$H$12,MATCH(H$15,$C$6:$H$6),MATCH(H$15,$B$7:$B$12))*(1+H$4)*'Population w Relocation'!H125</f>
        <v>2787.1917901347624</v>
      </c>
      <c r="I126" s="40">
        <f t="shared" si="3"/>
        <v>9290.6393004480051</v>
      </c>
      <c r="J126" s="43">
        <f>'Population w Relocation'!C125*(1+C$4)*INDEX($C$7:$H$12,MATCH(J$15,$B$7:$B$12),1)</f>
        <v>11644270.81857281</v>
      </c>
      <c r="K126" s="39">
        <f>'Population w Relocation'!D125*(1+D$4)*INDEX($C$7:$H$12,MATCH(K$15,$B$7:$B$12),1)</f>
        <v>2178.7587580638478</v>
      </c>
      <c r="L126" s="39">
        <f>'Population w Relocation'!E125*(1+E$4)*INDEX($C$7:$H$12,MATCH(L$15,$B$7:$B$12),1)</f>
        <v>2957.9753508071026</v>
      </c>
      <c r="M126" s="39">
        <f>'Population w Relocation'!F125*(1+F$4)*INDEX($C$7:$H$12,MATCH(M$15,$B$7:$B$12),1)</f>
        <v>522.75338755604582</v>
      </c>
      <c r="N126" s="39">
        <f>'Population w Relocation'!G125*(1+G$4)*INDEX($C$7:$H$12,MATCH(N$15,$B$7:$B$12),1)</f>
        <v>843.96001388742752</v>
      </c>
      <c r="O126" s="39">
        <f>'Population w Relocation'!H125*(1+H$4)*INDEX($C$7:$H$12,MATCH(O$15,$B$7:$B$12),1)</f>
        <v>0</v>
      </c>
      <c r="P126" s="52">
        <f t="shared" si="5"/>
        <v>11650774.266083123</v>
      </c>
      <c r="Q126" s="43">
        <f>'Population w Relocation'!C125*(1+C$4)*INDEX($C$7:$H$12,MATCH(J$15,$B$7:$B$12),6)</f>
        <v>0</v>
      </c>
      <c r="R126" s="39">
        <f>'Population w Relocation'!D125*(1+D$4)*INDEX($C$7:$H$12,MATCH(K$15,$B$7:$B$12),6)</f>
        <v>933.753753455935</v>
      </c>
      <c r="S126" s="39">
        <f>'Population w Relocation'!E125*(1+E$4)*INDEX($C$7:$H$12,MATCH(L$15,$B$7:$B$12),6)</f>
        <v>1267.703721774473</v>
      </c>
      <c r="T126" s="39">
        <f>'Population w Relocation'!F125*(1+F$4)*INDEX($C$7:$H$12,MATCH(M$15,$B$7:$B$12),6)</f>
        <v>224.03716609544824</v>
      </c>
      <c r="U126" s="39">
        <f>'Population w Relocation'!G125*(1+G$4)*INDEX($C$7:$H$12,MATCH(N$15,$B$7:$B$12),6)</f>
        <v>361.69714880889757</v>
      </c>
      <c r="V126" s="39">
        <f>'Population w Relocation'!H125*(1+H$4)*INDEX($C$7:$H$12,MATCH(O$15,$B$7:$B$12),6)</f>
        <v>845184.13592708646</v>
      </c>
      <c r="W126" s="52">
        <f t="shared" si="4"/>
        <v>847971.32771722123</v>
      </c>
    </row>
    <row r="131" spans="2:25">
      <c r="B131" t="s">
        <v>59</v>
      </c>
    </row>
    <row r="133" spans="2:25">
      <c r="B133" s="4"/>
      <c r="C133" s="151" t="s">
        <v>60</v>
      </c>
      <c r="D133" s="151"/>
      <c r="E133" s="151"/>
      <c r="F133" s="151"/>
      <c r="G133" s="151"/>
      <c r="H133" s="151"/>
      <c r="I133" s="151"/>
      <c r="J133" s="151" t="s">
        <v>61</v>
      </c>
      <c r="K133" s="151"/>
      <c r="L133" s="151"/>
      <c r="M133" s="151"/>
      <c r="N133" s="151"/>
      <c r="O133" s="151"/>
      <c r="P133" s="151"/>
      <c r="Q133" s="151" t="s">
        <v>62</v>
      </c>
      <c r="R133" s="151"/>
      <c r="S133" s="151"/>
      <c r="T133" s="151"/>
      <c r="U133" s="151"/>
      <c r="V133" s="151"/>
      <c r="W133" s="151"/>
      <c r="Y133" t="s">
        <v>63</v>
      </c>
    </row>
    <row r="134" spans="2:25">
      <c r="B134" s="8"/>
      <c r="C134" s="48" t="s">
        <v>50</v>
      </c>
      <c r="D134" s="49" t="s">
        <v>6</v>
      </c>
      <c r="E134" s="49" t="s">
        <v>51</v>
      </c>
      <c r="F134" s="49" t="s">
        <v>8</v>
      </c>
      <c r="G134" s="49" t="s">
        <v>52</v>
      </c>
      <c r="H134" s="49" t="s">
        <v>53</v>
      </c>
      <c r="I134" s="51" t="s">
        <v>20</v>
      </c>
      <c r="J134" s="48" t="s">
        <v>50</v>
      </c>
      <c r="K134" s="49" t="s">
        <v>6</v>
      </c>
      <c r="L134" s="49" t="s">
        <v>51</v>
      </c>
      <c r="M134" s="49" t="s">
        <v>8</v>
      </c>
      <c r="N134" s="49" t="s">
        <v>52</v>
      </c>
      <c r="O134" s="49" t="s">
        <v>53</v>
      </c>
      <c r="P134" s="51" t="s">
        <v>20</v>
      </c>
      <c r="Q134" s="48" t="s">
        <v>50</v>
      </c>
      <c r="R134" s="49" t="s">
        <v>6</v>
      </c>
      <c r="S134" s="49" t="s">
        <v>51</v>
      </c>
      <c r="T134" s="49" t="s">
        <v>8</v>
      </c>
      <c r="U134" s="49" t="s">
        <v>52</v>
      </c>
      <c r="V134" s="49" t="s">
        <v>53</v>
      </c>
      <c r="W134" s="51" t="s">
        <v>20</v>
      </c>
      <c r="X134" s="58" t="s">
        <v>64</v>
      </c>
    </row>
    <row r="135" spans="2:25">
      <c r="B135" s="56">
        <v>2020</v>
      </c>
      <c r="C135" s="42">
        <v>0</v>
      </c>
      <c r="D135" s="30">
        <v>0</v>
      </c>
      <c r="E135" s="30">
        <v>0</v>
      </c>
      <c r="F135" s="30">
        <v>0</v>
      </c>
      <c r="G135" s="30">
        <v>0</v>
      </c>
      <c r="H135" s="30">
        <v>0</v>
      </c>
      <c r="I135" s="52">
        <f>SUM(C135:H135)</f>
        <v>0</v>
      </c>
      <c r="J135" s="42">
        <v>0</v>
      </c>
      <c r="K135" s="30">
        <v>0</v>
      </c>
      <c r="L135" s="30">
        <v>0</v>
      </c>
      <c r="M135" s="30">
        <v>0</v>
      </c>
      <c r="N135" s="30">
        <v>0</v>
      </c>
      <c r="O135" s="30">
        <v>0</v>
      </c>
      <c r="P135" s="52">
        <f>SUM(J135:O135)</f>
        <v>0</v>
      </c>
      <c r="Q135" s="42">
        <f>'Population w Relocation'!C16</f>
        <v>6306408</v>
      </c>
      <c r="R135" s="30">
        <f>'Population w Relocation'!D16</f>
        <v>4212348</v>
      </c>
      <c r="S135" s="30">
        <f>'Population w Relocation'!E16</f>
        <v>4993764</v>
      </c>
      <c r="T135" s="30">
        <f>'Population w Relocation'!F16</f>
        <v>1010676</v>
      </c>
      <c r="U135" s="30">
        <f>'Population w Relocation'!G16</f>
        <v>1266672</v>
      </c>
      <c r="V135" s="30">
        <f>'Population w Relocation'!H16</f>
        <v>307884</v>
      </c>
      <c r="W135" s="52">
        <f>SUM(Q135:V135)</f>
        <v>18097752</v>
      </c>
      <c r="X135" s="59">
        <f>SUM(I135,P135,W135)</f>
        <v>18097752</v>
      </c>
      <c r="Y135" t="str">
        <f>IF('Population w Relocation'!I16='No. People Relocated'!X135, "same", "different")</f>
        <v>same</v>
      </c>
    </row>
    <row r="136" spans="2:25">
      <c r="B136" s="56">
        <v>2021</v>
      </c>
      <c r="C136" s="42">
        <v>0</v>
      </c>
      <c r="D136" s="30">
        <f>K17</f>
        <v>1328.4147804827585</v>
      </c>
      <c r="E136" s="30">
        <f t="shared" ref="E136:G136" si="6">L17</f>
        <v>1817.1274003448273</v>
      </c>
      <c r="F136" s="30">
        <f t="shared" si="6"/>
        <v>318.72887441379305</v>
      </c>
      <c r="G136" s="30">
        <f t="shared" si="6"/>
        <v>522.37116496551721</v>
      </c>
      <c r="H136" s="30">
        <v>0</v>
      </c>
      <c r="I136" s="52">
        <f t="shared" ref="I136:I199" si="7">SUM(C136:H136)</f>
        <v>3986.6422202068961</v>
      </c>
      <c r="J136" s="42">
        <v>0</v>
      </c>
      <c r="K136" s="30">
        <f>R17</f>
        <v>569.32062020689659</v>
      </c>
      <c r="L136" s="30">
        <f t="shared" ref="L136:N136" si="8">S17</f>
        <v>778.76888586206906</v>
      </c>
      <c r="M136" s="30">
        <f t="shared" si="8"/>
        <v>136.59808903448277</v>
      </c>
      <c r="N136" s="30">
        <f t="shared" si="8"/>
        <v>223.87335641379315</v>
      </c>
      <c r="O136" s="30">
        <v>0</v>
      </c>
      <c r="P136" s="52">
        <f t="shared" ref="P136:P199" si="9">SUM(J136:O136)</f>
        <v>1708.5609515172416</v>
      </c>
      <c r="Q136" s="42">
        <f>J17</f>
        <v>6337940.0399999991</v>
      </c>
      <c r="R136" s="30">
        <f>'Population w Relocation'!D16*(1+'No. People Relocated'!D$4)-'No. People Relocated'!D136-'No. People Relocated'!K136</f>
        <v>4231512.0045993095</v>
      </c>
      <c r="S136" s="30">
        <f>'Population w Relocation'!E16*(1+'No. People Relocated'!E$4)-'No. People Relocated'!E136-'No. People Relocated'!L136</f>
        <v>5016136.9237137921</v>
      </c>
      <c r="T136" s="30">
        <f>'Population w Relocation'!F16*(1+'No. People Relocated'!F$4)-'No. People Relocated'!F136-'No. People Relocated'!M136</f>
        <v>1015274.0530365517</v>
      </c>
      <c r="U136" s="30">
        <f>'Population w Relocation'!G16*(1+'No. People Relocated'!G$4)-'No. People Relocated'!G136-'No. People Relocated'!N136</f>
        <v>1272259.1154786206</v>
      </c>
      <c r="V136" s="30">
        <f>V17</f>
        <v>309423.42</v>
      </c>
      <c r="W136" s="52">
        <f t="shared" ref="W136:W199" si="10">SUM(Q136:V136)</f>
        <v>18182545.556828275</v>
      </c>
      <c r="X136" s="59">
        <f>SUM(I136,P136,W136)</f>
        <v>18188240.759999998</v>
      </c>
      <c r="Y136" t="str">
        <f>IF('Population w Relocation'!I17='No. People Relocated'!X136, "same", "different")</f>
        <v>same</v>
      </c>
    </row>
    <row r="137" spans="2:25">
      <c r="B137" s="56">
        <v>2022</v>
      </c>
      <c r="C137" s="42">
        <v>0</v>
      </c>
      <c r="D137" s="30">
        <f t="shared" ref="D137:D200" si="11">K18</f>
        <v>1334.4583806228613</v>
      </c>
      <c r="E137" s="30">
        <f t="shared" ref="E137:E200" si="12">L18</f>
        <v>1825.2684443961996</v>
      </c>
      <c r="F137" s="30">
        <f t="shared" ref="F137:F200" si="13">M18</f>
        <v>320.17892593261314</v>
      </c>
      <c r="G137" s="30">
        <f t="shared" ref="G137:G200" si="14">N18</f>
        <v>524.67527212298489</v>
      </c>
      <c r="H137" s="30">
        <v>0</v>
      </c>
      <c r="I137" s="52">
        <f t="shared" si="7"/>
        <v>4004.5810230746592</v>
      </c>
      <c r="J137" s="42">
        <v>0</v>
      </c>
      <c r="K137" s="30">
        <f t="shared" ref="K137:K200" si="15">R18</f>
        <v>571.91073455265496</v>
      </c>
      <c r="L137" s="30">
        <f t="shared" ref="L137:L200" si="16">S18</f>
        <v>782.25790474122869</v>
      </c>
      <c r="M137" s="30">
        <f t="shared" ref="M137:M200" si="17">T18</f>
        <v>137.21953968540566</v>
      </c>
      <c r="N137" s="30">
        <f t="shared" ref="N137:N200" si="18">U18</f>
        <v>224.8608309098507</v>
      </c>
      <c r="O137" s="30">
        <v>0</v>
      </c>
      <c r="P137" s="52">
        <f t="shared" si="9"/>
        <v>1716.2490098891399</v>
      </c>
      <c r="Q137" s="42">
        <f t="shared" ref="Q137:Q200" si="19">J18</f>
        <v>6373636.3156313067</v>
      </c>
      <c r="R137" s="30">
        <f>'Population w Relocation'!D17*(1+'No. People Relocated'!D$4)-'No. People Relocated'!D137-'No. People Relocated'!K137</f>
        <v>4250763.1955071297</v>
      </c>
      <c r="S137" s="30">
        <f>'Population w Relocation'!E17*(1+'No. People Relocated'!E$4)-'No. People Relocated'!E137-'No. People Relocated'!L137</f>
        <v>5038610.0819832236</v>
      </c>
      <c r="T137" s="30">
        <f>'Population w Relocation'!F17*(1+'No. People Relocated'!F$4)-'No. People Relocated'!F137-'No. People Relocated'!M137</f>
        <v>1019893.0248361162</v>
      </c>
      <c r="U137" s="30">
        <f>'Population w Relocation'!G17*(1+'No. People Relocated'!G$4)-'No. People Relocated'!G137-'No. People Relocated'!N137</f>
        <v>1277870.8749529808</v>
      </c>
      <c r="V137" s="30">
        <f t="shared" ref="V137:V200" si="20">V18</f>
        <v>312687.64085627481</v>
      </c>
      <c r="W137" s="52">
        <f t="shared" si="10"/>
        <v>18273461.133767027</v>
      </c>
      <c r="X137" s="59">
        <f t="shared" ref="X137:X199" si="21">SUM(I137,P137,W137)</f>
        <v>18279181.963799991</v>
      </c>
      <c r="Y137" t="str">
        <f>IF('Population w Relocation'!I18='No. People Relocated'!X137, "same", "different")</f>
        <v>same</v>
      </c>
    </row>
    <row r="138" spans="2:25">
      <c r="B138" s="56">
        <v>2023</v>
      </c>
      <c r="C138" s="42">
        <v>0</v>
      </c>
      <c r="D138" s="30">
        <f t="shared" si="11"/>
        <v>1340.5294760176018</v>
      </c>
      <c r="E138" s="30">
        <f t="shared" si="12"/>
        <v>1833.4459617285504</v>
      </c>
      <c r="F138" s="30">
        <f t="shared" si="13"/>
        <v>321.6355744358172</v>
      </c>
      <c r="G138" s="30">
        <f t="shared" si="14"/>
        <v>526.98954237931628</v>
      </c>
      <c r="H138" s="30">
        <v>0</v>
      </c>
      <c r="I138" s="52">
        <f t="shared" si="7"/>
        <v>4022.6005545612857</v>
      </c>
      <c r="J138" s="42">
        <v>0</v>
      </c>
      <c r="K138" s="30">
        <f t="shared" si="15"/>
        <v>574.51263257897233</v>
      </c>
      <c r="L138" s="30">
        <f t="shared" si="16"/>
        <v>785.7625550265218</v>
      </c>
      <c r="M138" s="30">
        <f t="shared" si="17"/>
        <v>137.84381761535028</v>
      </c>
      <c r="N138" s="30">
        <f t="shared" si="18"/>
        <v>225.85266101970703</v>
      </c>
      <c r="O138" s="30">
        <v>0</v>
      </c>
      <c r="P138" s="52">
        <f t="shared" si="9"/>
        <v>1723.9716662405513</v>
      </c>
      <c r="Q138" s="42">
        <f t="shared" si="19"/>
        <v>6409529.101137653</v>
      </c>
      <c r="R138" s="30">
        <f>'Population w Relocation'!D18*(1+'No. People Relocated'!D$4)-'No. People Relocated'!D138-'No. People Relocated'!K138</f>
        <v>4270101.9693760686</v>
      </c>
      <c r="S138" s="30">
        <f>'Population w Relocation'!E18*(1+'No. People Relocated'!E$4)-'No. People Relocated'!E138-'No. People Relocated'!L138</f>
        <v>5061183.9238763843</v>
      </c>
      <c r="T138" s="30">
        <f>'Population w Relocation'!F18*(1+'No. People Relocated'!F$4)-'No. People Relocated'!F138-'No. People Relocated'!M138</f>
        <v>1024533.0105682455</v>
      </c>
      <c r="U138" s="30">
        <f>'Population w Relocation'!G18*(1+'No. People Relocated'!G$4)-'No. People Relocated'!G138-'No. People Relocated'!N138</f>
        <v>1283507.3871243466</v>
      </c>
      <c r="V138" s="30">
        <f t="shared" si="20"/>
        <v>315975.90931549476</v>
      </c>
      <c r="W138" s="52">
        <f t="shared" si="10"/>
        <v>18364831.301398192</v>
      </c>
      <c r="X138" s="59">
        <f t="shared" si="21"/>
        <v>18370577.873618994</v>
      </c>
      <c r="Y138" t="str">
        <f>IF('Population w Relocation'!I19='No. People Relocated'!X138, "same", "different")</f>
        <v>same</v>
      </c>
    </row>
    <row r="139" spans="2:25">
      <c r="B139" s="56">
        <v>2024</v>
      </c>
      <c r="C139" s="42">
        <v>0</v>
      </c>
      <c r="D139" s="30">
        <f t="shared" si="11"/>
        <v>1346.6281917561666</v>
      </c>
      <c r="E139" s="30">
        <f t="shared" si="12"/>
        <v>1841.6601157484668</v>
      </c>
      <c r="F139" s="30">
        <f t="shared" si="13"/>
        <v>323.09884993627202</v>
      </c>
      <c r="G139" s="30">
        <f t="shared" si="14"/>
        <v>529.31402056253864</v>
      </c>
      <c r="H139" s="30">
        <v>0</v>
      </c>
      <c r="I139" s="52">
        <f t="shared" si="7"/>
        <v>4040.7011780034441</v>
      </c>
      <c r="J139" s="42">
        <v>0</v>
      </c>
      <c r="K139" s="30">
        <f t="shared" si="15"/>
        <v>577.12636789550015</v>
      </c>
      <c r="L139" s="30">
        <f t="shared" si="16"/>
        <v>789.28290674934317</v>
      </c>
      <c r="M139" s="30">
        <f t="shared" si="17"/>
        <v>138.47093568697375</v>
      </c>
      <c r="N139" s="30">
        <f t="shared" si="18"/>
        <v>226.84886595537375</v>
      </c>
      <c r="O139" s="30">
        <v>0</v>
      </c>
      <c r="P139" s="52">
        <f t="shared" si="9"/>
        <v>1731.7290762871908</v>
      </c>
      <c r="Q139" s="42">
        <f t="shared" si="19"/>
        <v>6445619.4602006748</v>
      </c>
      <c r="R139" s="30">
        <f>'Population w Relocation'!D19*(1+'No. People Relocated'!D$4)-'No. People Relocated'!D139-'No. People Relocated'!K139</f>
        <v>4289528.7246632967</v>
      </c>
      <c r="S139" s="30">
        <f>'Population w Relocation'!E19*(1+'No. People Relocated'!E$4)-'No. People Relocated'!E139-'No. People Relocated'!L139</f>
        <v>5083858.9004732678</v>
      </c>
      <c r="T139" s="30">
        <f>'Population w Relocation'!F19*(1+'No. People Relocated'!F$4)-'No. People Relocated'!F139-'No. People Relocated'!M139</f>
        <v>1029194.1058354634</v>
      </c>
      <c r="U139" s="30">
        <f>'Population w Relocation'!G19*(1+'No. People Relocated'!G$4)-'No. People Relocated'!G139-'No. People Relocated'!N139</f>
        <v>1289168.7611734502</v>
      </c>
      <c r="V139" s="30">
        <f t="shared" si="20"/>
        <v>319288.38038664393</v>
      </c>
      <c r="W139" s="52">
        <f t="shared" si="10"/>
        <v>18456658.332732797</v>
      </c>
      <c r="X139" s="59">
        <f t="shared" si="21"/>
        <v>18462430.762987088</v>
      </c>
      <c r="Y139" t="str">
        <f>IF('Population w Relocation'!I20='No. People Relocated'!X139, "same", "different")</f>
        <v>same</v>
      </c>
    </row>
    <row r="140" spans="2:25">
      <c r="B140" s="56">
        <v>2025</v>
      </c>
      <c r="C140" s="42">
        <v>0</v>
      </c>
      <c r="D140" s="30">
        <f t="shared" si="11"/>
        <v>1352.7546534968335</v>
      </c>
      <c r="E140" s="30">
        <f t="shared" si="12"/>
        <v>1849.9110705946257</v>
      </c>
      <c r="F140" s="30">
        <f t="shared" si="13"/>
        <v>324.56878258338725</v>
      </c>
      <c r="G140" s="30">
        <f t="shared" si="14"/>
        <v>531.64875169840934</v>
      </c>
      <c r="H140" s="30">
        <v>0</v>
      </c>
      <c r="I140" s="52">
        <f t="shared" si="7"/>
        <v>4058.883258373256</v>
      </c>
      <c r="J140" s="42">
        <v>0</v>
      </c>
      <c r="K140" s="30">
        <f t="shared" si="15"/>
        <v>579.75199435578588</v>
      </c>
      <c r="L140" s="30">
        <f t="shared" si="16"/>
        <v>792.81903025483984</v>
      </c>
      <c r="M140" s="30">
        <f t="shared" si="17"/>
        <v>139.1009068214517</v>
      </c>
      <c r="N140" s="30">
        <f t="shared" si="18"/>
        <v>227.84946501360406</v>
      </c>
      <c r="O140" s="30">
        <v>0</v>
      </c>
      <c r="P140" s="52">
        <f t="shared" si="9"/>
        <v>1739.5213964456814</v>
      </c>
      <c r="Q140" s="42">
        <f t="shared" si="19"/>
        <v>6481908.4621855719</v>
      </c>
      <c r="R140" s="30">
        <f>'Population w Relocation'!D20*(1+'No. People Relocated'!D$4)-'No. People Relocated'!D140-'No. People Relocated'!K140</f>
        <v>4309043.8616387602</v>
      </c>
      <c r="S140" s="30">
        <f>'Population w Relocation'!E20*(1+'No. People Relocated'!E$4)-'No. People Relocated'!E140-'No. People Relocated'!L140</f>
        <v>5106635.4648747835</v>
      </c>
      <c r="T140" s="30">
        <f>'Population w Relocation'!F20*(1+'No. People Relocated'!F$4)-'No. People Relocated'!F140-'No. People Relocated'!M140</f>
        <v>1033876.4066752358</v>
      </c>
      <c r="U140" s="30">
        <f>'Population w Relocation'!G20*(1+'No. People Relocated'!G$4)-'No. People Relocated'!G140-'No. People Relocated'!N140</f>
        <v>1294855.1067626048</v>
      </c>
      <c r="V140" s="30">
        <f t="shared" si="20"/>
        <v>322625.21001024573</v>
      </c>
      <c r="W140" s="52">
        <f t="shared" si="10"/>
        <v>18548944.512147203</v>
      </c>
      <c r="X140" s="59">
        <f t="shared" si="21"/>
        <v>18554742.916802023</v>
      </c>
      <c r="Y140" t="str">
        <f>IF('Population w Relocation'!I21='No. People Relocated'!X140, "same", "different")</f>
        <v>same</v>
      </c>
    </row>
    <row r="141" spans="2:25">
      <c r="B141" s="56">
        <v>2026</v>
      </c>
      <c r="C141" s="42">
        <v>0</v>
      </c>
      <c r="D141" s="30">
        <f t="shared" si="11"/>
        <v>1358.9089874695615</v>
      </c>
      <c r="E141" s="30">
        <f t="shared" si="12"/>
        <v>1858.198991141074</v>
      </c>
      <c r="F141" s="30">
        <f t="shared" si="13"/>
        <v>326.04540266373681</v>
      </c>
      <c r="G141" s="30">
        <f t="shared" si="14"/>
        <v>533.99378101128866</v>
      </c>
      <c r="H141" s="30">
        <v>0</v>
      </c>
      <c r="I141" s="52">
        <f t="shared" si="7"/>
        <v>4077.1471622856611</v>
      </c>
      <c r="J141" s="42">
        <v>0</v>
      </c>
      <c r="K141" s="30">
        <f t="shared" si="15"/>
        <v>582.38956605838359</v>
      </c>
      <c r="L141" s="30">
        <f t="shared" si="16"/>
        <v>796.37099620331765</v>
      </c>
      <c r="M141" s="30">
        <f t="shared" si="17"/>
        <v>139.73374399874436</v>
      </c>
      <c r="N141" s="30">
        <f t="shared" si="18"/>
        <v>228.85447757626662</v>
      </c>
      <c r="O141" s="30">
        <v>0</v>
      </c>
      <c r="P141" s="52">
        <f t="shared" si="9"/>
        <v>1747.3487838367121</v>
      </c>
      <c r="Q141" s="42">
        <f t="shared" si="19"/>
        <v>6518397.1821711641</v>
      </c>
      <c r="R141" s="30">
        <f>'Population w Relocation'!D21*(1+'No. People Relocated'!D$4)-'No. People Relocated'!D141-'No. People Relocated'!K141</f>
        <v>4328647.7823934257</v>
      </c>
      <c r="S141" s="30">
        <f>'Population w Relocation'!E21*(1+'No. People Relocated'!E$4)-'No. People Relocated'!E141-'No. People Relocated'!L141</f>
        <v>5129514.0722118123</v>
      </c>
      <c r="T141" s="30">
        <f>'Population w Relocation'!F21*(1+'No. People Relocated'!F$4)-'No. People Relocated'!F141-'No. People Relocated'!M141</f>
        <v>1038580.0095619493</v>
      </c>
      <c r="U141" s="30">
        <f>'Population w Relocation'!G21*(1+'No. People Relocated'!G$4)-'No. People Relocated'!G141-'No. People Relocated'!N141</f>
        <v>1300566.5340378301</v>
      </c>
      <c r="V141" s="30">
        <f t="shared" si="20"/>
        <v>325986.55506372487</v>
      </c>
      <c r="W141" s="52">
        <f t="shared" si="10"/>
        <v>18641692.135439903</v>
      </c>
      <c r="X141" s="59">
        <f t="shared" si="21"/>
        <v>18647516.631386027</v>
      </c>
      <c r="Y141" t="str">
        <f>IF('Population w Relocation'!I22='No. People Relocated'!X141, "same", "different")</f>
        <v>same</v>
      </c>
    </row>
    <row r="142" spans="2:25">
      <c r="B142" s="56">
        <v>2027</v>
      </c>
      <c r="C142" s="42">
        <v>0</v>
      </c>
      <c r="D142" s="30">
        <f t="shared" si="11"/>
        <v>1365.0913204785886</v>
      </c>
      <c r="E142" s="30">
        <f t="shared" si="12"/>
        <v>1866.5240430005219</v>
      </c>
      <c r="F142" s="30">
        <f t="shared" si="13"/>
        <v>327.52874060168296</v>
      </c>
      <c r="G142" s="30">
        <f t="shared" si="14"/>
        <v>536.34915392501478</v>
      </c>
      <c r="H142" s="30">
        <v>0</v>
      </c>
      <c r="I142" s="52">
        <f t="shared" si="7"/>
        <v>4095.4932580058085</v>
      </c>
      <c r="J142" s="42">
        <v>0</v>
      </c>
      <c r="K142" s="30">
        <f t="shared" si="15"/>
        <v>585.03913734796674</v>
      </c>
      <c r="L142" s="30">
        <f t="shared" si="16"/>
        <v>799.93887557165249</v>
      </c>
      <c r="M142" s="30">
        <f t="shared" si="17"/>
        <v>140.36946025786415</v>
      </c>
      <c r="N142" s="30">
        <f t="shared" si="18"/>
        <v>229.86392311072066</v>
      </c>
      <c r="O142" s="30">
        <v>0</v>
      </c>
      <c r="P142" s="52">
        <f t="shared" si="9"/>
        <v>1755.211396288204</v>
      </c>
      <c r="Q142" s="42">
        <f t="shared" si="19"/>
        <v>6555086.7009801175</v>
      </c>
      <c r="R142" s="30">
        <f>'Population w Relocation'!D22*(1+'No. People Relocated'!D$4)-'No. People Relocated'!D142-'No. People Relocated'!K142</f>
        <v>4348340.8908475665</v>
      </c>
      <c r="S142" s="30">
        <f>'Population w Relocation'!E22*(1+'No. People Relocated'!E$4)-'No. People Relocated'!E142-'No. People Relocated'!L142</f>
        <v>5152495.1796542984</v>
      </c>
      <c r="T142" s="30">
        <f>'Population w Relocation'!F22*(1+'No. People Relocated'!F$4)-'No. People Relocated'!F142-'No. People Relocated'!M142</f>
        <v>1043305.0114088993</v>
      </c>
      <c r="U142" s="30">
        <f>'Population w Relocation'!G22*(1+'No. People Relocated'!G$4)-'No. People Relocated'!G142-'No. People Relocated'!N142</f>
        <v>1306303.1536309833</v>
      </c>
      <c r="V142" s="30">
        <f t="shared" si="20"/>
        <v>329372.57336679933</v>
      </c>
      <c r="W142" s="52">
        <f t="shared" si="10"/>
        <v>18734903.509888664</v>
      </c>
      <c r="X142" s="59">
        <f t="shared" si="21"/>
        <v>18740754.214542959</v>
      </c>
      <c r="Y142" t="str">
        <f>IF('Population w Relocation'!I23='No. People Relocated'!X142, "same", "different")</f>
        <v>same</v>
      </c>
    </row>
    <row r="143" spans="2:25">
      <c r="B143" s="56">
        <v>2028</v>
      </c>
      <c r="C143" s="42">
        <v>0</v>
      </c>
      <c r="D143" s="30">
        <f t="shared" si="11"/>
        <v>1371.3017799050485</v>
      </c>
      <c r="E143" s="30">
        <f t="shared" si="12"/>
        <v>1874.8863925276542</v>
      </c>
      <c r="F143" s="30">
        <f t="shared" si="13"/>
        <v>329.01882696000303</v>
      </c>
      <c r="G143" s="30">
        <f t="shared" si="14"/>
        <v>538.71491606378424</v>
      </c>
      <c r="H143" s="30">
        <v>0</v>
      </c>
      <c r="I143" s="52">
        <f t="shared" si="7"/>
        <v>4113.9219154564898</v>
      </c>
      <c r="J143" s="42">
        <v>0</v>
      </c>
      <c r="K143" s="30">
        <f t="shared" si="15"/>
        <v>587.70076281644947</v>
      </c>
      <c r="L143" s="30">
        <f t="shared" si="16"/>
        <v>803.5227396547092</v>
      </c>
      <c r="M143" s="30">
        <f t="shared" si="17"/>
        <v>141.00806869714418</v>
      </c>
      <c r="N143" s="30">
        <f t="shared" si="18"/>
        <v>230.8778211701933</v>
      </c>
      <c r="O143" s="30">
        <v>0</v>
      </c>
      <c r="P143" s="52">
        <f t="shared" si="9"/>
        <v>1763.109392338496</v>
      </c>
      <c r="Q143" s="42">
        <f t="shared" si="19"/>
        <v>6591978.1052093124</v>
      </c>
      <c r="R143" s="30">
        <f>'Population w Relocation'!D23*(1+'No. People Relocated'!D$4)-'No. People Relocated'!D143-'No. People Relocated'!K143</f>
        <v>4368123.5927590812</v>
      </c>
      <c r="S143" s="30">
        <f>'Population w Relocation'!E23*(1+'No. People Relocated'!E$4)-'No. People Relocated'!E143-'No. People Relocated'!L143</f>
        <v>5175579.2464203872</v>
      </c>
      <c r="T143" s="30">
        <f>'Population w Relocation'!F23*(1+'No. People Relocated'!F$4)-'No. People Relocated'!F143-'No. People Relocated'!M143</f>
        <v>1048051.5095702865</v>
      </c>
      <c r="U143" s="30">
        <f>'Population w Relocation'!G23*(1+'No. People Relocated'!G$4)-'No. People Relocated'!G143-'No. People Relocated'!N143</f>
        <v>1312065.0766619041</v>
      </c>
      <c r="V143" s="30">
        <f t="shared" si="20"/>
        <v>332783.42368690291</v>
      </c>
      <c r="W143" s="52">
        <f t="shared" si="10"/>
        <v>18828580.954307873</v>
      </c>
      <c r="X143" s="59">
        <f t="shared" si="21"/>
        <v>18834457.985615667</v>
      </c>
      <c r="Y143" t="str">
        <f>IF('Population w Relocation'!I24='No. People Relocated'!X143, "same", "different")</f>
        <v>same</v>
      </c>
    </row>
    <row r="144" spans="2:25">
      <c r="B144" s="56">
        <v>2029</v>
      </c>
      <c r="C144" s="42">
        <v>0</v>
      </c>
      <c r="D144" s="30">
        <f t="shared" si="11"/>
        <v>1377.5404937095923</v>
      </c>
      <c r="E144" s="30">
        <f t="shared" si="12"/>
        <v>1883.2862068224522</v>
      </c>
      <c r="F144" s="30">
        <f t="shared" si="13"/>
        <v>330.5156924405191</v>
      </c>
      <c r="G144" s="30">
        <f t="shared" si="14"/>
        <v>541.09111325303581</v>
      </c>
      <c r="H144" s="30">
        <v>0</v>
      </c>
      <c r="I144" s="52">
        <f t="shared" si="7"/>
        <v>4132.4335062255996</v>
      </c>
      <c r="J144" s="42">
        <v>0</v>
      </c>
      <c r="K144" s="30">
        <f t="shared" si="15"/>
        <v>590.37449730411117</v>
      </c>
      <c r="L144" s="30">
        <f t="shared" si="16"/>
        <v>807.12266006676543</v>
      </c>
      <c r="M144" s="30">
        <f t="shared" si="17"/>
        <v>141.64958247450821</v>
      </c>
      <c r="N144" s="30">
        <f t="shared" si="18"/>
        <v>231.89619139415828</v>
      </c>
      <c r="O144" s="30">
        <v>0</v>
      </c>
      <c r="P144" s="52">
        <f t="shared" si="9"/>
        <v>1771.0429312395431</v>
      </c>
      <c r="Q144" s="42">
        <f t="shared" si="19"/>
        <v>6629072.487260391</v>
      </c>
      <c r="R144" s="30">
        <f>'Population w Relocation'!D24*(1+'No. People Relocated'!D$4)-'No. People Relocated'!D144-'No. People Relocated'!K144</f>
        <v>4387996.295731863</v>
      </c>
      <c r="S144" s="30">
        <f>'Population w Relocation'!E24*(1+'No. People Relocated'!E$4)-'No. People Relocated'!E144-'No. People Relocated'!L144</f>
        <v>5198766.7337855976</v>
      </c>
      <c r="T144" s="30">
        <f>'Population w Relocation'!F24*(1+'No. People Relocated'!F$4)-'No. People Relocated'!F144-'No. People Relocated'!M144</f>
        <v>1052819.6018432227</v>
      </c>
      <c r="U144" s="30">
        <f>'Population w Relocation'!G24*(1+'No. People Relocated'!G$4)-'No. People Relocated'!G144-'No. People Relocated'!N144</f>
        <v>1317852.4147405662</v>
      </c>
      <c r="V144" s="30">
        <f t="shared" si="20"/>
        <v>336219.26574463758</v>
      </c>
      <c r="W144" s="52">
        <f t="shared" si="10"/>
        <v>18922726.799106278</v>
      </c>
      <c r="X144" s="59">
        <f t="shared" si="21"/>
        <v>18928630.275543742</v>
      </c>
      <c r="Y144" t="str">
        <f>IF('Population w Relocation'!I25='No. People Relocated'!X144, "same", "different")</f>
        <v>same</v>
      </c>
    </row>
    <row r="145" spans="2:25">
      <c r="B145" s="56">
        <v>2030</v>
      </c>
      <c r="C145" s="42">
        <v>0</v>
      </c>
      <c r="D145" s="30">
        <f t="shared" si="11"/>
        <v>1383.8075904350258</v>
      </c>
      <c r="E145" s="30">
        <f t="shared" si="12"/>
        <v>1891.7236537335352</v>
      </c>
      <c r="F145" s="30">
        <f t="shared" si="13"/>
        <v>332.01936788473074</v>
      </c>
      <c r="G145" s="30">
        <f t="shared" si="14"/>
        <v>543.47779152033786</v>
      </c>
      <c r="H145" s="30">
        <v>0</v>
      </c>
      <c r="I145" s="52">
        <f t="shared" si="7"/>
        <v>4151.0284035736295</v>
      </c>
      <c r="J145" s="42">
        <v>0</v>
      </c>
      <c r="K145" s="30">
        <f t="shared" si="15"/>
        <v>593.06039590072544</v>
      </c>
      <c r="L145" s="30">
        <f t="shared" si="16"/>
        <v>810.73870874294391</v>
      </c>
      <c r="M145" s="30">
        <f t="shared" si="17"/>
        <v>142.29401480774177</v>
      </c>
      <c r="N145" s="30">
        <f t="shared" si="18"/>
        <v>232.9190535087163</v>
      </c>
      <c r="O145" s="30">
        <v>0</v>
      </c>
      <c r="P145" s="52">
        <f t="shared" si="9"/>
        <v>1779.0121729601276</v>
      </c>
      <c r="Q145" s="42">
        <f t="shared" si="19"/>
        <v>6666370.9453704506</v>
      </c>
      <c r="R145" s="30">
        <f>'Population w Relocation'!D25*(1+'No. People Relocated'!D$4)-'No. People Relocated'!D145-'No. People Relocated'!K145</f>
        <v>4407959.4092241852</v>
      </c>
      <c r="S145" s="30">
        <f>'Population w Relocation'!E25*(1+'No. People Relocated'!E$4)-'No. People Relocated'!E145-'No. People Relocated'!L145</f>
        <v>5222058.1050920496</v>
      </c>
      <c r="T145" s="30">
        <f>'Population w Relocation'!F25*(1+'No. People Relocated'!F$4)-'No. People Relocated'!F145-'No. People Relocated'!M145</f>
        <v>1057609.386469746</v>
      </c>
      <c r="U145" s="30">
        <f>'Population w Relocation'!G25*(1+'No. People Relocated'!G$4)-'No. People Relocated'!G145-'No. People Relocated'!N145</f>
        <v>1323665.2799692398</v>
      </c>
      <c r="V145" s="30">
        <f t="shared" si="20"/>
        <v>339680.26021925645</v>
      </c>
      <c r="W145" s="52">
        <f t="shared" si="10"/>
        <v>19017343.386344932</v>
      </c>
      <c r="X145" s="59">
        <f t="shared" si="21"/>
        <v>19023273.426921465</v>
      </c>
      <c r="Y145" t="str">
        <f>IF('Population w Relocation'!I26='No. People Relocated'!X145, "same", "different")</f>
        <v>same</v>
      </c>
    </row>
    <row r="146" spans="2:25">
      <c r="B146" s="56">
        <v>2031</v>
      </c>
      <c r="C146" s="42">
        <v>0</v>
      </c>
      <c r="D146" s="30">
        <f t="shared" si="11"/>
        <v>1390.1031992089581</v>
      </c>
      <c r="E146" s="30">
        <f t="shared" si="12"/>
        <v>1900.1989018615118</v>
      </c>
      <c r="F146" s="30">
        <f t="shared" si="13"/>
        <v>333.52988427445041</v>
      </c>
      <c r="G146" s="30">
        <f t="shared" si="14"/>
        <v>545.87499709628003</v>
      </c>
      <c r="H146" s="30">
        <v>0</v>
      </c>
      <c r="I146" s="52">
        <f t="shared" si="7"/>
        <v>4169.7069824412001</v>
      </c>
      <c r="J146" s="42">
        <v>0</v>
      </c>
      <c r="K146" s="30">
        <f t="shared" si="15"/>
        <v>595.75851394669644</v>
      </c>
      <c r="L146" s="30">
        <f t="shared" si="16"/>
        <v>814.37095794064817</v>
      </c>
      <c r="M146" s="30">
        <f t="shared" si="17"/>
        <v>142.94137897476449</v>
      </c>
      <c r="N146" s="30">
        <f t="shared" si="18"/>
        <v>233.94642732697719</v>
      </c>
      <c r="O146" s="30">
        <v>0</v>
      </c>
      <c r="P146" s="52">
        <f t="shared" si="9"/>
        <v>1787.0172781890865</v>
      </c>
      <c r="Q146" s="42">
        <f t="shared" si="19"/>
        <v>6703874.5836428944</v>
      </c>
      <c r="R146" s="30">
        <f>'Population w Relocation'!D26*(1+'No. People Relocated'!D$4)-'No. People Relocated'!D146-'No. People Relocated'!K146</f>
        <v>4428013.3445571503</v>
      </c>
      <c r="S146" s="30">
        <f>'Population w Relocation'!E26*(1+'No. People Relocated'!E$4)-'No. People Relocated'!E146-'No. People Relocated'!L146</f>
        <v>5245453.8257577065</v>
      </c>
      <c r="T146" s="30">
        <f>'Population w Relocation'!F26*(1+'No. People Relocated'!F$4)-'No. People Relocated'!F146-'No. People Relocated'!M146</f>
        <v>1062420.9621388456</v>
      </c>
      <c r="U146" s="30">
        <f>'Population w Relocation'!G26*(1+'No. People Relocated'!G$4)-'No. People Relocated'!G146-'No. People Relocated'!N146</f>
        <v>1329503.7849446624</v>
      </c>
      <c r="V146" s="30">
        <f t="shared" si="20"/>
        <v>343166.56875417766</v>
      </c>
      <c r="W146" s="52">
        <f t="shared" si="10"/>
        <v>19112433.069795433</v>
      </c>
      <c r="X146" s="59">
        <f t="shared" si="21"/>
        <v>19118389.794056065</v>
      </c>
      <c r="Y146" t="str">
        <f>IF('Population w Relocation'!I27='No. People Relocated'!X146, "same", "different")</f>
        <v>same</v>
      </c>
    </row>
    <row r="147" spans="2:25">
      <c r="B147" s="56">
        <v>2032</v>
      </c>
      <c r="C147" s="42">
        <v>0</v>
      </c>
      <c r="D147" s="30">
        <f t="shared" si="11"/>
        <v>1396.4274497464626</v>
      </c>
      <c r="E147" s="30">
        <f t="shared" si="12"/>
        <v>1908.7121205623519</v>
      </c>
      <c r="F147" s="30">
        <f t="shared" si="13"/>
        <v>335.04727273244174</v>
      </c>
      <c r="G147" s="30">
        <f t="shared" si="14"/>
        <v>548.28277641536852</v>
      </c>
      <c r="H147" s="30">
        <v>0</v>
      </c>
      <c r="I147" s="52">
        <f t="shared" si="7"/>
        <v>4188.469619456625</v>
      </c>
      <c r="J147" s="42">
        <v>0</v>
      </c>
      <c r="K147" s="30">
        <f t="shared" si="15"/>
        <v>598.46890703419831</v>
      </c>
      <c r="L147" s="30">
        <f t="shared" si="16"/>
        <v>818.01948024100818</v>
      </c>
      <c r="M147" s="30">
        <f t="shared" si="17"/>
        <v>143.59168831390363</v>
      </c>
      <c r="N147" s="30">
        <f t="shared" si="18"/>
        <v>234.97833274944372</v>
      </c>
      <c r="O147" s="30">
        <v>0</v>
      </c>
      <c r="P147" s="52">
        <f t="shared" si="9"/>
        <v>1795.058408338554</v>
      </c>
      <c r="Q147" s="42">
        <f t="shared" si="19"/>
        <v>6741584.5120784612</v>
      </c>
      <c r="R147" s="30">
        <f>'Population w Relocation'!D27*(1+'No. People Relocated'!D$4)-'No. People Relocated'!D147-'No. People Relocated'!K147</f>
        <v>4448158.5149231553</v>
      </c>
      <c r="S147" s="30">
        <f>'Population w Relocation'!E27*(1+'No. People Relocated'!E$4)-'No. People Relocated'!E147-'No. People Relocated'!L147</f>
        <v>5268954.3632856915</v>
      </c>
      <c r="T147" s="30">
        <f>'Population w Relocation'!F27*(1+'No. People Relocated'!F$4)-'No. People Relocated'!F147-'No. People Relocated'!M147</f>
        <v>1067254.4279884931</v>
      </c>
      <c r="U147" s="30">
        <f>'Population w Relocation'!G27*(1+'No. People Relocated'!G$4)-'No. People Relocated'!G147-'No. People Relocated'!N147</f>
        <v>1335368.0427602208</v>
      </c>
      <c r="V147" s="30">
        <f t="shared" si="20"/>
        <v>346678.35396252852</v>
      </c>
      <c r="W147" s="52">
        <f t="shared" si="10"/>
        <v>19207998.214998547</v>
      </c>
      <c r="X147" s="59">
        <f t="shared" si="21"/>
        <v>19213981.743026342</v>
      </c>
      <c r="Y147" t="str">
        <f>IF('Population w Relocation'!I28='No. People Relocated'!X147, "same", "different")</f>
        <v>same</v>
      </c>
    </row>
    <row r="148" spans="2:25">
      <c r="B148" s="56">
        <v>2033</v>
      </c>
      <c r="C148" s="42">
        <v>0</v>
      </c>
      <c r="D148" s="30">
        <f t="shared" si="11"/>
        <v>1402.7804723527483</v>
      </c>
      <c r="E148" s="30">
        <f t="shared" si="12"/>
        <v>1917.2634799507675</v>
      </c>
      <c r="F148" s="30">
        <f t="shared" si="13"/>
        <v>336.57156452306083</v>
      </c>
      <c r="G148" s="30">
        <f t="shared" si="14"/>
        <v>550.70117611692615</v>
      </c>
      <c r="H148" s="30">
        <v>0</v>
      </c>
      <c r="I148" s="52">
        <f t="shared" si="7"/>
        <v>4207.3166929435029</v>
      </c>
      <c r="J148" s="42">
        <v>0</v>
      </c>
      <c r="K148" s="30">
        <f t="shared" si="15"/>
        <v>601.19163100832088</v>
      </c>
      <c r="L148" s="30">
        <f t="shared" si="16"/>
        <v>821.68434855032922</v>
      </c>
      <c r="M148" s="30">
        <f t="shared" si="17"/>
        <v>144.24495622416896</v>
      </c>
      <c r="N148" s="30">
        <f t="shared" si="18"/>
        <v>236.01478976439697</v>
      </c>
      <c r="O148" s="30">
        <v>0</v>
      </c>
      <c r="P148" s="52">
        <f t="shared" si="9"/>
        <v>1803.1357255472162</v>
      </c>
      <c r="Q148" s="42">
        <f t="shared" si="19"/>
        <v>6779501.8466064064</v>
      </c>
      <c r="R148" s="30">
        <f>'Population w Relocation'!D28*(1+'No. People Relocated'!D$4)-'No. People Relocated'!D148-'No. People Relocated'!K148</f>
        <v>4468395.3353944086</v>
      </c>
      <c r="S148" s="30">
        <f>'Population w Relocation'!E28*(1+'No. People Relocated'!E$4)-'No. People Relocated'!E148-'No. People Relocated'!L148</f>
        <v>5292560.1872736188</v>
      </c>
      <c r="T148" s="30">
        <f>'Population w Relocation'!F28*(1+'No. People Relocated'!F$4)-'No. People Relocated'!F148-'No. People Relocated'!M148</f>
        <v>1072109.8836076884</v>
      </c>
      <c r="U148" s="30">
        <f>'Population w Relocation'!G28*(1+'No. People Relocated'!G$4)-'No. People Relocated'!G148-'No. People Relocated'!N148</f>
        <v>1341258.1670081404</v>
      </c>
      <c r="V148" s="30">
        <f t="shared" si="20"/>
        <v>350215.77943272138</v>
      </c>
      <c r="W148" s="52">
        <f t="shared" si="10"/>
        <v>19304041.199322984</v>
      </c>
      <c r="X148" s="59">
        <f t="shared" si="21"/>
        <v>19310051.651741475</v>
      </c>
      <c r="Y148" t="str">
        <f>IF('Population w Relocation'!I29='No. People Relocated'!X148, "same", "different")</f>
        <v>same</v>
      </c>
    </row>
    <row r="149" spans="2:25">
      <c r="B149" s="56">
        <v>2034</v>
      </c>
      <c r="C149" s="42">
        <v>0</v>
      </c>
      <c r="D149" s="30">
        <f t="shared" si="11"/>
        <v>1409.1623979258468</v>
      </c>
      <c r="E149" s="30">
        <f t="shared" si="12"/>
        <v>1925.8531509036159</v>
      </c>
      <c r="F149" s="30">
        <f t="shared" si="13"/>
        <v>338.10279105290039</v>
      </c>
      <c r="G149" s="30">
        <f t="shared" si="14"/>
        <v>553.13024304599492</v>
      </c>
      <c r="H149" s="30">
        <v>0</v>
      </c>
      <c r="I149" s="52">
        <f t="shared" si="7"/>
        <v>4226.2485829283578</v>
      </c>
      <c r="J149" s="42">
        <v>0</v>
      </c>
      <c r="K149" s="30">
        <f t="shared" si="15"/>
        <v>603.9267419682202</v>
      </c>
      <c r="L149" s="30">
        <f t="shared" si="16"/>
        <v>825.36563610154997</v>
      </c>
      <c r="M149" s="30">
        <f t="shared" si="17"/>
        <v>144.90119616552877</v>
      </c>
      <c r="N149" s="30">
        <f t="shared" si="18"/>
        <v>237.05581844828356</v>
      </c>
      <c r="O149" s="30">
        <v>0</v>
      </c>
      <c r="P149" s="52">
        <f t="shared" si="9"/>
        <v>1811.2493926835825</v>
      </c>
      <c r="Q149" s="42">
        <f t="shared" si="19"/>
        <v>6817627.709115847</v>
      </c>
      <c r="R149" s="30">
        <f>'Population w Relocation'!D29*(1+'No. People Relocated'!D$4)-'No. People Relocated'!D149-'No. People Relocated'!K149</f>
        <v>4488724.2229314866</v>
      </c>
      <c r="S149" s="30">
        <f>'Population w Relocation'!E29*(1+'No. People Relocated'!E$4)-'No. People Relocated'!E149-'No. People Relocated'!L149</f>
        <v>5316271.7694229819</v>
      </c>
      <c r="T149" s="30">
        <f>'Population w Relocation'!F29*(1+'No. People Relocated'!F$4)-'No. People Relocated'!F149-'No. People Relocated'!M149</f>
        <v>1076987.4290385081</v>
      </c>
      <c r="U149" s="30">
        <f>'Population w Relocation'!G29*(1+'No. People Relocated'!G$4)-'No. People Relocated'!G149-'No. People Relocated'!N149</f>
        <v>1347174.2717816865</v>
      </c>
      <c r="V149" s="30">
        <f t="shared" si="20"/>
        <v>353779.00973405992</v>
      </c>
      <c r="W149" s="52">
        <f t="shared" si="10"/>
        <v>19400564.412024572</v>
      </c>
      <c r="X149" s="59">
        <f t="shared" si="21"/>
        <v>19406601.910000183</v>
      </c>
      <c r="Y149" t="str">
        <f>IF('Population w Relocation'!I30='No. People Relocated'!X149, "same", "different")</f>
        <v>same</v>
      </c>
    </row>
    <row r="150" spans="2:25">
      <c r="B150" s="56">
        <v>2035</v>
      </c>
      <c r="C150" s="42">
        <v>0</v>
      </c>
      <c r="D150" s="30">
        <f t="shared" si="11"/>
        <v>1415.5733579593073</v>
      </c>
      <c r="E150" s="30">
        <f t="shared" si="12"/>
        <v>1934.4813050633106</v>
      </c>
      <c r="F150" s="30">
        <f t="shared" si="13"/>
        <v>339.64098387143707</v>
      </c>
      <c r="G150" s="30">
        <f t="shared" si="14"/>
        <v>555.570024254244</v>
      </c>
      <c r="H150" s="30">
        <v>0</v>
      </c>
      <c r="I150" s="52">
        <f t="shared" si="7"/>
        <v>4245.2656711482996</v>
      </c>
      <c r="J150" s="42">
        <v>0</v>
      </c>
      <c r="K150" s="30">
        <f t="shared" si="15"/>
        <v>606.67429626827459</v>
      </c>
      <c r="L150" s="30">
        <f t="shared" si="16"/>
        <v>829.06341645570478</v>
      </c>
      <c r="M150" s="30">
        <f t="shared" si="17"/>
        <v>145.56042165918734</v>
      </c>
      <c r="N150" s="30">
        <f t="shared" si="18"/>
        <v>238.10143896610464</v>
      </c>
      <c r="O150" s="30">
        <v>0</v>
      </c>
      <c r="P150" s="52">
        <f t="shared" si="9"/>
        <v>1819.3995733492711</v>
      </c>
      <c r="Q150" s="42">
        <f t="shared" si="19"/>
        <v>6855963.2274872689</v>
      </c>
      <c r="R150" s="30">
        <f>'Population w Relocation'!D30*(1+'No. People Relocated'!D$4)-'No. People Relocated'!D150-'No. People Relocated'!K150</f>
        <v>4509145.5963919163</v>
      </c>
      <c r="S150" s="30">
        <f>'Population w Relocation'!E30*(1+'No. People Relocated'!E$4)-'No. People Relocated'!E150-'No. People Relocated'!L150</f>
        <v>5340089.5835485766</v>
      </c>
      <c r="T150" s="30">
        <f>'Population w Relocation'!F30*(1+'No. People Relocated'!F$4)-'No. People Relocated'!F150-'No. People Relocated'!M150</f>
        <v>1081887.1647781699</v>
      </c>
      <c r="U150" s="30">
        <f>'Population w Relocation'!G30*(1+'No. People Relocated'!G$4)-'No. People Relocated'!G150-'No. People Relocated'!N150</f>
        <v>1353116.4716773743</v>
      </c>
      <c r="V150" s="30">
        <f t="shared" si="20"/>
        <v>357368.21042237716</v>
      </c>
      <c r="W150" s="52">
        <f t="shared" si="10"/>
        <v>19497570.254305683</v>
      </c>
      <c r="X150" s="59">
        <f t="shared" si="21"/>
        <v>19503634.91955018</v>
      </c>
      <c r="Y150" t="str">
        <f>IF('Population w Relocation'!I31='No. People Relocated'!X150, "same", "different")</f>
        <v>same</v>
      </c>
    </row>
    <row r="151" spans="2:25">
      <c r="B151" s="56">
        <v>2036</v>
      </c>
      <c r="C151" s="42">
        <v>0</v>
      </c>
      <c r="D151" s="30">
        <f t="shared" si="11"/>
        <v>1422.0134845449059</v>
      </c>
      <c r="E151" s="30">
        <f t="shared" si="12"/>
        <v>1943.1481148412538</v>
      </c>
      <c r="F151" s="30">
        <f t="shared" si="13"/>
        <v>341.18617467168116</v>
      </c>
      <c r="G151" s="30">
        <f t="shared" si="14"/>
        <v>558.02056700088133</v>
      </c>
      <c r="H151" s="30">
        <v>0</v>
      </c>
      <c r="I151" s="52">
        <f t="shared" si="7"/>
        <v>4264.3683410587219</v>
      </c>
      <c r="J151" s="42">
        <v>0</v>
      </c>
      <c r="K151" s="30">
        <f t="shared" si="15"/>
        <v>609.43435051924553</v>
      </c>
      <c r="L151" s="30">
        <f t="shared" si="16"/>
        <v>832.77776350339468</v>
      </c>
      <c r="M151" s="30">
        <f t="shared" si="17"/>
        <v>146.22264628786337</v>
      </c>
      <c r="N151" s="30">
        <f t="shared" si="18"/>
        <v>239.15167157180633</v>
      </c>
      <c r="O151" s="30">
        <v>0</v>
      </c>
      <c r="P151" s="52">
        <f t="shared" si="9"/>
        <v>1827.5864318823101</v>
      </c>
      <c r="Q151" s="42">
        <f t="shared" si="19"/>
        <v>6894509.5356242079</v>
      </c>
      <c r="R151" s="30">
        <f>'Population w Relocation'!D31*(1+'No. People Relocated'!D$4)-'No. People Relocated'!D151-'No. People Relocated'!K151</f>
        <v>4529659.8765388113</v>
      </c>
      <c r="S151" s="30">
        <f>'Population w Relocation'!E31*(1+'No. People Relocated'!E$4)-'No. People Relocated'!E151-'No. People Relocated'!L151</f>
        <v>5364014.1055879751</v>
      </c>
      <c r="T151" s="30">
        <f>'Population w Relocation'!F31*(1+'No. People Relocated'!F$4)-'No. People Relocated'!F151-'No. People Relocated'!M151</f>
        <v>1086809.1917811013</v>
      </c>
      <c r="U151" s="30">
        <f>'Population w Relocation'!G31*(1+'No. People Relocated'!G$4)-'No. People Relocated'!G151-'No. People Relocated'!N151</f>
        <v>1359084.8817971884</v>
      </c>
      <c r="V151" s="30">
        <f t="shared" si="20"/>
        <v>360983.54804570501</v>
      </c>
      <c r="W151" s="52">
        <f t="shared" si="10"/>
        <v>19595061.139374986</v>
      </c>
      <c r="X151" s="59">
        <f t="shared" si="21"/>
        <v>19601153.094147928</v>
      </c>
      <c r="Y151" t="str">
        <f>IF('Population w Relocation'!I32='No. People Relocated'!X151, "same", "different")</f>
        <v>same</v>
      </c>
    </row>
    <row r="152" spans="2:25">
      <c r="B152" s="56">
        <v>2037</v>
      </c>
      <c r="C152" s="42">
        <v>0</v>
      </c>
      <c r="D152" s="30">
        <f t="shared" si="11"/>
        <v>1428.4829103753686</v>
      </c>
      <c r="E152" s="30">
        <f t="shared" si="12"/>
        <v>1951.8537534212794</v>
      </c>
      <c r="F152" s="30">
        <f t="shared" si="13"/>
        <v>342.73839529082971</v>
      </c>
      <c r="G152" s="30">
        <f t="shared" si="14"/>
        <v>560.48191875356804</v>
      </c>
      <c r="H152" s="30">
        <v>0</v>
      </c>
      <c r="I152" s="52">
        <f t="shared" si="7"/>
        <v>4283.5569778410463</v>
      </c>
      <c r="J152" s="42">
        <v>0</v>
      </c>
      <c r="K152" s="30">
        <f t="shared" si="15"/>
        <v>612.20696158944384</v>
      </c>
      <c r="L152" s="30">
        <f t="shared" si="16"/>
        <v>836.50875146626288</v>
      </c>
      <c r="M152" s="30">
        <f t="shared" si="17"/>
        <v>146.88788369606991</v>
      </c>
      <c r="N152" s="30">
        <f t="shared" si="18"/>
        <v>240.20653660867208</v>
      </c>
      <c r="O152" s="30">
        <v>0</v>
      </c>
      <c r="P152" s="52">
        <f t="shared" si="9"/>
        <v>1835.8101333604486</v>
      </c>
      <c r="Q152" s="42">
        <f t="shared" si="19"/>
        <v>6933267.7734850934</v>
      </c>
      <c r="R152" s="30">
        <f>'Population w Relocation'!D32*(1+'No. People Relocated'!D$4)-'No. People Relocated'!D152-'No. People Relocated'!K152</f>
        <v>4550267.4860495394</v>
      </c>
      <c r="S152" s="30">
        <f>'Population w Relocation'!E32*(1+'No. People Relocated'!E$4)-'No. People Relocated'!E152-'No. People Relocated'!L152</f>
        <v>5388045.8136110278</v>
      </c>
      <c r="T152" s="30">
        <f>'Population w Relocation'!F32*(1+'No. People Relocated'!F$4)-'No. People Relocated'!F152-'No. People Relocated'!M152</f>
        <v>1091753.6114610198</v>
      </c>
      <c r="U152" s="30">
        <f>'Population w Relocation'!G32*(1+'No. People Relocated'!G$4)-'No. People Relocated'!G152-'No. People Relocated'!N152</f>
        <v>1365079.6177508119</v>
      </c>
      <c r="V152" s="30">
        <f t="shared" si="20"/>
        <v>364625.19014997518</v>
      </c>
      <c r="W152" s="52">
        <f t="shared" si="10"/>
        <v>19693039.492507469</v>
      </c>
      <c r="X152" s="59">
        <f t="shared" si="21"/>
        <v>19699158.859618671</v>
      </c>
      <c r="Y152" t="str">
        <f>IF('Population w Relocation'!I33='No. People Relocated'!X152, "same", "different")</f>
        <v>same</v>
      </c>
    </row>
    <row r="153" spans="2:25">
      <c r="B153" s="56">
        <v>2038</v>
      </c>
      <c r="C153" s="42">
        <v>0</v>
      </c>
      <c r="D153" s="30">
        <f t="shared" si="11"/>
        <v>1434.9817687471054</v>
      </c>
      <c r="E153" s="30">
        <f t="shared" si="12"/>
        <v>1960.5983947631159</v>
      </c>
      <c r="F153" s="30">
        <f t="shared" si="13"/>
        <v>344.29767771092258</v>
      </c>
      <c r="G153" s="30">
        <f t="shared" si="14"/>
        <v>562.95412718933903</v>
      </c>
      <c r="H153" s="30">
        <v>0</v>
      </c>
      <c r="I153" s="52">
        <f t="shared" si="7"/>
        <v>4302.8319684104827</v>
      </c>
      <c r="J153" s="42">
        <v>0</v>
      </c>
      <c r="K153" s="30">
        <f t="shared" si="15"/>
        <v>614.99218660590248</v>
      </c>
      <c r="L153" s="30">
        <f t="shared" si="16"/>
        <v>840.25645489847852</v>
      </c>
      <c r="M153" s="30">
        <f t="shared" si="17"/>
        <v>147.55614759039543</v>
      </c>
      <c r="N153" s="30">
        <f t="shared" si="18"/>
        <v>241.26605450971681</v>
      </c>
      <c r="O153" s="30">
        <v>0</v>
      </c>
      <c r="P153" s="52">
        <f t="shared" si="9"/>
        <v>1844.0708436044933</v>
      </c>
      <c r="Q153" s="42">
        <f t="shared" si="19"/>
        <v>6972239.0871152477</v>
      </c>
      <c r="R153" s="30">
        <f>'Population w Relocation'!D33*(1+'No. People Relocated'!D$4)-'No. People Relocated'!D153-'No. People Relocated'!K153</f>
        <v>4570968.8495244337</v>
      </c>
      <c r="S153" s="30">
        <f>'Population w Relocation'!E33*(1+'No. People Relocated'!E$4)-'No. People Relocated'!E153-'No. People Relocated'!L153</f>
        <v>5412185.1878294218</v>
      </c>
      <c r="T153" s="30">
        <f>'Population w Relocation'!F33*(1+'No. People Relocated'!F$4)-'No. People Relocated'!F153-'No. People Relocated'!M153</f>
        <v>1096720.5256930236</v>
      </c>
      <c r="U153" s="30">
        <f>'Population w Relocation'!G33*(1+'No. People Relocated'!G$4)-'No. People Relocated'!G153-'No. People Relocated'!N153</f>
        <v>1371100.7956578669</v>
      </c>
      <c r="V153" s="30">
        <f t="shared" si="20"/>
        <v>368293.30528475228</v>
      </c>
      <c r="W153" s="52">
        <f t="shared" si="10"/>
        <v>19791507.751104742</v>
      </c>
      <c r="X153" s="59">
        <f t="shared" si="21"/>
        <v>19797654.653916758</v>
      </c>
      <c r="Y153" t="str">
        <f>IF('Population w Relocation'!I34='No. People Relocated'!X153, "same", "different")</f>
        <v>same</v>
      </c>
    </row>
    <row r="154" spans="2:25">
      <c r="B154" s="56">
        <v>2039</v>
      </c>
      <c r="C154" s="42">
        <v>0</v>
      </c>
      <c r="D154" s="30">
        <f t="shared" si="11"/>
        <v>1441.5101935629552</v>
      </c>
      <c r="E154" s="30">
        <f t="shared" si="12"/>
        <v>1969.3822136058604</v>
      </c>
      <c r="F154" s="30">
        <f t="shared" si="13"/>
        <v>345.86405405950154</v>
      </c>
      <c r="G154" s="30">
        <f t="shared" si="14"/>
        <v>565.43724019552599</v>
      </c>
      <c r="H154" s="30">
        <v>0</v>
      </c>
      <c r="I154" s="52">
        <f t="shared" si="7"/>
        <v>4322.1937014238429</v>
      </c>
      <c r="J154" s="42">
        <v>0</v>
      </c>
      <c r="K154" s="30">
        <f t="shared" si="15"/>
        <v>617.79008295555241</v>
      </c>
      <c r="L154" s="30">
        <f t="shared" si="16"/>
        <v>844.02094868822621</v>
      </c>
      <c r="M154" s="30">
        <f t="shared" si="17"/>
        <v>148.2274517397864</v>
      </c>
      <c r="N154" s="30">
        <f t="shared" si="18"/>
        <v>242.33024579808264</v>
      </c>
      <c r="O154" s="30">
        <v>0</v>
      </c>
      <c r="P154" s="52">
        <f t="shared" si="9"/>
        <v>1852.3687291816477</v>
      </c>
      <c r="Q154" s="42">
        <f t="shared" si="19"/>
        <v>7011424.6286790753</v>
      </c>
      <c r="R154" s="30">
        <f>'Population w Relocation'!D34*(1+'No. People Relocated'!D$4)-'No. People Relocated'!D154-'No. People Relocated'!K154</f>
        <v>4591764.3934955364</v>
      </c>
      <c r="S154" s="30">
        <f>'Population w Relocation'!E34*(1+'No. People Relocated'!E$4)-'No. People Relocated'!E154-'No. People Relocated'!L154</f>
        <v>5436432.7106062733</v>
      </c>
      <c r="T154" s="30">
        <f>'Population w Relocation'!F34*(1+'No. People Relocated'!F$4)-'No. People Relocated'!F154-'No. People Relocated'!M154</f>
        <v>1101710.0368156889</v>
      </c>
      <c r="U154" s="30">
        <f>'Population w Relocation'!G34*(1+'No. People Relocated'!G$4)-'No. People Relocated'!G154-'No. People Relocated'!N154</f>
        <v>1377148.5321501624</v>
      </c>
      <c r="V154" s="30">
        <f t="shared" si="20"/>
        <v>371988.06300899852</v>
      </c>
      <c r="W154" s="52">
        <f t="shared" si="10"/>
        <v>19890468.364755731</v>
      </c>
      <c r="X154" s="59">
        <f t="shared" si="21"/>
        <v>19896642.927186336</v>
      </c>
      <c r="Y154" t="str">
        <f>IF('Population w Relocation'!I35='No. People Relocated'!X154, "same", "different")</f>
        <v>same</v>
      </c>
    </row>
    <row r="155" spans="2:25">
      <c r="B155" s="56">
        <v>2040</v>
      </c>
      <c r="C155" s="42">
        <v>0</v>
      </c>
      <c r="D155" s="30">
        <f t="shared" si="11"/>
        <v>1448.0683193349455</v>
      </c>
      <c r="E155" s="30">
        <f t="shared" si="12"/>
        <v>1978.2053854714723</v>
      </c>
      <c r="F155" s="30">
        <f t="shared" si="13"/>
        <v>347.43755661027188</v>
      </c>
      <c r="G155" s="30">
        <f t="shared" si="14"/>
        <v>567.93130587068492</v>
      </c>
      <c r="H155" s="30">
        <v>0</v>
      </c>
      <c r="I155" s="52">
        <f t="shared" si="7"/>
        <v>4341.6425672873747</v>
      </c>
      <c r="J155" s="42">
        <v>0</v>
      </c>
      <c r="K155" s="30">
        <f t="shared" si="15"/>
        <v>620.60070828640539</v>
      </c>
      <c r="L155" s="30">
        <f t="shared" si="16"/>
        <v>847.80230805920257</v>
      </c>
      <c r="M155" s="30">
        <f t="shared" si="17"/>
        <v>148.90180997583082</v>
      </c>
      <c r="N155" s="30">
        <f t="shared" si="18"/>
        <v>243.39913108743644</v>
      </c>
      <c r="O155" s="30">
        <v>0</v>
      </c>
      <c r="P155" s="52">
        <f t="shared" si="9"/>
        <v>1860.7039574088751</v>
      </c>
      <c r="Q155" s="42">
        <f t="shared" si="19"/>
        <v>7050825.5564924004</v>
      </c>
      <c r="R155" s="30">
        <f>'Population w Relocation'!D35*(1+'No. People Relocated'!D$4)-'No. People Relocated'!D155-'No. People Relocated'!K155</f>
        <v>4612654.5464353925</v>
      </c>
      <c r="S155" s="30">
        <f>'Population w Relocation'!E35*(1+'No. People Relocated'!E$4)-'No. People Relocated'!E155-'No. People Relocated'!L155</f>
        <v>5460788.8664657734</v>
      </c>
      <c r="T155" s="30">
        <f>'Population w Relocation'!F35*(1+'No. People Relocated'!F$4)-'No. People Relocated'!F155-'No. People Relocated'!M155</f>
        <v>1106722.2476331815</v>
      </c>
      <c r="U155" s="30">
        <f>'Population w Relocation'!G35*(1+'No. People Relocated'!G$4)-'No. People Relocated'!G155-'No. People Relocated'!N155</f>
        <v>1383222.9443739548</v>
      </c>
      <c r="V155" s="30">
        <f t="shared" si="20"/>
        <v>375709.633896871</v>
      </c>
      <c r="W155" s="52">
        <f t="shared" si="10"/>
        <v>19989923.795297574</v>
      </c>
      <c r="X155" s="59">
        <f t="shared" si="21"/>
        <v>19996126.141822271</v>
      </c>
      <c r="Y155" t="str">
        <f>IF('Population w Relocation'!I36='No. People Relocated'!X155, "same", "different")</f>
        <v>same</v>
      </c>
    </row>
    <row r="156" spans="2:25">
      <c r="B156" s="56">
        <v>2041</v>
      </c>
      <c r="C156" s="42">
        <v>0</v>
      </c>
      <c r="D156" s="30">
        <f t="shared" si="11"/>
        <v>1454.6562811870649</v>
      </c>
      <c r="E156" s="30">
        <f t="shared" si="12"/>
        <v>1987.0680866682785</v>
      </c>
      <c r="F156" s="30">
        <f t="shared" si="13"/>
        <v>349.01821778376751</v>
      </c>
      <c r="G156" s="30">
        <f t="shared" si="14"/>
        <v>570.43637252552787</v>
      </c>
      <c r="H156" s="30">
        <v>0</v>
      </c>
      <c r="I156" s="52">
        <f t="shared" si="7"/>
        <v>4361.1789581646381</v>
      </c>
      <c r="J156" s="42">
        <v>0</v>
      </c>
      <c r="K156" s="30">
        <f t="shared" si="15"/>
        <v>623.42412050874225</v>
      </c>
      <c r="L156" s="30">
        <f t="shared" si="16"/>
        <v>851.60060857211965</v>
      </c>
      <c r="M156" s="30">
        <f t="shared" si="17"/>
        <v>149.57923619304324</v>
      </c>
      <c r="N156" s="30">
        <f t="shared" si="18"/>
        <v>244.47273108236914</v>
      </c>
      <c r="O156" s="30">
        <v>0</v>
      </c>
      <c r="P156" s="52">
        <f t="shared" si="9"/>
        <v>1869.0766963562744</v>
      </c>
      <c r="Q156" s="42">
        <f t="shared" si="19"/>
        <v>7090443.0350549854</v>
      </c>
      <c r="R156" s="30">
        <f>'Population w Relocation'!D36*(1+'No. People Relocated'!D$4)-'No. People Relocated'!D156-'No. People Relocated'!K156</f>
        <v>4633639.738765873</v>
      </c>
      <c r="S156" s="30">
        <f>'Population w Relocation'!E36*(1+'No. People Relocated'!E$4)-'No. People Relocated'!E156-'No. People Relocated'!L156</f>
        <v>5485254.1421028627</v>
      </c>
      <c r="T156" s="30">
        <f>'Population w Relocation'!F36*(1+'No. People Relocated'!F$4)-'No. People Relocated'!F156-'No. People Relocated'!M156</f>
        <v>1111757.2614173703</v>
      </c>
      <c r="U156" s="30">
        <f>'Population w Relocation'!G36*(1+'No. People Relocated'!G$4)-'No. People Relocated'!G156-'No. People Relocated'!N156</f>
        <v>1389324.1499922161</v>
      </c>
      <c r="V156" s="30">
        <f t="shared" si="20"/>
        <v>379458.18954355124</v>
      </c>
      <c r="W156" s="52">
        <f t="shared" si="10"/>
        <v>20089876.516876861</v>
      </c>
      <c r="X156" s="59">
        <f t="shared" si="21"/>
        <v>20096106.772531383</v>
      </c>
      <c r="Y156" t="str">
        <f>IF('Population w Relocation'!I37='No. People Relocated'!X156, "same", "different")</f>
        <v>same</v>
      </c>
    </row>
    <row r="157" spans="2:25">
      <c r="B157" s="56">
        <v>2042</v>
      </c>
      <c r="C157" s="42">
        <v>0</v>
      </c>
      <c r="D157" s="30">
        <f t="shared" si="11"/>
        <v>1461.2742148580444</v>
      </c>
      <c r="E157" s="30">
        <f t="shared" si="12"/>
        <v>1995.9704942944984</v>
      </c>
      <c r="F157" s="30">
        <f t="shared" si="13"/>
        <v>350.60607014801928</v>
      </c>
      <c r="G157" s="30">
        <f t="shared" si="14"/>
        <v>572.95248868385886</v>
      </c>
      <c r="H157" s="30">
        <v>0</v>
      </c>
      <c r="I157" s="52">
        <f t="shared" si="7"/>
        <v>4380.8032679844209</v>
      </c>
      <c r="J157" s="42">
        <v>0</v>
      </c>
      <c r="K157" s="30">
        <f t="shared" si="15"/>
        <v>626.26037779630485</v>
      </c>
      <c r="L157" s="30">
        <f t="shared" si="16"/>
        <v>855.41592612621378</v>
      </c>
      <c r="M157" s="30">
        <f t="shared" si="17"/>
        <v>150.25974434915113</v>
      </c>
      <c r="N157" s="30">
        <f t="shared" si="18"/>
        <v>245.55106657879671</v>
      </c>
      <c r="O157" s="30">
        <v>0</v>
      </c>
      <c r="P157" s="52">
        <f t="shared" si="9"/>
        <v>1877.4871148504665</v>
      </c>
      <c r="Q157" s="42">
        <f t="shared" si="19"/>
        <v>7130278.2350832149</v>
      </c>
      <c r="R157" s="30">
        <f>'Population w Relocation'!D37*(1+'No. People Relocated'!D$4)-'No. People Relocated'!D157-'No. People Relocated'!K157</f>
        <v>4654720.4028670471</v>
      </c>
      <c r="S157" s="30">
        <f>'Population w Relocation'!E37*(1+'No. People Relocated'!E$4)-'No. People Relocated'!E157-'No. People Relocated'!L157</f>
        <v>5509829.0263929563</v>
      </c>
      <c r="T157" s="30">
        <f>'Population w Relocation'!F37*(1+'No. People Relocated'!F$4)-'No. People Relocated'!F157-'No. People Relocated'!M157</f>
        <v>1116815.1819099598</v>
      </c>
      <c r="U157" s="30">
        <f>'Population w Relocation'!G37*(1+'No. People Relocated'!G$4)-'No. People Relocated'!G157-'No. People Relocated'!N157</f>
        <v>1395452.2671869143</v>
      </c>
      <c r="V157" s="30">
        <f t="shared" si="20"/>
        <v>383233.90257110703</v>
      </c>
      <c r="W157" s="52">
        <f t="shared" si="10"/>
        <v>20190329.016011201</v>
      </c>
      <c r="X157" s="59">
        <f t="shared" si="21"/>
        <v>20196587.306394037</v>
      </c>
      <c r="Y157" t="str">
        <f>IF('Population w Relocation'!I38='No. People Relocated'!X157, "same", "different")</f>
        <v>same</v>
      </c>
    </row>
    <row r="158" spans="2:25">
      <c r="B158" s="56">
        <v>2043</v>
      </c>
      <c r="C158" s="42">
        <v>0</v>
      </c>
      <c r="D158" s="30">
        <f t="shared" si="11"/>
        <v>1467.9222567041577</v>
      </c>
      <c r="E158" s="30">
        <f t="shared" si="12"/>
        <v>2004.9127862417815</v>
      </c>
      <c r="F158" s="30">
        <f t="shared" si="13"/>
        <v>352.20114641922532</v>
      </c>
      <c r="G158" s="30">
        <f t="shared" si="14"/>
        <v>575.47970308351387</v>
      </c>
      <c r="H158" s="30">
        <v>0</v>
      </c>
      <c r="I158" s="52">
        <f t="shared" si="7"/>
        <v>4400.5158924486786</v>
      </c>
      <c r="J158" s="42">
        <v>0</v>
      </c>
      <c r="K158" s="30">
        <f t="shared" si="15"/>
        <v>629.10953858749633</v>
      </c>
      <c r="L158" s="30">
        <f t="shared" si="16"/>
        <v>859.24833696076371</v>
      </c>
      <c r="M158" s="30">
        <f t="shared" si="17"/>
        <v>150.94334846538231</v>
      </c>
      <c r="N158" s="30">
        <f t="shared" si="18"/>
        <v>246.63415846436314</v>
      </c>
      <c r="O158" s="30">
        <v>0</v>
      </c>
      <c r="P158" s="52">
        <f t="shared" si="9"/>
        <v>1885.9353824780053</v>
      </c>
      <c r="Q158" s="42">
        <f t="shared" si="19"/>
        <v>7170332.3335429551</v>
      </c>
      <c r="R158" s="30">
        <f>'Population w Relocation'!D38*(1+'No. People Relocated'!D$4)-'No. People Relocated'!D158-'No. People Relocated'!K158</f>
        <v>4675896.9730860898</v>
      </c>
      <c r="S158" s="30">
        <f>'Population w Relocation'!E38*(1+'No. People Relocated'!E$4)-'No. People Relocated'!E158-'No. People Relocated'!L158</f>
        <v>5534514.0104017183</v>
      </c>
      <c r="T158" s="30">
        <f>'Population w Relocation'!F38*(1+'No. People Relocated'!F$4)-'No. People Relocated'!F158-'No. People Relocated'!M158</f>
        <v>1121896.1133246247</v>
      </c>
      <c r="U158" s="30">
        <f>'Population w Relocation'!G38*(1+'No. People Relocated'!G$4)-'No. People Relocated'!G158-'No. People Relocated'!N158</f>
        <v>1401607.4146613011</v>
      </c>
      <c r="V158" s="30">
        <f t="shared" si="20"/>
        <v>387036.94663438725</v>
      </c>
      <c r="W158" s="52">
        <f t="shared" si="10"/>
        <v>20291283.791651074</v>
      </c>
      <c r="X158" s="59">
        <f t="shared" si="21"/>
        <v>20297570.242926002</v>
      </c>
      <c r="Y158" t="str">
        <f>IF('Population w Relocation'!I39='No. People Relocated'!X158, "same", "different")</f>
        <v>same</v>
      </c>
    </row>
    <row r="159" spans="2:25">
      <c r="B159" s="56">
        <v>2044</v>
      </c>
      <c r="C159" s="42">
        <v>0</v>
      </c>
      <c r="D159" s="30">
        <f t="shared" si="11"/>
        <v>1474.600543702029</v>
      </c>
      <c r="E159" s="30">
        <f t="shared" si="12"/>
        <v>2013.895141198763</v>
      </c>
      <c r="F159" s="30">
        <f t="shared" si="13"/>
        <v>353.80347946242597</v>
      </c>
      <c r="G159" s="30">
        <f t="shared" si="14"/>
        <v>578.01806467730432</v>
      </c>
      <c r="H159" s="30">
        <v>0</v>
      </c>
      <c r="I159" s="52">
        <f t="shared" si="7"/>
        <v>4420.3172290405228</v>
      </c>
      <c r="J159" s="42">
        <v>0</v>
      </c>
      <c r="K159" s="30">
        <f t="shared" si="15"/>
        <v>631.97166158658388</v>
      </c>
      <c r="L159" s="30">
        <f t="shared" si="16"/>
        <v>863.09791765661294</v>
      </c>
      <c r="M159" s="30">
        <f t="shared" si="17"/>
        <v>151.63006262675401</v>
      </c>
      <c r="N159" s="30">
        <f t="shared" si="18"/>
        <v>247.72202771884477</v>
      </c>
      <c r="O159" s="30">
        <v>0</v>
      </c>
      <c r="P159" s="52">
        <f t="shared" si="9"/>
        <v>1894.4216695887958</v>
      </c>
      <c r="Q159" s="42">
        <f t="shared" si="19"/>
        <v>7210606.5136825806</v>
      </c>
      <c r="R159" s="30">
        <f>'Population w Relocation'!D39*(1+'No. People Relocated'!D$4)-'No. People Relocated'!D159-'No. People Relocated'!K159</f>
        <v>4697169.8857462322</v>
      </c>
      <c r="S159" s="30">
        <f>'Population w Relocation'!E39*(1+'No. People Relocated'!E$4)-'No. People Relocated'!E159-'No. People Relocated'!L159</f>
        <v>5559309.5873948717</v>
      </c>
      <c r="T159" s="30">
        <f>'Population w Relocation'!F39*(1+'No. People Relocated'!F$4)-'No. People Relocated'!F159-'No. People Relocated'!M159</f>
        <v>1127000.1603491586</v>
      </c>
      <c r="U159" s="30">
        <f>'Population w Relocation'!G39*(1+'No. People Relocated'!G$4)-'No. People Relocated'!G159-'No. People Relocated'!N159</f>
        <v>1407789.7116422111</v>
      </c>
      <c r="V159" s="30">
        <f t="shared" si="20"/>
        <v>390867.49642694951</v>
      </c>
      <c r="W159" s="52">
        <f t="shared" si="10"/>
        <v>20392743.355242006</v>
      </c>
      <c r="X159" s="59">
        <f t="shared" si="21"/>
        <v>20399058.094140634</v>
      </c>
      <c r="Y159" t="str">
        <f>IF('Population w Relocation'!I40='No. People Relocated'!X159, "same", "different")</f>
        <v>same</v>
      </c>
    </row>
    <row r="160" spans="2:25">
      <c r="B160" s="56">
        <v>2045</v>
      </c>
      <c r="C160" s="42">
        <v>0</v>
      </c>
      <c r="D160" s="30">
        <f t="shared" si="11"/>
        <v>1481.3092134514541</v>
      </c>
      <c r="E160" s="30">
        <f t="shared" si="12"/>
        <v>2022.9177386546337</v>
      </c>
      <c r="F160" s="30">
        <f t="shared" si="13"/>
        <v>355.41310229218027</v>
      </c>
      <c r="G160" s="30">
        <f t="shared" si="14"/>
        <v>580.56762263396615</v>
      </c>
      <c r="H160" s="30">
        <v>0</v>
      </c>
      <c r="I160" s="52">
        <f t="shared" si="7"/>
        <v>4440.2076770322346</v>
      </c>
      <c r="J160" s="42">
        <v>0</v>
      </c>
      <c r="K160" s="30">
        <f t="shared" si="15"/>
        <v>634.84680576490894</v>
      </c>
      <c r="L160" s="30">
        <f t="shared" si="16"/>
        <v>866.96474513770045</v>
      </c>
      <c r="M160" s="30">
        <f t="shared" si="17"/>
        <v>152.31990098236301</v>
      </c>
      <c r="N160" s="30">
        <f t="shared" si="18"/>
        <v>248.81469541455698</v>
      </c>
      <c r="O160" s="30">
        <v>0</v>
      </c>
      <c r="P160" s="52">
        <f t="shared" si="9"/>
        <v>1902.9461472995292</v>
      </c>
      <c r="Q160" s="42">
        <f t="shared" si="19"/>
        <v>7251101.9650661787</v>
      </c>
      <c r="R160" s="30">
        <f>'Population w Relocation'!D40*(1+'No. People Relocated'!D$4)-'No. People Relocated'!D160-'No. People Relocated'!K160</f>
        <v>4718539.5791557468</v>
      </c>
      <c r="S160" s="30">
        <f>'Population w Relocation'!E40*(1+'No. People Relocated'!E$4)-'No. People Relocated'!E160-'No. People Relocated'!L160</f>
        <v>5584216.2528480534</v>
      </c>
      <c r="T160" s="30">
        <f>'Population w Relocation'!F40*(1+'No. People Relocated'!F$4)-'No. People Relocated'!F160-'No. People Relocated'!M160</f>
        <v>1132127.4281476296</v>
      </c>
      <c r="U160" s="30">
        <f>'Population w Relocation'!G40*(1+'No. People Relocated'!G$4)-'No. People Relocated'!G160-'No. People Relocated'!N160</f>
        <v>1413999.2778823732</v>
      </c>
      <c r="V160" s="30">
        <f t="shared" si="20"/>
        <v>394725.72768702096</v>
      </c>
      <c r="W160" s="52">
        <f t="shared" si="10"/>
        <v>20494710.230787005</v>
      </c>
      <c r="X160" s="59">
        <f t="shared" si="21"/>
        <v>20501053.384611338</v>
      </c>
      <c r="Y160" t="str">
        <f>IF('Population w Relocation'!I41='No. People Relocated'!X160, "same", "different")</f>
        <v>same</v>
      </c>
    </row>
    <row r="161" spans="2:25">
      <c r="B161" s="56">
        <v>2046</v>
      </c>
      <c r="C161" s="42">
        <v>0</v>
      </c>
      <c r="D161" s="30">
        <f t="shared" si="11"/>
        <v>1488.0484041782372</v>
      </c>
      <c r="E161" s="30">
        <f t="shared" si="12"/>
        <v>2031.9807589027266</v>
      </c>
      <c r="F161" s="30">
        <f t="shared" si="13"/>
        <v>357.03004807324641</v>
      </c>
      <c r="G161" s="30">
        <f t="shared" si="14"/>
        <v>583.12842633911168</v>
      </c>
      <c r="H161" s="30">
        <v>0</v>
      </c>
      <c r="I161" s="52">
        <f t="shared" si="7"/>
        <v>4460.1876374933217</v>
      </c>
      <c r="J161" s="42">
        <v>0</v>
      </c>
      <c r="K161" s="30">
        <f t="shared" si="15"/>
        <v>637.73503036210184</v>
      </c>
      <c r="L161" s="30">
        <f t="shared" si="16"/>
        <v>870.84889667259745</v>
      </c>
      <c r="M161" s="30">
        <f t="shared" si="17"/>
        <v>153.01287774567706</v>
      </c>
      <c r="N161" s="30">
        <f t="shared" si="18"/>
        <v>249.91218271676223</v>
      </c>
      <c r="O161" s="30">
        <v>0</v>
      </c>
      <c r="P161" s="52">
        <f t="shared" si="9"/>
        <v>1911.5089874971386</v>
      </c>
      <c r="Q161" s="42">
        <f t="shared" si="19"/>
        <v>7291819.8836069256</v>
      </c>
      <c r="R161" s="30">
        <f>'Population w Relocation'!D41*(1+'No. People Relocated'!D$4)-'No. People Relocated'!D161-'No. People Relocated'!K161</f>
        <v>4740006.4936169842</v>
      </c>
      <c r="S161" s="30">
        <f>'Population w Relocation'!E41*(1+'No. People Relocated'!E$4)-'No. People Relocated'!E161-'No. People Relocated'!L161</f>
        <v>5609234.5044567175</v>
      </c>
      <c r="T161" s="30">
        <f>'Population w Relocation'!F41*(1+'No. People Relocated'!F$4)-'No. People Relocated'!F161-'No. People Relocated'!M161</f>
        <v>1137278.0223625486</v>
      </c>
      <c r="U161" s="30">
        <f>'Population w Relocation'!G41*(1+'No. People Relocated'!G$4)-'No. People Relocated'!G161-'No. People Relocated'!N161</f>
        <v>1420236.2336627292</v>
      </c>
      <c r="V161" s="30">
        <f t="shared" si="20"/>
        <v>398611.81720349204</v>
      </c>
      <c r="W161" s="52">
        <f t="shared" si="10"/>
        <v>20597186.954909395</v>
      </c>
      <c r="X161" s="59">
        <f t="shared" si="21"/>
        <v>20603558.651534386</v>
      </c>
      <c r="Y161" t="str">
        <f>IF('Population w Relocation'!I42='No. People Relocated'!X161, "same", "different")</f>
        <v>same</v>
      </c>
    </row>
    <row r="162" spans="2:25">
      <c r="B162" s="56">
        <v>2047</v>
      </c>
      <c r="C162" s="42">
        <v>0</v>
      </c>
      <c r="D162" s="30">
        <f t="shared" si="11"/>
        <v>1494.8182547370391</v>
      </c>
      <c r="E162" s="30">
        <f t="shared" si="12"/>
        <v>2041.0843830441208</v>
      </c>
      <c r="F162" s="30">
        <f t="shared" si="13"/>
        <v>358.65435012126517</v>
      </c>
      <c r="G162" s="30">
        <f t="shared" si="14"/>
        <v>585.70052539618644</v>
      </c>
      <c r="H162" s="30">
        <v>0</v>
      </c>
      <c r="I162" s="52">
        <f t="shared" si="7"/>
        <v>4480.2575132986112</v>
      </c>
      <c r="J162" s="42">
        <v>0</v>
      </c>
      <c r="K162" s="30">
        <f t="shared" si="15"/>
        <v>640.63639488730257</v>
      </c>
      <c r="L162" s="30">
        <f t="shared" si="16"/>
        <v>874.75044987605202</v>
      </c>
      <c r="M162" s="30">
        <f t="shared" si="17"/>
        <v>153.70900719482796</v>
      </c>
      <c r="N162" s="30">
        <f t="shared" si="18"/>
        <v>251.01451088407995</v>
      </c>
      <c r="O162" s="30">
        <v>0</v>
      </c>
      <c r="P162" s="52">
        <f t="shared" si="9"/>
        <v>1920.1103628422625</v>
      </c>
      <c r="Q162" s="42">
        <f t="shared" si="19"/>
        <v>7332761.4716006406</v>
      </c>
      <c r="R162" s="30">
        <f>'Population w Relocation'!D42*(1+'No. People Relocated'!D$4)-'No. People Relocated'!D162-'No. People Relocated'!K162</f>
        <v>4761571.071435445</v>
      </c>
      <c r="S162" s="30">
        <f>'Population w Relocation'!E42*(1+'No. People Relocated'!E$4)-'No. People Relocated'!E162-'No. People Relocated'!L162</f>
        <v>5634364.84214608</v>
      </c>
      <c r="T162" s="30">
        <f>'Population w Relocation'!F42*(1+'No. People Relocated'!F$4)-'No. People Relocated'!F162-'No. People Relocated'!M162</f>
        <v>1142452.0491170455</v>
      </c>
      <c r="U162" s="30">
        <f>'Population w Relocation'!G42*(1+'No. People Relocated'!G$4)-'No. People Relocated'!G162-'No. People Relocated'!N162</f>
        <v>1426500.6997947621</v>
      </c>
      <c r="V162" s="30">
        <f t="shared" si="20"/>
        <v>402525.94282194407</v>
      </c>
      <c r="W162" s="52">
        <f t="shared" si="10"/>
        <v>20700176.076915912</v>
      </c>
      <c r="X162" s="59">
        <f t="shared" si="21"/>
        <v>20706576.444792055</v>
      </c>
      <c r="Y162" t="str">
        <f>IF('Population w Relocation'!I43='No. People Relocated'!X162, "same", "different")</f>
        <v>same</v>
      </c>
    </row>
    <row r="163" spans="2:25">
      <c r="B163" s="56">
        <v>2048</v>
      </c>
      <c r="C163" s="42">
        <v>0</v>
      </c>
      <c r="D163" s="30">
        <f t="shared" si="11"/>
        <v>1501.6189046142365</v>
      </c>
      <c r="E163" s="30">
        <f t="shared" si="12"/>
        <v>2050.2287929912586</v>
      </c>
      <c r="F163" s="30">
        <f t="shared" si="13"/>
        <v>360.28604190344618</v>
      </c>
      <c r="G163" s="30">
        <f t="shared" si="14"/>
        <v>588.28396962742954</v>
      </c>
      <c r="H163" s="30">
        <v>0</v>
      </c>
      <c r="I163" s="52">
        <f t="shared" si="7"/>
        <v>4500.4177091363708</v>
      </c>
      <c r="J163" s="42">
        <v>0</v>
      </c>
      <c r="K163" s="30">
        <f t="shared" si="15"/>
        <v>643.55095912038712</v>
      </c>
      <c r="L163" s="30">
        <f t="shared" si="16"/>
        <v>878.6694827105398</v>
      </c>
      <c r="M163" s="30">
        <f t="shared" si="17"/>
        <v>154.40830367290553</v>
      </c>
      <c r="N163" s="30">
        <f t="shared" si="18"/>
        <v>252.12170126889845</v>
      </c>
      <c r="O163" s="30">
        <v>0</v>
      </c>
      <c r="P163" s="52">
        <f t="shared" si="9"/>
        <v>1928.750446772731</v>
      </c>
      <c r="Q163" s="42">
        <f t="shared" si="19"/>
        <v>7373927.9377595093</v>
      </c>
      <c r="R163" s="30">
        <f>'Population w Relocation'!D43*(1+'No. People Relocated'!D$4)-'No. People Relocated'!D163-'No. People Relocated'!K163</f>
        <v>4783233.7569288872</v>
      </c>
      <c r="S163" s="30">
        <f>'Population w Relocation'!E43*(1+'No. People Relocated'!E$4)-'No. People Relocated'!E163-'No. People Relocated'!L163</f>
        <v>5659607.7680811081</v>
      </c>
      <c r="T163" s="30">
        <f>'Population w Relocation'!F43*(1+'No. People Relocated'!F$4)-'No. People Relocated'!F163-'No. People Relocated'!M163</f>
        <v>1147649.6150170541</v>
      </c>
      <c r="U163" s="30">
        <f>'Population w Relocation'!G43*(1+'No. People Relocated'!G$4)-'No. People Relocated'!G163-'No. People Relocated'!N163</f>
        <v>1432792.7976228395</v>
      </c>
      <c r="V163" s="30">
        <f t="shared" si="20"/>
        <v>406468.28345071024</v>
      </c>
      <c r="W163" s="52">
        <f t="shared" si="10"/>
        <v>20803680.15886011</v>
      </c>
      <c r="X163" s="59">
        <f t="shared" si="21"/>
        <v>20810109.327016018</v>
      </c>
      <c r="Y163" t="str">
        <f>IF('Population w Relocation'!I44='No. People Relocated'!X163, "same", "different")</f>
        <v>same</v>
      </c>
    </row>
    <row r="164" spans="2:25">
      <c r="B164" s="56">
        <v>2049</v>
      </c>
      <c r="C164" s="42">
        <v>0</v>
      </c>
      <c r="D164" s="30">
        <f t="shared" si="11"/>
        <v>1508.4504939307976</v>
      </c>
      <c r="E164" s="30">
        <f t="shared" si="12"/>
        <v>2059.4141714715824</v>
      </c>
      <c r="F164" s="30">
        <f t="shared" si="13"/>
        <v>361.9251570392575</v>
      </c>
      <c r="G164" s="30">
        <f t="shared" si="14"/>
        <v>590.87880907483964</v>
      </c>
      <c r="H164" s="30">
        <v>0</v>
      </c>
      <c r="I164" s="52">
        <f t="shared" si="7"/>
        <v>4520.668631516477</v>
      </c>
      <c r="J164" s="42">
        <v>0</v>
      </c>
      <c r="K164" s="30">
        <f t="shared" si="15"/>
        <v>646.47878311319914</v>
      </c>
      <c r="L164" s="30">
        <f t="shared" si="16"/>
        <v>882.60607348782128</v>
      </c>
      <c r="M164" s="30">
        <f t="shared" si="17"/>
        <v>155.11078158825325</v>
      </c>
      <c r="N164" s="30">
        <f t="shared" si="18"/>
        <v>253.23377531778846</v>
      </c>
      <c r="O164" s="30">
        <v>0</v>
      </c>
      <c r="P164" s="52">
        <f t="shared" si="9"/>
        <v>1937.4294135070622</v>
      </c>
      <c r="Q164" s="42">
        <f t="shared" si="19"/>
        <v>7415320.4972459879</v>
      </c>
      <c r="R164" s="30">
        <f>'Population w Relocation'!D44*(1+'No. People Relocated'!D$4)-'No. People Relocated'!D164-'No. People Relocated'!K164</f>
        <v>4804994.996436487</v>
      </c>
      <c r="S164" s="30">
        <f>'Population w Relocation'!E44*(1+'No. People Relocated'!E$4)-'No. People Relocated'!E164-'No. People Relocated'!L164</f>
        <v>5684963.7866765549</v>
      </c>
      <c r="T164" s="30">
        <f>'Population w Relocation'!F44*(1+'No. People Relocated'!F$4)-'No. People Relocated'!F164-'No. People Relocated'!M164</f>
        <v>1152870.8271535118</v>
      </c>
      <c r="U164" s="30">
        <f>'Population w Relocation'!G44*(1+'No. People Relocated'!G$4)-'No. People Relocated'!G164-'No. People Relocated'!N164</f>
        <v>1439112.6490265608</v>
      </c>
      <c r="V164" s="30">
        <f t="shared" si="20"/>
        <v>410439.01906697033</v>
      </c>
      <c r="W164" s="52">
        <f t="shared" si="10"/>
        <v>20907701.775606073</v>
      </c>
      <c r="X164" s="59">
        <f t="shared" si="21"/>
        <v>20914159.873651098</v>
      </c>
      <c r="Y164" t="str">
        <f>IF('Population w Relocation'!I45='No. People Relocated'!X164, "same", "different")</f>
        <v>same</v>
      </c>
    </row>
    <row r="165" spans="2:25">
      <c r="B165" s="56">
        <v>2050</v>
      </c>
      <c r="C165" s="42">
        <v>0</v>
      </c>
      <c r="D165" s="30">
        <f t="shared" si="11"/>
        <v>1515.3131634451684</v>
      </c>
      <c r="E165" s="30">
        <f t="shared" si="12"/>
        <v>2068.640702031184</v>
      </c>
      <c r="F165" s="30">
        <f t="shared" si="13"/>
        <v>363.57172930111864</v>
      </c>
      <c r="G165" s="30">
        <f t="shared" si="14"/>
        <v>593.48509400114312</v>
      </c>
      <c r="H165" s="30">
        <v>0</v>
      </c>
      <c r="I165" s="52">
        <f t="shared" si="7"/>
        <v>4541.0106887786142</v>
      </c>
      <c r="J165" s="42">
        <v>0</v>
      </c>
      <c r="K165" s="30">
        <f t="shared" si="15"/>
        <v>649.41992719078655</v>
      </c>
      <c r="L165" s="30">
        <f t="shared" si="16"/>
        <v>886.56030087050772</v>
      </c>
      <c r="M165" s="30">
        <f t="shared" si="17"/>
        <v>155.81645541476516</v>
      </c>
      <c r="N165" s="30">
        <f t="shared" si="18"/>
        <v>254.35075457191857</v>
      </c>
      <c r="O165" s="30">
        <v>0</v>
      </c>
      <c r="P165" s="52">
        <f t="shared" si="9"/>
        <v>1946.1474380479781</v>
      </c>
      <c r="Q165" s="42">
        <f t="shared" si="19"/>
        <v>7456940.3717068909</v>
      </c>
      <c r="R165" s="30">
        <f>'Population w Relocation'!D45*(1+'No. People Relocated'!D$4)-'No. People Relocated'!D165-'No. People Relocated'!K165</f>
        <v>4826855.2383280322</v>
      </c>
      <c r="S165" s="30">
        <f>'Population w Relocation'!E45*(1+'No. People Relocated'!E$4)-'No. People Relocated'!E165-'No. People Relocated'!L165</f>
        <v>5710433.4046070352</v>
      </c>
      <c r="T165" s="30">
        <f>'Population w Relocation'!F45*(1+'No. People Relocated'!F$4)-'No. People Relocated'!F165-'No. People Relocated'!M165</f>
        <v>1158115.7931045634</v>
      </c>
      <c r="U165" s="30">
        <f>'Population w Relocation'!G45*(1+'No. People Relocated'!G$4)-'No. People Relocated'!G165-'No. People Relocated'!N165</f>
        <v>1445460.3764231205</v>
      </c>
      <c r="V165" s="30">
        <f t="shared" si="20"/>
        <v>414438.33072287973</v>
      </c>
      <c r="W165" s="52">
        <f t="shared" si="10"/>
        <v>21012243.514892522</v>
      </c>
      <c r="X165" s="59">
        <f t="shared" si="21"/>
        <v>21018730.67301935</v>
      </c>
      <c r="Y165" t="str">
        <f>IF('Population w Relocation'!I46='No. People Relocated'!X165, "same", "different")</f>
        <v>same</v>
      </c>
    </row>
    <row r="166" spans="2:25">
      <c r="B166" s="56">
        <v>2051</v>
      </c>
      <c r="C166" s="42">
        <v>0</v>
      </c>
      <c r="D166" s="30">
        <f t="shared" si="11"/>
        <v>1522.2070545561728</v>
      </c>
      <c r="E166" s="30">
        <f t="shared" si="12"/>
        <v>2077.9085690384736</v>
      </c>
      <c r="F166" s="30">
        <f t="shared" si="13"/>
        <v>365.22579261509588</v>
      </c>
      <c r="G166" s="30">
        <f t="shared" si="14"/>
        <v>596.10287489076916</v>
      </c>
      <c r="H166" s="30">
        <v>0</v>
      </c>
      <c r="I166" s="52">
        <f t="shared" si="7"/>
        <v>4561.4442911005117</v>
      </c>
      <c r="J166" s="42">
        <v>0</v>
      </c>
      <c r="K166" s="30">
        <f t="shared" si="15"/>
        <v>652.3744519526457</v>
      </c>
      <c r="L166" s="30">
        <f t="shared" si="16"/>
        <v>890.53224387363196</v>
      </c>
      <c r="M166" s="30">
        <f t="shared" si="17"/>
        <v>156.52533969218396</v>
      </c>
      <c r="N166" s="30">
        <f t="shared" si="18"/>
        <v>255.47266066747255</v>
      </c>
      <c r="O166" s="30">
        <v>0</v>
      </c>
      <c r="P166" s="52">
        <f t="shared" si="9"/>
        <v>1954.9046961859342</v>
      </c>
      <c r="Q166" s="42">
        <f t="shared" si="19"/>
        <v>7498788.7893076483</v>
      </c>
      <c r="R166" s="30">
        <f>'Population w Relocation'!D46*(1+'No. People Relocated'!D$4)-'No. People Relocated'!D166-'No. People Relocated'!K166</f>
        <v>4848814.9330131626</v>
      </c>
      <c r="S166" s="30">
        <f>'Population w Relocation'!E46*(1+'No. People Relocated'!E$4)-'No. People Relocated'!E166-'No. People Relocated'!L166</f>
        <v>5736017.1308171581</v>
      </c>
      <c r="T166" s="30">
        <f>'Population w Relocation'!F46*(1+'No. People Relocated'!F$4)-'No. People Relocated'!F166-'No. People Relocated'!M166</f>
        <v>1163384.6209377784</v>
      </c>
      <c r="U166" s="30">
        <f>'Population w Relocation'!G46*(1+'No. People Relocated'!G$4)-'No. People Relocated'!G166-'No. People Relocated'!N166</f>
        <v>1451836.1027696775</v>
      </c>
      <c r="V166" s="30">
        <f t="shared" si="20"/>
        <v>418466.40055173228</v>
      </c>
      <c r="W166" s="52">
        <f t="shared" si="10"/>
        <v>21117307.977397159</v>
      </c>
      <c r="X166" s="59">
        <f t="shared" si="21"/>
        <v>21123824.326384444</v>
      </c>
      <c r="Y166" t="str">
        <f>IF('Population w Relocation'!I47='No. People Relocated'!X166, "same", "different")</f>
        <v>same</v>
      </c>
    </row>
    <row r="167" spans="2:25">
      <c r="B167" s="56">
        <v>2052</v>
      </c>
      <c r="C167" s="42">
        <v>0</v>
      </c>
      <c r="D167" s="30">
        <f t="shared" si="11"/>
        <v>1529.1323093059268</v>
      </c>
      <c r="E167" s="30">
        <f t="shared" si="12"/>
        <v>2087.2179576878643</v>
      </c>
      <c r="F167" s="30">
        <f t="shared" si="13"/>
        <v>366.88738106160173</v>
      </c>
      <c r="G167" s="30">
        <f t="shared" si="14"/>
        <v>598.73220245082609</v>
      </c>
      <c r="H167" s="30">
        <v>0</v>
      </c>
      <c r="I167" s="52">
        <f t="shared" si="7"/>
        <v>4581.9698505062188</v>
      </c>
      <c r="J167" s="42">
        <v>0</v>
      </c>
      <c r="K167" s="30">
        <f t="shared" si="15"/>
        <v>655.34241827396875</v>
      </c>
      <c r="L167" s="30">
        <f t="shared" si="16"/>
        <v>894.52198186622786</v>
      </c>
      <c r="M167" s="30">
        <f t="shared" si="17"/>
        <v>157.23744902640078</v>
      </c>
      <c r="N167" s="30">
        <f t="shared" si="18"/>
        <v>256.59951533606835</v>
      </c>
      <c r="O167" s="30">
        <v>0</v>
      </c>
      <c r="P167" s="52">
        <f t="shared" si="9"/>
        <v>1963.7013645026659</v>
      </c>
      <c r="Q167" s="42">
        <f t="shared" si="19"/>
        <v>7540866.9847667422</v>
      </c>
      <c r="R167" s="30">
        <f>'Population w Relocation'!D47*(1+'No. People Relocated'!D$4)-'No. People Relocated'!D167-'No. People Relocated'!K167</f>
        <v>4870874.532950649</v>
      </c>
      <c r="S167" s="30">
        <f>'Population w Relocation'!E47*(1+'No. People Relocated'!E$4)-'No. People Relocated'!E167-'No. People Relocated'!L167</f>
        <v>5761715.4765316909</v>
      </c>
      <c r="T167" s="30">
        <f>'Population w Relocation'!F47*(1+'No. People Relocated'!F$4)-'No. People Relocated'!F167-'No. People Relocated'!M167</f>
        <v>1168677.419212379</v>
      </c>
      <c r="U167" s="30">
        <f>'Population w Relocation'!G47*(1+'No. People Relocated'!G$4)-'No. People Relocated'!G167-'No. People Relocated'!N167</f>
        <v>1458239.9515657388</v>
      </c>
      <c r="V167" s="30">
        <f t="shared" si="20"/>
        <v>422523.41177415778</v>
      </c>
      <c r="W167" s="52">
        <f t="shared" si="10"/>
        <v>21222897.776801359</v>
      </c>
      <c r="X167" s="59">
        <f t="shared" si="21"/>
        <v>21229443.448016368</v>
      </c>
      <c r="Y167" t="str">
        <f>IF('Population w Relocation'!I48='No. People Relocated'!X167, "same", "different")</f>
        <v>same</v>
      </c>
    </row>
    <row r="168" spans="2:25">
      <c r="B168" s="56">
        <v>2053</v>
      </c>
      <c r="C168" s="42">
        <v>0</v>
      </c>
      <c r="D168" s="30">
        <f t="shared" si="11"/>
        <v>1536.0890703827636</v>
      </c>
      <c r="E168" s="30">
        <f t="shared" si="12"/>
        <v>2096.5690540034711</v>
      </c>
      <c r="F168" s="30">
        <f t="shared" si="13"/>
        <v>368.55652887609693</v>
      </c>
      <c r="G168" s="30">
        <f t="shared" si="14"/>
        <v>601.37312761208455</v>
      </c>
      <c r="H168" s="30">
        <v>0</v>
      </c>
      <c r="I168" s="52">
        <f t="shared" si="7"/>
        <v>4602.5877808744162</v>
      </c>
      <c r="J168" s="42">
        <v>0</v>
      </c>
      <c r="K168" s="30">
        <f t="shared" si="15"/>
        <v>658.32388730689877</v>
      </c>
      <c r="L168" s="30">
        <f t="shared" si="16"/>
        <v>898.52959457291638</v>
      </c>
      <c r="M168" s="30">
        <f t="shared" si="17"/>
        <v>157.95279808975587</v>
      </c>
      <c r="N168" s="30">
        <f t="shared" si="18"/>
        <v>257.73134040517914</v>
      </c>
      <c r="O168" s="30">
        <v>0</v>
      </c>
      <c r="P168" s="52">
        <f t="shared" si="9"/>
        <v>1972.5376203747501</v>
      </c>
      <c r="Q168" s="42">
        <f t="shared" si="19"/>
        <v>7583176.1993903331</v>
      </c>
      <c r="R168" s="30">
        <f>'Population w Relocation'!D48*(1+'No. People Relocated'!D$4)-'No. People Relocated'!D168-'No. People Relocated'!K168</f>
        <v>4893034.4926577108</v>
      </c>
      <c r="S168" s="30">
        <f>'Population w Relocation'!E48*(1+'No. People Relocated'!E$4)-'No. People Relocated'!E168-'No. People Relocated'!L168</f>
        <v>5787528.9552657716</v>
      </c>
      <c r="T168" s="30">
        <f>'Population w Relocation'!F48*(1+'No. People Relocated'!F$4)-'No. People Relocated'!F168-'No. People Relocated'!M168</f>
        <v>1173994.2969814751</v>
      </c>
      <c r="U168" s="30">
        <f>'Population w Relocation'!G48*(1+'No. People Relocated'!G$4)-'No. People Relocated'!G168-'No. People Relocated'!N168</f>
        <v>1464672.0468555503</v>
      </c>
      <c r="V168" s="30">
        <f t="shared" si="20"/>
        <v>426609.54870435369</v>
      </c>
      <c r="W168" s="52">
        <f t="shared" si="10"/>
        <v>21329015.539855193</v>
      </c>
      <c r="X168" s="59">
        <f t="shared" si="21"/>
        <v>21335590.665256444</v>
      </c>
      <c r="Y168" t="str">
        <f>IF('Population w Relocation'!I49='No. People Relocated'!X168, "same", "different")</f>
        <v>same</v>
      </c>
    </row>
    <row r="169" spans="2:25">
      <c r="B169" s="56">
        <v>2054</v>
      </c>
      <c r="C169" s="42">
        <v>0</v>
      </c>
      <c r="D169" s="30">
        <f t="shared" si="11"/>
        <v>1543.0774811241754</v>
      </c>
      <c r="E169" s="30">
        <f t="shared" si="12"/>
        <v>2105.9620448428295</v>
      </c>
      <c r="F169" s="30">
        <f t="shared" si="13"/>
        <v>370.23327044979584</v>
      </c>
      <c r="G169" s="30">
        <f t="shared" si="14"/>
        <v>604.02570152996373</v>
      </c>
      <c r="H169" s="30">
        <v>0</v>
      </c>
      <c r="I169" s="52">
        <f t="shared" si="7"/>
        <v>4623.2984979467647</v>
      </c>
      <c r="J169" s="42">
        <v>0</v>
      </c>
      <c r="K169" s="30">
        <f t="shared" si="15"/>
        <v>661.31892048178952</v>
      </c>
      <c r="L169" s="30">
        <f t="shared" si="16"/>
        <v>902.55516207549863</v>
      </c>
      <c r="M169" s="30">
        <f t="shared" si="17"/>
        <v>158.67140162134109</v>
      </c>
      <c r="N169" s="30">
        <f t="shared" si="18"/>
        <v>258.86815779855596</v>
      </c>
      <c r="O169" s="30">
        <v>0</v>
      </c>
      <c r="P169" s="52">
        <f t="shared" si="9"/>
        <v>1981.4136419771853</v>
      </c>
      <c r="Q169" s="42">
        <f t="shared" si="19"/>
        <v>7625717.6811070638</v>
      </c>
      <c r="R169" s="30">
        <f>'Population w Relocation'!D49*(1+'No. People Relocated'!D$4)-'No. People Relocated'!D169-'No. People Relocated'!K169</f>
        <v>4915295.2687193919</v>
      </c>
      <c r="S169" s="30">
        <f>'Population w Relocation'!E49*(1+'No. People Relocated'!E$4)-'No. People Relocated'!E169-'No. People Relocated'!L169</f>
        <v>5813458.0828351825</v>
      </c>
      <c r="T169" s="30">
        <f>'Population w Relocation'!F49*(1+'No. People Relocated'!F$4)-'No. People Relocated'!F169-'No. People Relocated'!M169</f>
        <v>1179335.3637943112</v>
      </c>
      <c r="U169" s="30">
        <f>'Population w Relocation'!G49*(1+'No. People Relocated'!G$4)-'No. People Relocated'!G169-'No. People Relocated'!N169</f>
        <v>1471132.5132304989</v>
      </c>
      <c r="V169" s="30">
        <f t="shared" si="20"/>
        <v>430724.99675635202</v>
      </c>
      <c r="W169" s="52">
        <f t="shared" si="10"/>
        <v>21435663.906442802</v>
      </c>
      <c r="X169" s="59">
        <f t="shared" si="21"/>
        <v>21442268.618582726</v>
      </c>
      <c r="Y169" t="str">
        <f>IF('Population w Relocation'!I50='No. People Relocated'!X169, "same", "different")</f>
        <v>same</v>
      </c>
    </row>
    <row r="170" spans="2:25">
      <c r="B170" s="56">
        <v>2055</v>
      </c>
      <c r="C170" s="42">
        <v>0</v>
      </c>
      <c r="D170" s="30">
        <f t="shared" si="11"/>
        <v>1550.0976855197655</v>
      </c>
      <c r="E170" s="30">
        <f t="shared" si="12"/>
        <v>2115.3971179006294</v>
      </c>
      <c r="F170" s="30">
        <f t="shared" si="13"/>
        <v>371.91764033037492</v>
      </c>
      <c r="G170" s="30">
        <f t="shared" si="14"/>
        <v>606.68997558552257</v>
      </c>
      <c r="H170" s="30">
        <v>0</v>
      </c>
      <c r="I170" s="52">
        <f t="shared" si="7"/>
        <v>4644.1024193362928</v>
      </c>
      <c r="J170" s="42">
        <v>0</v>
      </c>
      <c r="K170" s="30">
        <f t="shared" si="15"/>
        <v>664.3275795084711</v>
      </c>
      <c r="L170" s="30">
        <f t="shared" si="16"/>
        <v>906.59876481455569</v>
      </c>
      <c r="M170" s="30">
        <f t="shared" si="17"/>
        <v>159.39327442730357</v>
      </c>
      <c r="N170" s="30">
        <f t="shared" si="18"/>
        <v>260.0099895366526</v>
      </c>
      <c r="O170" s="30">
        <v>0</v>
      </c>
      <c r="P170" s="52">
        <f t="shared" si="9"/>
        <v>1990.3296082869829</v>
      </c>
      <c r="Q170" s="42">
        <f t="shared" si="19"/>
        <v>7668492.6845030347</v>
      </c>
      <c r="R170" s="30">
        <f>'Population w Relocation'!D50*(1+'No. People Relocated'!D$4)-'No. People Relocated'!D170-'No. People Relocated'!K170</f>
        <v>4937657.319797961</v>
      </c>
      <c r="S170" s="30">
        <f>'Population w Relocation'!E50*(1+'No. People Relocated'!E$4)-'No. People Relocated'!E170-'No. People Relocated'!L170</f>
        <v>5839503.3773666425</v>
      </c>
      <c r="T170" s="30">
        <f>'Population w Relocation'!F50*(1+'No. People Relocated'!F$4)-'No. People Relocated'!F170-'No. People Relocated'!M170</f>
        <v>1184700.729698525</v>
      </c>
      <c r="U170" s="30">
        <f>'Population w Relocation'!G50*(1+'No. People Relocated'!G$4)-'No. People Relocated'!G170-'No. People Relocated'!N170</f>
        <v>1477621.4758315294</v>
      </c>
      <c r="V170" s="30">
        <f t="shared" si="20"/>
        <v>434869.94245032081</v>
      </c>
      <c r="W170" s="52">
        <f t="shared" si="10"/>
        <v>21542845.529648017</v>
      </c>
      <c r="X170" s="59">
        <f t="shared" si="21"/>
        <v>21549479.96167564</v>
      </c>
      <c r="Y170" t="str">
        <f>IF('Population w Relocation'!I51='No. People Relocated'!X170, "same", "different")</f>
        <v>same</v>
      </c>
    </row>
    <row r="171" spans="2:25">
      <c r="B171" s="56">
        <v>2056</v>
      </c>
      <c r="C171" s="42">
        <v>0</v>
      </c>
      <c r="D171" s="30">
        <f t="shared" si="11"/>
        <v>1557.1498282142156</v>
      </c>
      <c r="E171" s="30">
        <f t="shared" si="12"/>
        <v>2124.8744617124648</v>
      </c>
      <c r="F171" s="30">
        <f t="shared" si="13"/>
        <v>373.60967322268482</v>
      </c>
      <c r="G171" s="30">
        <f t="shared" si="14"/>
        <v>609.36600138645429</v>
      </c>
      <c r="H171" s="30">
        <v>0</v>
      </c>
      <c r="I171" s="52">
        <f t="shared" si="7"/>
        <v>4664.9999645358193</v>
      </c>
      <c r="J171" s="42">
        <v>0</v>
      </c>
      <c r="K171" s="30">
        <f t="shared" si="15"/>
        <v>667.34992637752111</v>
      </c>
      <c r="L171" s="30">
        <f t="shared" si="16"/>
        <v>910.66048359105662</v>
      </c>
      <c r="M171" s="30">
        <f t="shared" si="17"/>
        <v>160.11843138115066</v>
      </c>
      <c r="N171" s="30">
        <f t="shared" si="18"/>
        <v>261.15685773705189</v>
      </c>
      <c r="O171" s="30">
        <v>0</v>
      </c>
      <c r="P171" s="52">
        <f t="shared" si="9"/>
        <v>1999.2856990867804</v>
      </c>
      <c r="Q171" s="42">
        <f t="shared" si="19"/>
        <v>7711502.4708569823</v>
      </c>
      <c r="R171" s="30">
        <f>'Population w Relocation'!D51*(1+'No. People Relocated'!D$4)-'No. People Relocated'!D171-'No. People Relocated'!K171</f>
        <v>4960121.1066423589</v>
      </c>
      <c r="S171" s="30">
        <f>'Population w Relocation'!E51*(1+'No. People Relocated'!E$4)-'No. People Relocated'!E171-'No. People Relocated'!L171</f>
        <v>5865665.3593081711</v>
      </c>
      <c r="T171" s="30">
        <f>'Population w Relocation'!F51*(1+'No. People Relocated'!F$4)-'No. People Relocated'!F171-'No. People Relocated'!M171</f>
        <v>1190090.5052424136</v>
      </c>
      <c r="U171" s="30">
        <f>'Population w Relocation'!G51*(1+'No. People Relocated'!G$4)-'No. People Relocated'!G171-'No. People Relocated'!N171</f>
        <v>1484139.0603515634</v>
      </c>
      <c r="V171" s="30">
        <f t="shared" si="20"/>
        <v>439044.57341890078</v>
      </c>
      <c r="W171" s="52">
        <f t="shared" si="10"/>
        <v>21650563.07582039</v>
      </c>
      <c r="X171" s="59">
        <f t="shared" si="21"/>
        <v>21657227.361484013</v>
      </c>
      <c r="Y171" t="str">
        <f>IF('Population w Relocation'!I52='No. People Relocated'!X171, "same", "different")</f>
        <v>same</v>
      </c>
    </row>
    <row r="172" spans="2:25">
      <c r="B172" s="56">
        <v>2057</v>
      </c>
      <c r="C172" s="42">
        <v>0</v>
      </c>
      <c r="D172" s="30">
        <f t="shared" si="11"/>
        <v>1564.2340545102652</v>
      </c>
      <c r="E172" s="30">
        <f t="shared" si="12"/>
        <v>2134.3942656586023</v>
      </c>
      <c r="F172" s="30">
        <f t="shared" si="13"/>
        <v>375.30940398946524</v>
      </c>
      <c r="G172" s="30">
        <f t="shared" si="14"/>
        <v>612.05383076808698</v>
      </c>
      <c r="H172" s="30">
        <v>0</v>
      </c>
      <c r="I172" s="52">
        <f t="shared" si="7"/>
        <v>4685.9915549264197</v>
      </c>
      <c r="J172" s="42">
        <v>0</v>
      </c>
      <c r="K172" s="30">
        <f t="shared" si="15"/>
        <v>670.38602336154236</v>
      </c>
      <c r="L172" s="30">
        <f t="shared" si="16"/>
        <v>914.74039956797264</v>
      </c>
      <c r="M172" s="30">
        <f t="shared" si="17"/>
        <v>160.84688742405658</v>
      </c>
      <c r="N172" s="30">
        <f t="shared" si="18"/>
        <v>262.30878461489448</v>
      </c>
      <c r="O172" s="30">
        <v>0</v>
      </c>
      <c r="P172" s="52">
        <f t="shared" si="9"/>
        <v>2008.282094968466</v>
      </c>
      <c r="Q172" s="42">
        <f t="shared" si="19"/>
        <v>7754748.3081756243</v>
      </c>
      <c r="R172" s="30">
        <f>'Population w Relocation'!D52*(1+'No. People Relocated'!D$4)-'No. People Relocated'!D172-'No. People Relocated'!K172</f>
        <v>4982687.0920976987</v>
      </c>
      <c r="S172" s="30">
        <f>'Population w Relocation'!E52*(1+'No. People Relocated'!E$4)-'No. People Relocated'!E172-'No. People Relocated'!L172</f>
        <v>5891944.5514394846</v>
      </c>
      <c r="T172" s="30">
        <f>'Population w Relocation'!F52*(1+'No. People Relocated'!F$4)-'No. People Relocated'!F172-'No. People Relocated'!M172</f>
        <v>1195504.801477212</v>
      </c>
      <c r="U172" s="30">
        <f>'Population w Relocation'!G52*(1+'No. People Relocated'!G$4)-'No. People Relocated'!G172-'No. People Relocated'!N172</f>
        <v>1490685.3930379383</v>
      </c>
      <c r="V172" s="30">
        <f t="shared" si="20"/>
        <v>443249.07841357746</v>
      </c>
      <c r="W172" s="52">
        <f t="shared" si="10"/>
        <v>21758819.224641535</v>
      </c>
      <c r="X172" s="59">
        <f t="shared" si="21"/>
        <v>21765513.498291429</v>
      </c>
      <c r="Y172" t="str">
        <f>IF('Population w Relocation'!I53='No. People Relocated'!X172, "same", "different")</f>
        <v>same</v>
      </c>
    </row>
    <row r="173" spans="2:25">
      <c r="B173" s="56">
        <v>2058</v>
      </c>
      <c r="C173" s="42">
        <v>0</v>
      </c>
      <c r="D173" s="30">
        <f t="shared" si="11"/>
        <v>1571.3505103717071</v>
      </c>
      <c r="E173" s="30">
        <f t="shared" si="12"/>
        <v>2143.956719967764</v>
      </c>
      <c r="F173" s="30">
        <f t="shared" si="13"/>
        <v>377.01686765206347</v>
      </c>
      <c r="G173" s="30">
        <f t="shared" si="14"/>
        <v>614.75351579438689</v>
      </c>
      <c r="H173" s="30">
        <v>0</v>
      </c>
      <c r="I173" s="52">
        <f t="shared" si="7"/>
        <v>4707.0776137859211</v>
      </c>
      <c r="J173" s="42">
        <v>0</v>
      </c>
      <c r="K173" s="30">
        <f t="shared" si="15"/>
        <v>673.43593301644603</v>
      </c>
      <c r="L173" s="30">
        <f t="shared" si="16"/>
        <v>918.83859427189907</v>
      </c>
      <c r="M173" s="30">
        <f t="shared" si="17"/>
        <v>161.57865756517009</v>
      </c>
      <c r="N173" s="30">
        <f t="shared" si="18"/>
        <v>263.46579248330875</v>
      </c>
      <c r="O173" s="30">
        <v>0</v>
      </c>
      <c r="P173" s="52">
        <f t="shared" si="9"/>
        <v>2017.318977336824</v>
      </c>
      <c r="Q173" s="42">
        <f t="shared" si="19"/>
        <v>7798231.4712292021</v>
      </c>
      <c r="R173" s="30">
        <f>'Population w Relocation'!D53*(1+'No. People Relocated'!D$4)-'No. People Relocated'!D173-'No. People Relocated'!K173</f>
        <v>5005355.7411147989</v>
      </c>
      <c r="S173" s="30">
        <f>'Population w Relocation'!E53*(1+'No. People Relocated'!E$4)-'No. People Relocated'!E173-'No. People Relocated'!L173</f>
        <v>5918341.4788824422</v>
      </c>
      <c r="T173" s="30">
        <f>'Population w Relocation'!F53*(1+'No. People Relocated'!F$4)-'No. People Relocated'!F173-'No. People Relocated'!M173</f>
        <v>1200943.7299593806</v>
      </c>
      <c r="U173" s="30">
        <f>'Population w Relocation'!G53*(1+'No. People Relocated'!G$4)-'No. People Relocated'!G173-'No. People Relocated'!N173</f>
        <v>1497260.6006948499</v>
      </c>
      <c r="V173" s="30">
        <f t="shared" si="20"/>
        <v>447483.64731108863</v>
      </c>
      <c r="W173" s="52">
        <f t="shared" si="10"/>
        <v>21867616.669191763</v>
      </c>
      <c r="X173" s="59">
        <f t="shared" si="21"/>
        <v>21874341.065782886</v>
      </c>
      <c r="Y173" t="str">
        <f>IF('Population w Relocation'!I54='No. People Relocated'!X173, "same", "different")</f>
        <v>same</v>
      </c>
    </row>
    <row r="174" spans="2:25">
      <c r="B174" s="56">
        <v>2059</v>
      </c>
      <c r="C174" s="42">
        <v>0</v>
      </c>
      <c r="D174" s="30">
        <f t="shared" si="11"/>
        <v>1578.4993424263928</v>
      </c>
      <c r="E174" s="30">
        <f t="shared" si="12"/>
        <v>2153.5620157209296</v>
      </c>
      <c r="F174" s="30">
        <f t="shared" si="13"/>
        <v>378.7320993911556</v>
      </c>
      <c r="G174" s="30">
        <f t="shared" si="14"/>
        <v>617.4651087589674</v>
      </c>
      <c r="H174" s="30">
        <v>0</v>
      </c>
      <c r="I174" s="52">
        <f t="shared" si="7"/>
        <v>4728.2585662974452</v>
      </c>
      <c r="J174" s="42">
        <v>0</v>
      </c>
      <c r="K174" s="30">
        <f t="shared" si="15"/>
        <v>676.49971818273991</v>
      </c>
      <c r="L174" s="30">
        <f t="shared" si="16"/>
        <v>922.95514959468449</v>
      </c>
      <c r="M174" s="30">
        <f t="shared" si="17"/>
        <v>162.31375688192387</v>
      </c>
      <c r="N174" s="30">
        <f t="shared" si="18"/>
        <v>264.62790375384327</v>
      </c>
      <c r="O174" s="30">
        <v>0</v>
      </c>
      <c r="P174" s="52">
        <f t="shared" si="9"/>
        <v>2026.3965284131914</v>
      </c>
      <c r="Q174" s="42">
        <f t="shared" si="19"/>
        <v>7841953.2415872011</v>
      </c>
      <c r="R174" s="30">
        <f>'Population w Relocation'!D54*(1+'No. People Relocated'!D$4)-'No. People Relocated'!D174-'No. People Relocated'!K174</f>
        <v>5028127.5207597632</v>
      </c>
      <c r="S174" s="30">
        <f>'Population w Relocation'!E54*(1+'No. People Relocated'!E$4)-'No. People Relocated'!E174-'No. People Relocated'!L174</f>
        <v>5944856.6691115387</v>
      </c>
      <c r="T174" s="30">
        <f>'Population w Relocation'!F54*(1+'No. People Relocated'!F$4)-'No. People Relocated'!F174-'No. People Relocated'!M174</f>
        <v>1206407.4027529042</v>
      </c>
      <c r="U174" s="30">
        <f>'Population w Relocation'!G54*(1+'No. People Relocated'!G$4)-'No. People Relocated'!G174-'No. People Relocated'!N174</f>
        <v>1503864.8106858111</v>
      </c>
      <c r="V174" s="30">
        <f t="shared" si="20"/>
        <v>451748.47111986752</v>
      </c>
      <c r="W174" s="52">
        <f t="shared" si="10"/>
        <v>21976958.116017085</v>
      </c>
      <c r="X174" s="59">
        <f t="shared" si="21"/>
        <v>21983712.771111794</v>
      </c>
      <c r="Y174" t="str">
        <f>IF('Population w Relocation'!I55='No. People Relocated'!X174, "same", "different")</f>
        <v>same</v>
      </c>
    </row>
    <row r="175" spans="2:25">
      <c r="B175" s="56">
        <v>2060</v>
      </c>
      <c r="C175" s="42">
        <v>0</v>
      </c>
      <c r="D175" s="30">
        <f t="shared" si="11"/>
        <v>1585.6806979692553</v>
      </c>
      <c r="E175" s="30">
        <f t="shared" si="12"/>
        <v>2163.2103448551552</v>
      </c>
      <c r="F175" s="30">
        <f t="shared" si="13"/>
        <v>380.45513454747191</v>
      </c>
      <c r="G175" s="30">
        <f t="shared" si="14"/>
        <v>620.18866218610196</v>
      </c>
      <c r="H175" s="30">
        <v>0</v>
      </c>
      <c r="I175" s="52">
        <f t="shared" si="7"/>
        <v>4749.5348395579849</v>
      </c>
      <c r="J175" s="42">
        <v>0</v>
      </c>
      <c r="K175" s="30">
        <f t="shared" si="15"/>
        <v>679.57744198682383</v>
      </c>
      <c r="L175" s="30">
        <f t="shared" si="16"/>
        <v>927.09014779506674</v>
      </c>
      <c r="M175" s="30">
        <f t="shared" si="17"/>
        <v>163.05220052034514</v>
      </c>
      <c r="N175" s="30">
        <f t="shared" si="18"/>
        <v>265.79514093690091</v>
      </c>
      <c r="O175" s="30">
        <v>0</v>
      </c>
      <c r="P175" s="52">
        <f t="shared" si="9"/>
        <v>2035.5149312391366</v>
      </c>
      <c r="Q175" s="42">
        <f t="shared" si="19"/>
        <v>7885914.9076542649</v>
      </c>
      <c r="R175" s="30">
        <f>'Population w Relocation'!D55*(1+'No. People Relocated'!D$4)-'No. People Relocated'!D175-'No. People Relocated'!K175</f>
        <v>5051002.9002236053</v>
      </c>
      <c r="S175" s="30">
        <f>'Population w Relocation'!E55*(1+'No. People Relocated'!E$4)-'No. People Relocated'!E175-'No. People Relocated'!L175</f>
        <v>5971490.6519644456</v>
      </c>
      <c r="T175" s="30">
        <f>'Population w Relocation'!F55*(1+'No. People Relocated'!F$4)-'No. People Relocated'!F175-'No. People Relocated'!M175</f>
        <v>1211895.9324316008</v>
      </c>
      <c r="U175" s="30">
        <f>'Population w Relocation'!G55*(1+'No. People Relocated'!G$4)-'No. People Relocated'!G175-'No. People Relocated'!N175</f>
        <v>1510498.1509361169</v>
      </c>
      <c r="V175" s="30">
        <f t="shared" si="20"/>
        <v>456043.74198652204</v>
      </c>
      <c r="W175" s="52">
        <f t="shared" si="10"/>
        <v>22086846.285196554</v>
      </c>
      <c r="X175" s="59">
        <f t="shared" si="21"/>
        <v>22093631.334967352</v>
      </c>
      <c r="Y175" t="str">
        <f>IF('Population w Relocation'!I56='No. People Relocated'!X175, "same", "different")</f>
        <v>different</v>
      </c>
    </row>
    <row r="176" spans="2:25">
      <c r="B176" s="56">
        <v>2061</v>
      </c>
      <c r="C176" s="42">
        <v>0</v>
      </c>
      <c r="D176" s="30">
        <f t="shared" si="11"/>
        <v>1592.894724965344</v>
      </c>
      <c r="E176" s="30">
        <f t="shared" si="12"/>
        <v>2172.9019001674069</v>
      </c>
      <c r="F176" s="30">
        <f t="shared" si="13"/>
        <v>382.1860086225243</v>
      </c>
      <c r="G176" s="30">
        <f t="shared" si="14"/>
        <v>622.92422883174106</v>
      </c>
      <c r="H176" s="30">
        <v>0</v>
      </c>
      <c r="I176" s="52">
        <f t="shared" si="7"/>
        <v>4770.9068625870159</v>
      </c>
      <c r="J176" s="42">
        <v>0</v>
      </c>
      <c r="K176" s="30">
        <f t="shared" si="15"/>
        <v>682.66916784229045</v>
      </c>
      <c r="L176" s="30">
        <f t="shared" si="16"/>
        <v>931.24367150031765</v>
      </c>
      <c r="M176" s="30">
        <f t="shared" si="17"/>
        <v>163.79400369536759</v>
      </c>
      <c r="N176" s="30">
        <f t="shared" si="18"/>
        <v>266.96752664217479</v>
      </c>
      <c r="O176" s="30">
        <v>0</v>
      </c>
      <c r="P176" s="52">
        <f t="shared" si="9"/>
        <v>2044.6743696801504</v>
      </c>
      <c r="Q176" s="42">
        <f t="shared" si="19"/>
        <v>7930117.7647062903</v>
      </c>
      <c r="R176" s="30">
        <f>'Population w Relocation'!D56*(1+'No. People Relocated'!D$4)-'No. People Relocated'!D176-'No. People Relocated'!K176</f>
        <v>5073982.3508319147</v>
      </c>
      <c r="S176" s="30">
        <f>'Population w Relocation'!E56*(1+'No. People Relocated'!E$4)-'No. People Relocated'!E176-'No. People Relocated'!L176</f>
        <v>5998243.9596525999</v>
      </c>
      <c r="T176" s="30">
        <f>'Population w Relocation'!F56*(1+'No. People Relocated'!F$4)-'No. People Relocated'!F176-'No. People Relocated'!M176</f>
        <v>1217409.4320814407</v>
      </c>
      <c r="U176" s="30">
        <f>'Population w Relocation'!G56*(1+'No. People Relocated'!G$4)-'No. People Relocated'!G176-'No. People Relocated'!N176</f>
        <v>1517160.7499353236</v>
      </c>
      <c r="V176" s="30">
        <f t="shared" si="20"/>
        <v>460369.6532023499</v>
      </c>
      <c r="W176" s="52">
        <f t="shared" si="10"/>
        <v>22197283.910409924</v>
      </c>
      <c r="X176" s="59">
        <f t="shared" si="21"/>
        <v>22204099.491642192</v>
      </c>
      <c r="Y176" t="str">
        <f>IF('Population w Relocation'!I57='No. People Relocated'!X176, "same", "different")</f>
        <v>same</v>
      </c>
    </row>
    <row r="177" spans="2:25">
      <c r="B177" s="56">
        <v>2062</v>
      </c>
      <c r="C177" s="42">
        <v>0</v>
      </c>
      <c r="D177" s="30">
        <f t="shared" si="11"/>
        <v>1600.1415720528714</v>
      </c>
      <c r="E177" s="30">
        <f t="shared" si="12"/>
        <v>2182.6368753184156</v>
      </c>
      <c r="F177" s="30">
        <f t="shared" si="13"/>
        <v>383.92475727933851</v>
      </c>
      <c r="G177" s="30">
        <f t="shared" si="14"/>
        <v>625.67186168453452</v>
      </c>
      <c r="H177" s="30">
        <v>0</v>
      </c>
      <c r="I177" s="52">
        <f t="shared" si="7"/>
        <v>4792.3750663351602</v>
      </c>
      <c r="J177" s="42">
        <v>0</v>
      </c>
      <c r="K177" s="30">
        <f t="shared" si="15"/>
        <v>685.77495945123076</v>
      </c>
      <c r="L177" s="30">
        <f t="shared" si="16"/>
        <v>935.41580370789256</v>
      </c>
      <c r="M177" s="30">
        <f t="shared" si="17"/>
        <v>164.5391816911451</v>
      </c>
      <c r="N177" s="30">
        <f t="shared" si="18"/>
        <v>268.14508357908625</v>
      </c>
      <c r="O177" s="30">
        <v>0</v>
      </c>
      <c r="P177" s="52">
        <f t="shared" si="9"/>
        <v>2053.8750284293546</v>
      </c>
      <c r="Q177" s="42">
        <f t="shared" si="19"/>
        <v>7974563.1149267219</v>
      </c>
      <c r="R177" s="30">
        <f>'Population w Relocation'!D57*(1+'No. People Relocated'!D$4)-'No. People Relocated'!D177-'No. People Relocated'!K177</f>
        <v>5097066.3460545698</v>
      </c>
      <c r="S177" s="30">
        <f>'Population w Relocation'!E57*(1+'No. People Relocated'!E$4)-'No. People Relocated'!E177-'No. People Relocated'!L177</f>
        <v>6025117.1267718356</v>
      </c>
      <c r="T177" s="30">
        <f>'Population w Relocation'!F57*(1+'No. People Relocated'!F$4)-'No. People Relocated'!F177-'No. People Relocated'!M177</f>
        <v>1222948.0153028776</v>
      </c>
      <c r="U177" s="30">
        <f>'Population w Relocation'!G57*(1+'No. People Relocated'!G$4)-'No. People Relocated'!G177-'No. People Relocated'!N177</f>
        <v>1523852.7367397363</v>
      </c>
      <c r="V177" s="30">
        <f t="shared" si="20"/>
        <v>464726.39920989017</v>
      </c>
      <c r="W177" s="52">
        <f t="shared" si="10"/>
        <v>22308273.739005629</v>
      </c>
      <c r="X177" s="59">
        <f t="shared" si="21"/>
        <v>22315119.989100393</v>
      </c>
      <c r="Y177" t="str">
        <f>IF('Population w Relocation'!I58='No. People Relocated'!X177, "same", "different")</f>
        <v>same</v>
      </c>
    </row>
    <row r="178" spans="2:25">
      <c r="B178" s="56">
        <v>2063</v>
      </c>
      <c r="C178" s="42">
        <v>0</v>
      </c>
      <c r="D178" s="30">
        <f t="shared" si="11"/>
        <v>1607.4213885462782</v>
      </c>
      <c r="E178" s="30">
        <f t="shared" si="12"/>
        <v>2192.4154648365443</v>
      </c>
      <c r="F178" s="30">
        <f t="shared" si="13"/>
        <v>385.67141634318841</v>
      </c>
      <c r="G178" s="30">
        <f t="shared" si="14"/>
        <v>628.43161396685775</v>
      </c>
      <c r="H178" s="30">
        <v>0</v>
      </c>
      <c r="I178" s="52">
        <f t="shared" si="7"/>
        <v>4813.9398836928694</v>
      </c>
      <c r="J178" s="42">
        <v>0</v>
      </c>
      <c r="K178" s="30">
        <f t="shared" si="15"/>
        <v>688.89488080554793</v>
      </c>
      <c r="L178" s="30">
        <f t="shared" si="16"/>
        <v>939.60662778709059</v>
      </c>
      <c r="M178" s="30">
        <f t="shared" si="17"/>
        <v>165.28774986136648</v>
      </c>
      <c r="N178" s="30">
        <f t="shared" si="18"/>
        <v>269.32783455722483</v>
      </c>
      <c r="O178" s="30">
        <v>0</v>
      </c>
      <c r="P178" s="52">
        <f t="shared" si="9"/>
        <v>2063.1170930112298</v>
      </c>
      <c r="Q178" s="42">
        <f t="shared" si="19"/>
        <v>8019252.2674430218</v>
      </c>
      <c r="R178" s="30">
        <f>'Population w Relocation'!D58*(1+'No. People Relocated'!D$4)-'No. People Relocated'!D178-'No. People Relocated'!K178</f>
        <v>5120255.3615154913</v>
      </c>
      <c r="S178" s="30">
        <f>'Population w Relocation'!E58*(1+'No. People Relocated'!E$4)-'No. People Relocated'!E178-'No. People Relocated'!L178</f>
        <v>6052110.6903130701</v>
      </c>
      <c r="T178" s="30">
        <f>'Population w Relocation'!F58*(1+'No. People Relocated'!F$4)-'No. People Relocated'!F178-'No. People Relocated'!M178</f>
        <v>1228511.796213187</v>
      </c>
      <c r="U178" s="30">
        <f>'Population w Relocation'!G58*(1+'No. People Relocated'!G$4)-'No. People Relocated'!G178-'No. People Relocated'!N178</f>
        <v>1530574.2409749108</v>
      </c>
      <c r="V178" s="30">
        <f t="shared" si="20"/>
        <v>469114.17560951109</v>
      </c>
      <c r="W178" s="52">
        <f t="shared" si="10"/>
        <v>22419818.532069191</v>
      </c>
      <c r="X178" s="59">
        <f t="shared" si="21"/>
        <v>22426695.589045897</v>
      </c>
      <c r="Y178" t="str">
        <f>IF('Population w Relocation'!I59='No. People Relocated'!X178, "same", "different")</f>
        <v>same</v>
      </c>
    </row>
    <row r="179" spans="2:25">
      <c r="B179" s="56">
        <v>2064</v>
      </c>
      <c r="C179" s="42">
        <v>0</v>
      </c>
      <c r="D179" s="30">
        <f t="shared" si="11"/>
        <v>1614.7343244393073</v>
      </c>
      <c r="E179" s="30">
        <f t="shared" si="12"/>
        <v>2202.2378641216783</v>
      </c>
      <c r="F179" s="30">
        <f t="shared" si="13"/>
        <v>387.42602180233456</v>
      </c>
      <c r="G179" s="30">
        <f t="shared" si="14"/>
        <v>631.2035391358429</v>
      </c>
      <c r="H179" s="30">
        <v>0</v>
      </c>
      <c r="I179" s="52">
        <f t="shared" si="7"/>
        <v>4835.6017494991629</v>
      </c>
      <c r="J179" s="42">
        <v>0</v>
      </c>
      <c r="K179" s="30">
        <f t="shared" si="15"/>
        <v>692.02899618827473</v>
      </c>
      <c r="L179" s="30">
        <f t="shared" si="16"/>
        <v>943.81622748071948</v>
      </c>
      <c r="M179" s="30">
        <f t="shared" si="17"/>
        <v>166.03972362957197</v>
      </c>
      <c r="N179" s="30">
        <f t="shared" si="18"/>
        <v>270.51580248678988</v>
      </c>
      <c r="O179" s="30">
        <v>0</v>
      </c>
      <c r="P179" s="52">
        <f t="shared" si="9"/>
        <v>2072.4007497853559</v>
      </c>
      <c r="Q179" s="42">
        <f t="shared" si="19"/>
        <v>8064186.5383633468</v>
      </c>
      <c r="R179" s="30">
        <f>'Population w Relocation'!D59*(1+'No. People Relocated'!D$4)-'No. People Relocated'!D179-'No. People Relocated'!K179</f>
        <v>5143549.8750024401</v>
      </c>
      <c r="S179" s="30">
        <f>'Population w Relocation'!E59*(1+'No. People Relocated'!E$4)-'No. People Relocated'!E179-'No. People Relocated'!L179</f>
        <v>6079225.1896730326</v>
      </c>
      <c r="T179" s="30">
        <f>'Population w Relocation'!F59*(1+'No. People Relocated'!F$4)-'No. People Relocated'!F179-'No. People Relocated'!M179</f>
        <v>1234100.8894488211</v>
      </c>
      <c r="U179" s="30">
        <f>'Population w Relocation'!G59*(1+'No. People Relocated'!G$4)-'No. People Relocated'!G179-'No. People Relocated'!N179</f>
        <v>1537325.3928381626</v>
      </c>
      <c r="V179" s="30">
        <f t="shared" si="20"/>
        <v>473533.17916603485</v>
      </c>
      <c r="W179" s="52">
        <f t="shared" si="10"/>
        <v>22531921.064491834</v>
      </c>
      <c r="X179" s="59">
        <f t="shared" si="21"/>
        <v>22538829.066991121</v>
      </c>
      <c r="Y179" t="str">
        <f>IF('Population w Relocation'!I60='No. People Relocated'!X179, "same", "different")</f>
        <v>same</v>
      </c>
    </row>
    <row r="180" spans="2:25">
      <c r="B180" s="56">
        <v>2065</v>
      </c>
      <c r="C180" s="42">
        <v>0</v>
      </c>
      <c r="D180" s="30">
        <f t="shared" si="11"/>
        <v>1622.080530408097</v>
      </c>
      <c r="E180" s="30">
        <f t="shared" si="12"/>
        <v>2212.1042694491266</v>
      </c>
      <c r="F180" s="30">
        <f t="shared" si="13"/>
        <v>389.18860980876519</v>
      </c>
      <c r="G180" s="30">
        <f t="shared" si="14"/>
        <v>633.98769088441395</v>
      </c>
      <c r="H180" s="30">
        <v>0</v>
      </c>
      <c r="I180" s="52">
        <f t="shared" si="7"/>
        <v>4857.3611005504026</v>
      </c>
      <c r="J180" s="42">
        <v>0</v>
      </c>
      <c r="K180" s="30">
        <f t="shared" si="15"/>
        <v>695.17737017489878</v>
      </c>
      <c r="L180" s="30">
        <f t="shared" si="16"/>
        <v>948.04468690676879</v>
      </c>
      <c r="M180" s="30">
        <f t="shared" si="17"/>
        <v>166.79511848947084</v>
      </c>
      <c r="N180" s="30">
        <f t="shared" si="18"/>
        <v>271.70901037903462</v>
      </c>
      <c r="O180" s="30">
        <v>0</v>
      </c>
      <c r="P180" s="52">
        <f t="shared" si="9"/>
        <v>2081.7261859501732</v>
      </c>
      <c r="Q180" s="42">
        <f t="shared" si="19"/>
        <v>8109367.2508134097</v>
      </c>
      <c r="R180" s="30">
        <f>'Population w Relocation'!D60*(1+'No. People Relocated'!D$4)-'No. People Relocated'!D180-'No. People Relocated'!K180</f>
        <v>5166950.3664768692</v>
      </c>
      <c r="S180" s="30">
        <f>'Population w Relocation'!E60*(1+'No. People Relocated'!E$4)-'No. People Relocated'!E180-'No. People Relocated'!L180</f>
        <v>6106461.1666650418</v>
      </c>
      <c r="T180" s="30">
        <f>'Population w Relocation'!F60*(1+'No. People Relocated'!F$4)-'No. People Relocated'!F180-'No. People Relocated'!M180</f>
        <v>1239715.4101677667</v>
      </c>
      <c r="U180" s="30">
        <f>'Population w Relocation'!G60*(1+'No. People Relocated'!G$4)-'No. People Relocated'!G180-'No. People Relocated'!N180</f>
        <v>1544106.32310109</v>
      </c>
      <c r="V180" s="30">
        <f t="shared" si="20"/>
        <v>477983.60781539924</v>
      </c>
      <c r="W180" s="52">
        <f t="shared" si="10"/>
        <v>22644584.125039577</v>
      </c>
      <c r="X180" s="59">
        <f t="shared" si="21"/>
        <v>22651523.21232608</v>
      </c>
      <c r="Y180" t="str">
        <f>IF('Population w Relocation'!I61='No. People Relocated'!X180, "same", "different")</f>
        <v>same</v>
      </c>
    </row>
    <row r="181" spans="2:25">
      <c r="B181" s="56">
        <v>2066</v>
      </c>
      <c r="C181" s="42">
        <v>0</v>
      </c>
      <c r="D181" s="30">
        <f t="shared" si="11"/>
        <v>1629.4601578142829</v>
      </c>
      <c r="E181" s="30">
        <f t="shared" si="12"/>
        <v>2222.0148779735464</v>
      </c>
      <c r="F181" s="30">
        <f t="shared" si="13"/>
        <v>390.95921667894169</v>
      </c>
      <c r="G181" s="30">
        <f t="shared" si="14"/>
        <v>636.78412314232696</v>
      </c>
      <c r="H181" s="30">
        <v>0</v>
      </c>
      <c r="I181" s="52">
        <f t="shared" si="7"/>
        <v>4879.2183756090981</v>
      </c>
      <c r="J181" s="42">
        <v>0</v>
      </c>
      <c r="K181" s="30">
        <f t="shared" si="15"/>
        <v>698.34006763469279</v>
      </c>
      <c r="L181" s="30">
        <f t="shared" si="16"/>
        <v>952.29209056009165</v>
      </c>
      <c r="M181" s="30">
        <f t="shared" si="17"/>
        <v>167.55395000526076</v>
      </c>
      <c r="N181" s="30">
        <f t="shared" si="18"/>
        <v>272.90748134671162</v>
      </c>
      <c r="O181" s="30">
        <v>0</v>
      </c>
      <c r="P181" s="52">
        <f t="shared" si="9"/>
        <v>2091.0935895467569</v>
      </c>
      <c r="Q181" s="42">
        <f t="shared" si="19"/>
        <v>8154795.7349735284</v>
      </c>
      <c r="R181" s="30">
        <f>'Population w Relocation'!D61*(1+'No. People Relocated'!D$4)-'No. People Relocated'!D181-'No. People Relocated'!K181</f>
        <v>5190457.3180838041</v>
      </c>
      <c r="S181" s="30">
        <f>'Population w Relocation'!E61*(1+'No. People Relocated'!E$4)-'No. People Relocated'!E181-'No. People Relocated'!L181</f>
        <v>6133819.1655298332</v>
      </c>
      <c r="T181" s="30">
        <f>'Population w Relocation'!F61*(1+'No. People Relocated'!F$4)-'No. People Relocated'!F181-'No. People Relocated'!M181</f>
        <v>1245355.4740519212</v>
      </c>
      <c r="U181" s="30">
        <f>'Population w Relocation'!G61*(1+'No. People Relocated'!G$4)-'No. People Relocated'!G181-'No. People Relocated'!N181</f>
        <v>1550917.163112106</v>
      </c>
      <c r="V181" s="30">
        <f t="shared" si="20"/>
        <v>482465.66067135608</v>
      </c>
      <c r="W181" s="52">
        <f t="shared" si="10"/>
        <v>22757810.516422551</v>
      </c>
      <c r="X181" s="59">
        <f t="shared" si="21"/>
        <v>22764780.828387707</v>
      </c>
      <c r="Y181" t="str">
        <f>IF('Population w Relocation'!I62='No. People Relocated'!X181, "same", "different")</f>
        <v>same</v>
      </c>
    </row>
    <row r="182" spans="2:25">
      <c r="B182" s="56">
        <v>2067</v>
      </c>
      <c r="C182" s="42">
        <v>0</v>
      </c>
      <c r="D182" s="30">
        <f t="shared" si="11"/>
        <v>1636.8733587081183</v>
      </c>
      <c r="E182" s="30">
        <f t="shared" si="12"/>
        <v>2231.969887732881</v>
      </c>
      <c r="F182" s="30">
        <f t="shared" si="13"/>
        <v>392.73787889454633</v>
      </c>
      <c r="G182" s="30">
        <f t="shared" si="14"/>
        <v>639.59289007721486</v>
      </c>
      <c r="H182" s="30">
        <v>0</v>
      </c>
      <c r="I182" s="52">
        <f t="shared" si="7"/>
        <v>4901.174015412761</v>
      </c>
      <c r="J182" s="42">
        <v>0</v>
      </c>
      <c r="K182" s="30">
        <f t="shared" si="15"/>
        <v>701.51715373205082</v>
      </c>
      <c r="L182" s="30">
        <f t="shared" si="16"/>
        <v>956.55852331409221</v>
      </c>
      <c r="M182" s="30">
        <f t="shared" si="17"/>
        <v>168.31623381194845</v>
      </c>
      <c r="N182" s="30">
        <f t="shared" si="18"/>
        <v>274.11123860452068</v>
      </c>
      <c r="O182" s="30">
        <v>0</v>
      </c>
      <c r="P182" s="52">
        <f t="shared" si="9"/>
        <v>2100.5031494626123</v>
      </c>
      <c r="Q182" s="42">
        <f t="shared" si="19"/>
        <v>8200473.3281158814</v>
      </c>
      <c r="R182" s="30">
        <f>'Population w Relocation'!D62*(1+'No. People Relocated'!D$4)-'No. People Relocated'!D182-'No. People Relocated'!K182</f>
        <v>5214071.2141617825</v>
      </c>
      <c r="S182" s="30">
        <f>'Population w Relocation'!E62*(1+'No. People Relocated'!E$4)-'No. People Relocated'!E182-'No. People Relocated'!L182</f>
        <v>6161299.732946435</v>
      </c>
      <c r="T182" s="30">
        <f>'Population w Relocation'!F62*(1+'No. People Relocated'!F$4)-'No. People Relocated'!F182-'No. People Relocated'!M182</f>
        <v>1251021.1973094742</v>
      </c>
      <c r="U182" s="30">
        <f>'Population w Relocation'!G62*(1+'No. People Relocated'!G$4)-'No. People Relocated'!G182-'No. People Relocated'!N182</f>
        <v>1557758.0447989847</v>
      </c>
      <c r="V182" s="30">
        <f t="shared" si="20"/>
        <v>486979.53803220729</v>
      </c>
      <c r="W182" s="52">
        <f t="shared" si="10"/>
        <v>22871603.055364765</v>
      </c>
      <c r="X182" s="59">
        <f t="shared" si="21"/>
        <v>22878604.73252964</v>
      </c>
      <c r="Y182" t="str">
        <f>IF('Population w Relocation'!I63='No. People Relocated'!X182, "same", "different")</f>
        <v>same</v>
      </c>
    </row>
    <row r="183" spans="2:25">
      <c r="B183" s="56">
        <v>2068</v>
      </c>
      <c r="C183" s="42">
        <v>0</v>
      </c>
      <c r="D183" s="30">
        <f t="shared" si="11"/>
        <v>1644.320285831606</v>
      </c>
      <c r="E183" s="30">
        <f t="shared" si="12"/>
        <v>2241.9694976523188</v>
      </c>
      <c r="F183" s="30">
        <f t="shared" si="13"/>
        <v>394.52463310323424</v>
      </c>
      <c r="G183" s="30">
        <f t="shared" si="14"/>
        <v>642.41404609563642</v>
      </c>
      <c r="H183" s="30">
        <v>0</v>
      </c>
      <c r="I183" s="52">
        <f t="shared" si="7"/>
        <v>4923.228462682795</v>
      </c>
      <c r="J183" s="42">
        <v>0</v>
      </c>
      <c r="K183" s="30">
        <f t="shared" si="15"/>
        <v>704.70869392783129</v>
      </c>
      <c r="L183" s="30">
        <f t="shared" si="16"/>
        <v>960.84407042242253</v>
      </c>
      <c r="M183" s="30">
        <f t="shared" si="17"/>
        <v>169.08198561567184</v>
      </c>
      <c r="N183" s="30">
        <f t="shared" si="18"/>
        <v>275.32030546955855</v>
      </c>
      <c r="O183" s="30">
        <v>0</v>
      </c>
      <c r="P183" s="52">
        <f t="shared" si="9"/>
        <v>2109.9550554354842</v>
      </c>
      <c r="Q183" s="42">
        <f t="shared" si="19"/>
        <v>8246401.3746419493</v>
      </c>
      <c r="R183" s="30">
        <f>'Population w Relocation'!D63*(1+'No. People Relocated'!D$4)-'No. People Relocated'!D183-'No. People Relocated'!K183</f>
        <v>5237792.541252831</v>
      </c>
      <c r="S183" s="30">
        <f>'Population w Relocation'!E63*(1+'No. People Relocated'!E$4)-'No. People Relocated'!E183-'No. People Relocated'!L183</f>
        <v>6188903.418043091</v>
      </c>
      <c r="T183" s="30">
        <f>'Population w Relocation'!F63*(1+'No. People Relocated'!F$4)-'No. People Relocated'!F183-'No. People Relocated'!M183</f>
        <v>1256712.6966773022</v>
      </c>
      <c r="U183" s="30">
        <f>'Population w Relocation'!G63*(1+'No. People Relocated'!G$4)-'No. People Relocated'!G183-'No. People Relocated'!N183</f>
        <v>1564629.1006714143</v>
      </c>
      <c r="V183" s="30">
        <f t="shared" si="20"/>
        <v>491525.4413875782</v>
      </c>
      <c r="W183" s="52">
        <f t="shared" si="10"/>
        <v>22985964.572674166</v>
      </c>
      <c r="X183" s="59">
        <f t="shared" si="21"/>
        <v>22992997.756192286</v>
      </c>
      <c r="Y183" t="str">
        <f>IF('Population w Relocation'!I64='No. People Relocated'!X183, "same", "different")</f>
        <v>same</v>
      </c>
    </row>
    <row r="184" spans="2:25">
      <c r="B184" s="56">
        <v>2069</v>
      </c>
      <c r="C184" s="42">
        <v>0</v>
      </c>
      <c r="D184" s="30">
        <f t="shared" si="11"/>
        <v>1651.8010926216468</v>
      </c>
      <c r="E184" s="30">
        <f t="shared" si="12"/>
        <v>2252.0139075482662</v>
      </c>
      <c r="F184" s="30">
        <f t="shared" si="13"/>
        <v>396.31951611938848</v>
      </c>
      <c r="G184" s="30">
        <f t="shared" si="14"/>
        <v>645.24764584413026</v>
      </c>
      <c r="H184" s="30">
        <v>0</v>
      </c>
      <c r="I184" s="52">
        <f t="shared" si="7"/>
        <v>4945.3821621334318</v>
      </c>
      <c r="J184" s="42">
        <v>0</v>
      </c>
      <c r="K184" s="30">
        <f t="shared" si="15"/>
        <v>707.91475398070588</v>
      </c>
      <c r="L184" s="30">
        <f t="shared" si="16"/>
        <v>965.14881752068572</v>
      </c>
      <c r="M184" s="30">
        <f t="shared" si="17"/>
        <v>169.85122119402365</v>
      </c>
      <c r="N184" s="30">
        <f t="shared" si="18"/>
        <v>276.53470536177019</v>
      </c>
      <c r="O184" s="30">
        <v>0</v>
      </c>
      <c r="P184" s="52">
        <f t="shared" si="9"/>
        <v>2119.4494980571853</v>
      </c>
      <c r="Q184" s="42">
        <f t="shared" si="19"/>
        <v>8292581.2261201544</v>
      </c>
      <c r="R184" s="30">
        <f>'Population w Relocation'!D64*(1+'No. People Relocated'!D$4)-'No. People Relocated'!D184-'No. People Relocated'!K184</f>
        <v>5261621.7881124914</v>
      </c>
      <c r="S184" s="30">
        <f>'Population w Relocation'!E64*(1+'No. People Relocated'!E$4)-'No. People Relocated'!E184-'No. People Relocated'!L184</f>
        <v>6216630.7724082377</v>
      </c>
      <c r="T184" s="30">
        <f>'Population w Relocation'!F64*(1+'No. People Relocated'!F$4)-'No. People Relocated'!F184-'No. People Relocated'!M184</f>
        <v>1262430.0894233752</v>
      </c>
      <c r="U184" s="30">
        <f>'Population w Relocation'!G64*(1+'No. People Relocated'!G$4)-'No. People Relocated'!G184-'No. People Relocated'!N184</f>
        <v>1571530.463823565</v>
      </c>
      <c r="V184" s="30">
        <f t="shared" si="20"/>
        <v>496103.57342522871</v>
      </c>
      <c r="W184" s="52">
        <f t="shared" si="10"/>
        <v>23100897.91331305</v>
      </c>
      <c r="X184" s="59">
        <f t="shared" si="21"/>
        <v>23107962.744973242</v>
      </c>
      <c r="Y184" t="str">
        <f>IF('Population w Relocation'!I65='No. People Relocated'!X184, "same", "different")</f>
        <v>same</v>
      </c>
    </row>
    <row r="185" spans="2:25">
      <c r="B185" s="56">
        <v>2070</v>
      </c>
      <c r="C185" s="42">
        <v>0</v>
      </c>
      <c r="D185" s="30">
        <f t="shared" si="11"/>
        <v>1659.3159332131995</v>
      </c>
      <c r="E185" s="30">
        <f t="shared" si="12"/>
        <v>2262.1033181323419</v>
      </c>
      <c r="F185" s="30">
        <f t="shared" si="13"/>
        <v>398.12256492487847</v>
      </c>
      <c r="G185" s="30">
        <f t="shared" si="14"/>
        <v>648.09374421027326</v>
      </c>
      <c r="H185" s="30">
        <v>0</v>
      </c>
      <c r="I185" s="52">
        <f t="shared" si="7"/>
        <v>4967.6355604806931</v>
      </c>
      <c r="J185" s="42">
        <v>0</v>
      </c>
      <c r="K185" s="30">
        <f t="shared" si="15"/>
        <v>711.13539994851419</v>
      </c>
      <c r="L185" s="30">
        <f t="shared" si="16"/>
        <v>969.47285062814683</v>
      </c>
      <c r="M185" s="30">
        <f t="shared" si="17"/>
        <v>170.62395639637654</v>
      </c>
      <c r="N185" s="30">
        <f t="shared" si="18"/>
        <v>277.75446180440292</v>
      </c>
      <c r="O185" s="30">
        <v>0</v>
      </c>
      <c r="P185" s="52">
        <f t="shared" si="9"/>
        <v>2128.9866687774406</v>
      </c>
      <c r="Q185" s="42">
        <f t="shared" si="19"/>
        <v>8339014.2413236983</v>
      </c>
      <c r="R185" s="30">
        <f>'Population w Relocation'!D65*(1+'No. People Relocated'!D$4)-'No. People Relocated'!D185-'No. People Relocated'!K185</f>
        <v>5285559.4457198912</v>
      </c>
      <c r="S185" s="30">
        <f>'Population w Relocation'!E65*(1+'No. People Relocated'!E$4)-'No. People Relocated'!E185-'No. People Relocated'!L185</f>
        <v>6244482.3501015175</v>
      </c>
      <c r="T185" s="30">
        <f>'Population w Relocation'!F65*(1+'No. People Relocated'!F$4)-'No. People Relocated'!F185-'No. People Relocated'!M185</f>
        <v>1268173.4933491705</v>
      </c>
      <c r="U185" s="30">
        <f>'Population w Relocation'!G65*(1+'No. People Relocated'!G$4)-'No. People Relocated'!G185-'No. People Relocated'!N185</f>
        <v>1578462.2679366681</v>
      </c>
      <c r="V185" s="30">
        <f t="shared" si="20"/>
        <v>500714.1380379023</v>
      </c>
      <c r="W185" s="52">
        <f t="shared" si="10"/>
        <v>23216405.936468851</v>
      </c>
      <c r="X185" s="59">
        <f t="shared" si="21"/>
        <v>23223502.55869811</v>
      </c>
      <c r="Y185" t="str">
        <f>IF('Population w Relocation'!I66='No. People Relocated'!X185, "same", "different")</f>
        <v>same</v>
      </c>
    </row>
    <row r="186" spans="2:25">
      <c r="B186" s="56">
        <v>2071</v>
      </c>
      <c r="C186" s="42">
        <v>0</v>
      </c>
      <c r="D186" s="30">
        <f t="shared" si="11"/>
        <v>1666.8649624424575</v>
      </c>
      <c r="E186" s="30">
        <f t="shared" si="12"/>
        <v>2272.2379310153879</v>
      </c>
      <c r="F186" s="30">
        <f t="shared" si="13"/>
        <v>399.93381666982197</v>
      </c>
      <c r="G186" s="30">
        <f t="shared" si="14"/>
        <v>650.9523963237441</v>
      </c>
      <c r="H186" s="30">
        <v>0</v>
      </c>
      <c r="I186" s="52">
        <f t="shared" si="7"/>
        <v>4989.9891064514113</v>
      </c>
      <c r="J186" s="42">
        <v>0</v>
      </c>
      <c r="K186" s="30">
        <f t="shared" si="15"/>
        <v>714.37069818962482</v>
      </c>
      <c r="L186" s="30">
        <f t="shared" si="16"/>
        <v>973.81625614945222</v>
      </c>
      <c r="M186" s="30">
        <f t="shared" si="17"/>
        <v>171.40020714420945</v>
      </c>
      <c r="N186" s="30">
        <f t="shared" si="18"/>
        <v>278.97959842446181</v>
      </c>
      <c r="O186" s="30">
        <v>0</v>
      </c>
      <c r="P186" s="52">
        <f t="shared" si="9"/>
        <v>2138.5667599077483</v>
      </c>
      <c r="Q186" s="42">
        <f t="shared" si="19"/>
        <v>8385701.7862685993</v>
      </c>
      <c r="R186" s="30">
        <f>'Population w Relocation'!D66*(1+'No. People Relocated'!D$4)-'No. People Relocated'!D186-'No. People Relocated'!K186</f>
        <v>5309606.007287859</v>
      </c>
      <c r="S186" s="30">
        <f>'Population w Relocation'!E66*(1+'No. People Relocated'!E$4)-'No. People Relocated'!E186-'No. People Relocated'!L186</f>
        <v>6272458.7076648595</v>
      </c>
      <c r="T186" s="30">
        <f>'Population w Relocation'!F66*(1+'No. People Relocated'!F$4)-'No. People Relocated'!F186-'No. People Relocated'!M186</f>
        <v>1273943.0267921023</v>
      </c>
      <c r="U186" s="30">
        <f>'Population w Relocation'!G66*(1+'No. People Relocated'!G$4)-'No. People Relocated'!G186-'No. People Relocated'!N186</f>
        <v>1585424.647281603</v>
      </c>
      <c r="V186" s="30">
        <f t="shared" si="20"/>
        <v>505357.34033021308</v>
      </c>
      <c r="W186" s="52">
        <f t="shared" si="10"/>
        <v>23332491.515625235</v>
      </c>
      <c r="X186" s="59">
        <f t="shared" si="21"/>
        <v>23339620.071491595</v>
      </c>
      <c r="Y186" t="str">
        <f>IF('Population w Relocation'!I67='No. People Relocated'!X186, "same", "different")</f>
        <v>same</v>
      </c>
    </row>
    <row r="187" spans="2:25">
      <c r="B187" s="56">
        <v>2072</v>
      </c>
      <c r="C187" s="42">
        <v>0</v>
      </c>
      <c r="D187" s="30">
        <f t="shared" si="11"/>
        <v>1674.4483358500383</v>
      </c>
      <c r="E187" s="30">
        <f t="shared" si="12"/>
        <v>2282.417948711497</v>
      </c>
      <c r="F187" s="30">
        <f t="shared" si="13"/>
        <v>401.75330867335066</v>
      </c>
      <c r="G187" s="30">
        <f t="shared" si="14"/>
        <v>653.82365755739056</v>
      </c>
      <c r="H187" s="30">
        <v>0</v>
      </c>
      <c r="I187" s="52">
        <f t="shared" si="7"/>
        <v>5012.4432507922775</v>
      </c>
      <c r="J187" s="42">
        <v>0</v>
      </c>
      <c r="K187" s="30">
        <f t="shared" si="15"/>
        <v>717.62071536430233</v>
      </c>
      <c r="L187" s="30">
        <f t="shared" si="16"/>
        <v>978.17912087635625</v>
      </c>
      <c r="M187" s="30">
        <f t="shared" si="17"/>
        <v>172.17998943143604</v>
      </c>
      <c r="N187" s="30">
        <f t="shared" si="18"/>
        <v>280.21013895316742</v>
      </c>
      <c r="O187" s="30">
        <v>0</v>
      </c>
      <c r="P187" s="52">
        <f t="shared" si="9"/>
        <v>2148.1899646252623</v>
      </c>
      <c r="Q187" s="42">
        <f t="shared" si="19"/>
        <v>8432645.2342519257</v>
      </c>
      <c r="R187" s="30">
        <f>'Population w Relocation'!D67*(1+'No. People Relocated'!D$4)-'No. People Relocated'!D187-'No. People Relocated'!K187</f>
        <v>5333761.9682730846</v>
      </c>
      <c r="S187" s="30">
        <f>'Population w Relocation'!E67*(1+'No. People Relocated'!E$4)-'No. People Relocated'!E187-'No. People Relocated'!L187</f>
        <v>6300560.4041335955</v>
      </c>
      <c r="T187" s="30">
        <f>'Population w Relocation'!F67*(1+'No. People Relocated'!F$4)-'No. People Relocated'!F187-'No. People Relocated'!M187</f>
        <v>1279738.8086279577</v>
      </c>
      <c r="U187" s="30">
        <f>'Population w Relocation'!G67*(1+'No. People Relocated'!G$4)-'No. People Relocated'!G187-'No. People Relocated'!N187</f>
        <v>1592417.7367215001</v>
      </c>
      <c r="V187" s="30">
        <f t="shared" si="20"/>
        <v>510033.38662557141</v>
      </c>
      <c r="W187" s="52">
        <f t="shared" si="10"/>
        <v>23449157.538633641</v>
      </c>
      <c r="X187" s="59">
        <f t="shared" si="21"/>
        <v>23456318.171849057</v>
      </c>
      <c r="Y187" t="str">
        <f>IF('Population w Relocation'!I68='No. People Relocated'!X187, "same", "different")</f>
        <v>same</v>
      </c>
    </row>
    <row r="188" spans="2:25">
      <c r="B188" s="56">
        <v>2073</v>
      </c>
      <c r="C188" s="42">
        <v>0</v>
      </c>
      <c r="D188" s="30">
        <f t="shared" si="11"/>
        <v>1682.0662096841888</v>
      </c>
      <c r="E188" s="30">
        <f t="shared" si="12"/>
        <v>2292.6435746420607</v>
      </c>
      <c r="F188" s="30">
        <f t="shared" si="13"/>
        <v>403.58107842437886</v>
      </c>
      <c r="G188" s="30">
        <f t="shared" si="14"/>
        <v>656.70758352830262</v>
      </c>
      <c r="H188" s="30">
        <v>0</v>
      </c>
      <c r="I188" s="52">
        <f t="shared" si="7"/>
        <v>5034.9984462789307</v>
      </c>
      <c r="J188" s="42">
        <v>0</v>
      </c>
      <c r="K188" s="30">
        <f t="shared" si="15"/>
        <v>720.88551843608116</v>
      </c>
      <c r="L188" s="30">
        <f t="shared" si="16"/>
        <v>982.56153198945481</v>
      </c>
      <c r="M188" s="30">
        <f t="shared" si="17"/>
        <v>172.96331932473382</v>
      </c>
      <c r="N188" s="30">
        <f t="shared" si="18"/>
        <v>281.44610722641545</v>
      </c>
      <c r="O188" s="30">
        <v>0</v>
      </c>
      <c r="P188" s="52">
        <f t="shared" si="9"/>
        <v>2157.8564769766854</v>
      </c>
      <c r="Q188" s="42">
        <f t="shared" si="19"/>
        <v>8479845.9658902306</v>
      </c>
      <c r="R188" s="30">
        <f>'Population w Relocation'!D68*(1+'No. People Relocated'!D$4)-'No. People Relocated'!D188-'No. People Relocated'!K188</f>
        <v>5358027.8263863279</v>
      </c>
      <c r="S188" s="30">
        <f>'Population w Relocation'!E68*(1+'No. People Relocated'!E$4)-'No. People Relocated'!E188-'No. People Relocated'!L188</f>
        <v>6328788.0010476308</v>
      </c>
      <c r="T188" s="30">
        <f>'Population w Relocation'!F68*(1+'No. People Relocated'!F$4)-'No. People Relocated'!F188-'No. People Relocated'!M188</f>
        <v>1285560.9582733484</v>
      </c>
      <c r="U188" s="30">
        <f>'Population w Relocation'!G68*(1+'No. People Relocated'!G$4)-'No. People Relocated'!G188-'No. People Relocated'!N188</f>
        <v>1599441.6717143524</v>
      </c>
      <c r="V188" s="30">
        <f t="shared" si="20"/>
        <v>514742.4844731476</v>
      </c>
      <c r="W188" s="52">
        <f t="shared" si="10"/>
        <v>23566406.907785036</v>
      </c>
      <c r="X188" s="59">
        <f t="shared" si="21"/>
        <v>23573599.762708291</v>
      </c>
      <c r="Y188" t="str">
        <f>IF('Population w Relocation'!I69='No. People Relocated'!X188, "same", "different")</f>
        <v>same</v>
      </c>
    </row>
    <row r="189" spans="2:25">
      <c r="B189" s="56">
        <v>2074</v>
      </c>
      <c r="C189" s="42">
        <v>0</v>
      </c>
      <c r="D189" s="30">
        <f t="shared" si="11"/>
        <v>1689.7187409040052</v>
      </c>
      <c r="E189" s="30">
        <f t="shared" si="12"/>
        <v>2302.9150131398319</v>
      </c>
      <c r="F189" s="30">
        <f t="shared" si="13"/>
        <v>405.41716358237613</v>
      </c>
      <c r="G189" s="30">
        <f t="shared" si="14"/>
        <v>659.6042300988895</v>
      </c>
      <c r="H189" s="30">
        <v>0</v>
      </c>
      <c r="I189" s="52">
        <f t="shared" si="7"/>
        <v>5057.6551477251023</v>
      </c>
      <c r="J189" s="42">
        <v>0</v>
      </c>
      <c r="K189" s="30">
        <f t="shared" si="15"/>
        <v>724.1651746731452</v>
      </c>
      <c r="L189" s="30">
        <f t="shared" si="16"/>
        <v>986.96357705992818</v>
      </c>
      <c r="M189" s="30">
        <f t="shared" si="17"/>
        <v>173.7502129638755</v>
      </c>
      <c r="N189" s="30">
        <f t="shared" si="18"/>
        <v>282.68752718523842</v>
      </c>
      <c r="O189" s="30">
        <v>0</v>
      </c>
      <c r="P189" s="52">
        <f t="shared" si="9"/>
        <v>2167.5664918821876</v>
      </c>
      <c r="Q189" s="42">
        <f t="shared" si="19"/>
        <v>8527305.3691581916</v>
      </c>
      <c r="R189" s="30">
        <f>'Population w Relocation'!D69*(1+'No. People Relocated'!D$4)-'No. People Relocated'!D189-'No. People Relocated'!K189</f>
        <v>5382404.0816026814</v>
      </c>
      <c r="S189" s="30">
        <f>'Population w Relocation'!E69*(1+'No. People Relocated'!E$4)-'No. People Relocated'!E189-'No. People Relocated'!L189</f>
        <v>6357142.0624626689</v>
      </c>
      <c r="T189" s="30">
        <f>'Population w Relocation'!F69*(1+'No. People Relocated'!F$4)-'No. People Relocated'!F189-'No. People Relocated'!M189</f>
        <v>1291409.5956881689</v>
      </c>
      <c r="U189" s="30">
        <f>'Population w Relocation'!G69*(1+'No. People Relocated'!G$4)-'No. People Relocated'!G189-'No. People Relocated'!N189</f>
        <v>1606496.5883156399</v>
      </c>
      <c r="V189" s="30">
        <f t="shared" si="20"/>
        <v>519484.8426548749</v>
      </c>
      <c r="W189" s="52">
        <f t="shared" si="10"/>
        <v>23684242.539882228</v>
      </c>
      <c r="X189" s="59">
        <f t="shared" si="21"/>
        <v>23691467.761521835</v>
      </c>
      <c r="Y189" t="str">
        <f>IF('Population w Relocation'!I70='No. People Relocated'!X189, "same", "different")</f>
        <v>same</v>
      </c>
    </row>
    <row r="190" spans="2:25">
      <c r="B190" s="56">
        <v>2075</v>
      </c>
      <c r="C190" s="42">
        <v>0</v>
      </c>
      <c r="D190" s="30">
        <f t="shared" si="11"/>
        <v>1697.4060871826662</v>
      </c>
      <c r="E190" s="30">
        <f t="shared" si="12"/>
        <v>2313.2324694530107</v>
      </c>
      <c r="F190" s="30">
        <f t="shared" si="13"/>
        <v>407.26160197814301</v>
      </c>
      <c r="G190" s="30">
        <f t="shared" si="14"/>
        <v>662.51365337796187</v>
      </c>
      <c r="H190" s="30">
        <v>0</v>
      </c>
      <c r="I190" s="52">
        <f t="shared" si="7"/>
        <v>5080.4138119917807</v>
      </c>
      <c r="J190" s="42">
        <v>0</v>
      </c>
      <c r="K190" s="30">
        <f t="shared" si="15"/>
        <v>727.45975164971424</v>
      </c>
      <c r="L190" s="30">
        <f t="shared" si="16"/>
        <v>991.38534405129053</v>
      </c>
      <c r="M190" s="30">
        <f t="shared" si="17"/>
        <v>174.54068656206132</v>
      </c>
      <c r="N190" s="30">
        <f t="shared" si="18"/>
        <v>283.93442287626948</v>
      </c>
      <c r="O190" s="30">
        <v>0</v>
      </c>
      <c r="P190" s="52">
        <f t="shared" si="9"/>
        <v>2177.3202051393355</v>
      </c>
      <c r="Q190" s="42">
        <f t="shared" si="19"/>
        <v>8575024.8394274451</v>
      </c>
      <c r="R190" s="30">
        <f>'Population w Relocation'!D70*(1+'No. People Relocated'!D$4)-'No. People Relocated'!D190-'No. People Relocated'!K190</f>
        <v>5406891.2361718621</v>
      </c>
      <c r="S190" s="30">
        <f>'Population w Relocation'!E70*(1+'No. People Relocated'!E$4)-'No. People Relocated'!E190-'No. People Relocated'!L190</f>
        <v>6385623.154961478</v>
      </c>
      <c r="T190" s="30">
        <f>'Population w Relocation'!F70*(1+'No. People Relocated'!F$4)-'No. People Relocated'!F190-'No. People Relocated'!M190</f>
        <v>1297284.8413780695</v>
      </c>
      <c r="U190" s="30">
        <f>'Population w Relocation'!G70*(1+'No. People Relocated'!G$4)-'No. People Relocated'!G190-'No. People Relocated'!N190</f>
        <v>1613582.6231809638</v>
      </c>
      <c r="V190" s="30">
        <f t="shared" si="20"/>
        <v>524260.67119249084</v>
      </c>
      <c r="W190" s="52">
        <f t="shared" si="10"/>
        <v>23802667.36631231</v>
      </c>
      <c r="X190" s="59">
        <f t="shared" si="21"/>
        <v>23809925.10032944</v>
      </c>
      <c r="Y190" t="str">
        <f>IF('Population w Relocation'!I71='No. People Relocated'!X190, "same", "different")</f>
        <v>same</v>
      </c>
    </row>
    <row r="191" spans="2:25">
      <c r="B191" s="56">
        <v>2076</v>
      </c>
      <c r="C191" s="42">
        <v>0</v>
      </c>
      <c r="D191" s="30">
        <f t="shared" si="11"/>
        <v>1705.1284069106812</v>
      </c>
      <c r="E191" s="30">
        <f t="shared" si="12"/>
        <v>2323.5961497493445</v>
      </c>
      <c r="F191" s="30">
        <f t="shared" si="13"/>
        <v>409.11443161459079</v>
      </c>
      <c r="G191" s="30">
        <f t="shared" si="14"/>
        <v>665.43590972181846</v>
      </c>
      <c r="H191" s="30">
        <v>0</v>
      </c>
      <c r="I191" s="52">
        <f t="shared" si="7"/>
        <v>5103.2748979964354</v>
      </c>
      <c r="J191" s="42">
        <v>0</v>
      </c>
      <c r="K191" s="30">
        <f t="shared" si="15"/>
        <v>730.76931724743497</v>
      </c>
      <c r="L191" s="30">
        <f t="shared" si="16"/>
        <v>995.82692132114789</v>
      </c>
      <c r="M191" s="30">
        <f t="shared" si="17"/>
        <v>175.33475640625323</v>
      </c>
      <c r="N191" s="30">
        <f t="shared" si="18"/>
        <v>285.186818452208</v>
      </c>
      <c r="O191" s="30">
        <v>0</v>
      </c>
      <c r="P191" s="52">
        <f t="shared" si="9"/>
        <v>2187.1178134270444</v>
      </c>
      <c r="Q191" s="42">
        <f t="shared" si="19"/>
        <v>8623005.7795056328</v>
      </c>
      <c r="R191" s="30">
        <f>'Population w Relocation'!D71*(1+'No. People Relocated'!D$4)-'No. People Relocated'!D191-'No. People Relocated'!K191</f>
        <v>5431489.7946285633</v>
      </c>
      <c r="S191" s="30">
        <f>'Population w Relocation'!E71*(1+'No. People Relocated'!E$4)-'No. People Relocated'!E191-'No. People Relocated'!L191</f>
        <v>6414231.847665214</v>
      </c>
      <c r="T191" s="30">
        <f>'Population w Relocation'!F71*(1+'No. People Relocated'!F$4)-'No. People Relocated'!F191-'No. People Relocated'!M191</f>
        <v>1303186.8163969389</v>
      </c>
      <c r="U191" s="30">
        <f>'Population w Relocation'!G71*(1+'No. People Relocated'!G$4)-'No. People Relocated'!G191-'No. People Relocated'!N191</f>
        <v>1620699.9135686944</v>
      </c>
      <c r="V191" s="30">
        <f t="shared" si="20"/>
        <v>529070.18135461828</v>
      </c>
      <c r="W191" s="52">
        <f t="shared" si="10"/>
        <v>23921684.333119664</v>
      </c>
      <c r="X191" s="59">
        <f t="shared" si="21"/>
        <v>23928974.725831088</v>
      </c>
      <c r="Y191" t="str">
        <f>IF('Population w Relocation'!I72='No. People Relocated'!X191, "same", "different")</f>
        <v>same</v>
      </c>
    </row>
    <row r="192" spans="2:25">
      <c r="B192" s="56">
        <v>2077</v>
      </c>
      <c r="C192" s="42">
        <v>0</v>
      </c>
      <c r="D192" s="30">
        <f t="shared" si="11"/>
        <v>1712.8858591991557</v>
      </c>
      <c r="E192" s="30">
        <f t="shared" si="12"/>
        <v>2334.006261120247</v>
      </c>
      <c r="F192" s="30">
        <f t="shared" si="13"/>
        <v>410.97569066752419</v>
      </c>
      <c r="G192" s="30">
        <f t="shared" si="14"/>
        <v>668.3710557353379</v>
      </c>
      <c r="H192" s="30">
        <v>0</v>
      </c>
      <c r="I192" s="52">
        <f t="shared" si="7"/>
        <v>5126.2388667222649</v>
      </c>
      <c r="J192" s="42">
        <v>0</v>
      </c>
      <c r="K192" s="30">
        <f t="shared" si="15"/>
        <v>734.09393965678112</v>
      </c>
      <c r="L192" s="30">
        <f t="shared" si="16"/>
        <v>1000.2883976229632</v>
      </c>
      <c r="M192" s="30">
        <f t="shared" si="17"/>
        <v>176.13243885751041</v>
      </c>
      <c r="N192" s="30">
        <f t="shared" si="18"/>
        <v>286.44473817228771</v>
      </c>
      <c r="O192" s="30">
        <v>0</v>
      </c>
      <c r="P192" s="52">
        <f t="shared" si="9"/>
        <v>2196.9595143095421</v>
      </c>
      <c r="Q192" s="42">
        <f t="shared" si="19"/>
        <v>8671249.5996756461</v>
      </c>
      <c r="R192" s="30">
        <f>'Population w Relocation'!D72*(1+'No. People Relocated'!D$4)-'No. People Relocated'!D192-'No. People Relocated'!K192</f>
        <v>5456200.2638028497</v>
      </c>
      <c r="S192" s="30">
        <f>'Population w Relocation'!E72*(1+'No. People Relocated'!E$4)-'No. People Relocated'!E192-'No. People Relocated'!L192</f>
        <v>6442968.7122447956</v>
      </c>
      <c r="T192" s="30">
        <f>'Population w Relocation'!F72*(1+'No. People Relocated'!F$4)-'No. People Relocated'!F192-'No. People Relocated'!M192</f>
        <v>1309115.6423493982</v>
      </c>
      <c r="U192" s="30">
        <f>'Population w Relocation'!G72*(1+'No. People Relocated'!G$4)-'No. People Relocated'!G192-'No. People Relocated'!N192</f>
        <v>1627848.5973426301</v>
      </c>
      <c r="V192" s="30">
        <f t="shared" si="20"/>
        <v>533913.58566388546</v>
      </c>
      <c r="W192" s="52">
        <f t="shared" si="10"/>
        <v>24041296.401079204</v>
      </c>
      <c r="X192" s="59">
        <f t="shared" si="21"/>
        <v>24048619.599460237</v>
      </c>
      <c r="Y192" t="str">
        <f>IF('Population w Relocation'!I73='No. People Relocated'!X192, "same", "different")</f>
        <v>same</v>
      </c>
    </row>
    <row r="193" spans="2:25">
      <c r="B193" s="56">
        <v>2078</v>
      </c>
      <c r="C193" s="42">
        <v>0</v>
      </c>
      <c r="D193" s="30">
        <f t="shared" si="11"/>
        <v>1720.6786038830671</v>
      </c>
      <c r="E193" s="30">
        <f t="shared" si="12"/>
        <v>2344.4630115849382</v>
      </c>
      <c r="F193" s="30">
        <f t="shared" si="13"/>
        <v>412.84541748642829</v>
      </c>
      <c r="G193" s="30">
        <f t="shared" si="14"/>
        <v>671.31914827307526</v>
      </c>
      <c r="H193" s="30">
        <v>0</v>
      </c>
      <c r="I193" s="52">
        <f t="shared" si="7"/>
        <v>5149.3061812275091</v>
      </c>
      <c r="J193" s="42">
        <v>0</v>
      </c>
      <c r="K193" s="30">
        <f t="shared" si="15"/>
        <v>737.43368737845753</v>
      </c>
      <c r="L193" s="30">
        <f t="shared" si="16"/>
        <v>1004.7698621078309</v>
      </c>
      <c r="M193" s="30">
        <f t="shared" si="17"/>
        <v>176.93375035132644</v>
      </c>
      <c r="N193" s="30">
        <f t="shared" si="18"/>
        <v>287.70820640274661</v>
      </c>
      <c r="O193" s="30">
        <v>0</v>
      </c>
      <c r="P193" s="52">
        <f t="shared" si="9"/>
        <v>2206.8455062403614</v>
      </c>
      <c r="Q193" s="42">
        <f t="shared" si="19"/>
        <v>8719757.71773508</v>
      </c>
      <c r="R193" s="30">
        <f>'Population w Relocation'!D73*(1+'No. People Relocated'!D$4)-'No. People Relocated'!D193-'No. People Relocated'!K193</f>
        <v>5481023.1528306007</v>
      </c>
      <c r="S193" s="30">
        <f>'Population w Relocation'!E73*(1+'No. People Relocated'!E$4)-'No. People Relocated'!E193-'No. People Relocated'!L193</f>
        <v>6471834.3229323272</v>
      </c>
      <c r="T193" s="30">
        <f>'Population w Relocation'!F73*(1+'No. People Relocated'!F$4)-'No. People Relocated'!F193-'No. People Relocated'!M193</f>
        <v>1315071.4413933072</v>
      </c>
      <c r="U193" s="30">
        <f>'Population w Relocation'!G73*(1+'No. People Relocated'!G$4)-'No. People Relocated'!G193-'No. People Relocated'!N193</f>
        <v>1635028.8129746672</v>
      </c>
      <c r="V193" s="30">
        <f t="shared" si="20"/>
        <v>538791.09790408588</v>
      </c>
      <c r="W193" s="52">
        <f t="shared" si="10"/>
        <v>24161506.545770071</v>
      </c>
      <c r="X193" s="59">
        <f t="shared" si="21"/>
        <v>24168862.697457541</v>
      </c>
      <c r="Y193" t="str">
        <f>IF('Population w Relocation'!I74='No. People Relocated'!X193, "same", "different")</f>
        <v>same</v>
      </c>
    </row>
    <row r="194" spans="2:25">
      <c r="B194" s="56">
        <v>2079</v>
      </c>
      <c r="C194" s="42">
        <v>0</v>
      </c>
      <c r="D194" s="30">
        <f t="shared" si="11"/>
        <v>1728.5068015245604</v>
      </c>
      <c r="E194" s="30">
        <f t="shared" si="12"/>
        <v>2354.9666100945992</v>
      </c>
      <c r="F194" s="30">
        <f t="shared" si="13"/>
        <v>414.72365059525833</v>
      </c>
      <c r="G194" s="30">
        <f t="shared" si="14"/>
        <v>674.28024444036316</v>
      </c>
      <c r="H194" s="30">
        <v>0</v>
      </c>
      <c r="I194" s="52">
        <f t="shared" si="7"/>
        <v>5172.4773066547814</v>
      </c>
      <c r="J194" s="42">
        <v>0</v>
      </c>
      <c r="K194" s="30">
        <f t="shared" si="15"/>
        <v>740.78862922481176</v>
      </c>
      <c r="L194" s="30">
        <f t="shared" si="16"/>
        <v>1009.2714043262572</v>
      </c>
      <c r="M194" s="30">
        <f t="shared" si="17"/>
        <v>177.73870739796791</v>
      </c>
      <c r="N194" s="30">
        <f t="shared" si="18"/>
        <v>288.97724761729859</v>
      </c>
      <c r="O194" s="30">
        <v>0</v>
      </c>
      <c r="P194" s="52">
        <f t="shared" si="9"/>
        <v>2216.7759885663354</v>
      </c>
      <c r="Q194" s="42">
        <f t="shared" si="19"/>
        <v>8768531.5590358879</v>
      </c>
      <c r="R194" s="30">
        <f>'Population w Relocation'!D74*(1+'No. People Relocated'!D$4)-'No. People Relocated'!D194-'No. People Relocated'!K194</f>
        <v>5505958.9731640043</v>
      </c>
      <c r="S194" s="30">
        <f>'Population w Relocation'!E74*(1+'No. People Relocated'!E$4)-'No. People Relocated'!E194-'No. People Relocated'!L194</f>
        <v>6500829.2565325685</v>
      </c>
      <c r="T194" s="30">
        <f>'Population w Relocation'!F74*(1+'No. People Relocated'!F$4)-'No. People Relocated'!F194-'No. People Relocated'!M194</f>
        <v>1321054.3362422807</v>
      </c>
      <c r="U194" s="30">
        <f>'Population w Relocation'!G74*(1+'No. People Relocated'!G$4)-'No. People Relocated'!G194-'No. People Relocated'!N194</f>
        <v>1642240.6995474829</v>
      </c>
      <c r="V194" s="30">
        <f t="shared" si="20"/>
        <v>543702.93312737788</v>
      </c>
      <c r="W194" s="52">
        <f t="shared" si="10"/>
        <v>24282317.757649604</v>
      </c>
      <c r="X194" s="59">
        <f t="shared" si="21"/>
        <v>24289707.010944825</v>
      </c>
      <c r="Y194" t="str">
        <f>IF('Population w Relocation'!I75='No. People Relocated'!X194, "same", "different")</f>
        <v>same</v>
      </c>
    </row>
    <row r="195" spans="2:25">
      <c r="B195" s="56">
        <v>2080</v>
      </c>
      <c r="C195" s="42">
        <v>0</v>
      </c>
      <c r="D195" s="30">
        <f t="shared" si="11"/>
        <v>1736.3706134162549</v>
      </c>
      <c r="E195" s="30">
        <f t="shared" si="12"/>
        <v>2365.5172665365485</v>
      </c>
      <c r="F195" s="30">
        <f t="shared" si="13"/>
        <v>416.61042869323364</v>
      </c>
      <c r="G195" s="30">
        <f t="shared" si="14"/>
        <v>677.2544015944178</v>
      </c>
      <c r="H195" s="30">
        <v>0</v>
      </c>
      <c r="I195" s="52">
        <f t="shared" si="7"/>
        <v>5195.7527102404538</v>
      </c>
      <c r="J195" s="42">
        <v>0</v>
      </c>
      <c r="K195" s="30">
        <f t="shared" si="15"/>
        <v>744.15883432125224</v>
      </c>
      <c r="L195" s="30">
        <f t="shared" si="16"/>
        <v>1013.7931142299498</v>
      </c>
      <c r="M195" s="30">
        <f t="shared" si="17"/>
        <v>178.54732658281446</v>
      </c>
      <c r="N195" s="30">
        <f t="shared" si="18"/>
        <v>290.25188639760768</v>
      </c>
      <c r="O195" s="30">
        <v>0</v>
      </c>
      <c r="P195" s="52">
        <f t="shared" si="9"/>
        <v>2226.7511615316243</v>
      </c>
      <c r="Q195" s="42">
        <f t="shared" si="19"/>
        <v>8817572.5565242544</v>
      </c>
      <c r="R195" s="30">
        <f>'Population w Relocation'!D75*(1+'No. People Relocated'!D$4)-'No. People Relocated'!D195-'No. People Relocated'!K195</f>
        <v>5531008.2385820849</v>
      </c>
      <c r="S195" s="30">
        <f>'Population w Relocation'!E75*(1+'No. People Relocated'!E$4)-'No. People Relocated'!E195-'No. People Relocated'!L195</f>
        <v>6529954.092434464</v>
      </c>
      <c r="T195" s="30">
        <f>'Population w Relocation'!F75*(1+'No. People Relocated'!F$4)-'No. People Relocated'!F195-'No. People Relocated'!M195</f>
        <v>1327064.4501682159</v>
      </c>
      <c r="U195" s="30">
        <f>'Population w Relocation'!G75*(1+'No. People Relocated'!G$4)-'No. People Relocated'!G195-'No. People Relocated'!N195</f>
        <v>1649484.3967572278</v>
      </c>
      <c r="V195" s="30">
        <f t="shared" si="20"/>
        <v>548649.30766152393</v>
      </c>
      <c r="W195" s="52">
        <f t="shared" si="10"/>
        <v>24403733.042127766</v>
      </c>
      <c r="X195" s="59">
        <f t="shared" si="21"/>
        <v>24411155.545999538</v>
      </c>
      <c r="Y195" t="str">
        <f>IF('Population w Relocation'!I76='No. People Relocated'!X195, "same", "different")</f>
        <v>same</v>
      </c>
    </row>
    <row r="196" spans="2:25">
      <c r="B196" s="56">
        <v>2081</v>
      </c>
      <c r="C196" s="42">
        <v>0</v>
      </c>
      <c r="D196" s="30">
        <f t="shared" si="11"/>
        <v>1744.2702015845675</v>
      </c>
      <c r="E196" s="30">
        <f t="shared" si="12"/>
        <v>2376.1151917384368</v>
      </c>
      <c r="F196" s="30">
        <f t="shared" si="13"/>
        <v>418.50579065563505</v>
      </c>
      <c r="G196" s="30">
        <f t="shared" si="14"/>
        <v>680.24167734545051</v>
      </c>
      <c r="H196" s="30">
        <v>0</v>
      </c>
      <c r="I196" s="52">
        <f t="shared" si="7"/>
        <v>5219.1328613240894</v>
      </c>
      <c r="J196" s="42">
        <v>0</v>
      </c>
      <c r="K196" s="30">
        <f t="shared" si="15"/>
        <v>747.54437210767196</v>
      </c>
      <c r="L196" s="30">
        <f t="shared" si="16"/>
        <v>1018.335082173616</v>
      </c>
      <c r="M196" s="30">
        <f t="shared" si="17"/>
        <v>179.35962456670077</v>
      </c>
      <c r="N196" s="30">
        <f t="shared" si="18"/>
        <v>291.53214743376458</v>
      </c>
      <c r="O196" s="30">
        <v>0</v>
      </c>
      <c r="P196" s="52">
        <f t="shared" si="9"/>
        <v>2236.7712262817536</v>
      </c>
      <c r="Q196" s="42">
        <f t="shared" si="19"/>
        <v>8866882.1507806666</v>
      </c>
      <c r="R196" s="30">
        <f>'Population w Relocation'!D76*(1+'No. People Relocated'!D$4)-'No. People Relocated'!D196-'No. People Relocated'!K196</f>
        <v>5556171.4652013034</v>
      </c>
      <c r="S196" s="30">
        <f>'Population w Relocation'!E76*(1+'No. People Relocated'!E$4)-'No. People Relocated'!E196-'No. People Relocated'!L196</f>
        <v>6559209.4126227237</v>
      </c>
      <c r="T196" s="30">
        <f>'Population w Relocation'!F76*(1+'No. People Relocated'!F$4)-'No. People Relocated'!F196-'No. People Relocated'!M196</f>
        <v>1333101.9070038344</v>
      </c>
      <c r="U196" s="30">
        <f>'Population w Relocation'!G76*(1+'No. People Relocated'!G$4)-'No. People Relocated'!G196-'No. People Relocated'!N196</f>
        <v>1656760.0449162344</v>
      </c>
      <c r="V196" s="30">
        <f t="shared" si="20"/>
        <v>553630.43911717075</v>
      </c>
      <c r="W196" s="52">
        <f t="shared" si="10"/>
        <v>24525755.419641934</v>
      </c>
      <c r="X196" s="59">
        <f t="shared" si="21"/>
        <v>24533211.323729541</v>
      </c>
      <c r="Y196" t="str">
        <f>IF('Population w Relocation'!I77='No. People Relocated'!X196, "same", "different")</f>
        <v>same</v>
      </c>
    </row>
    <row r="197" spans="2:25">
      <c r="B197" s="56">
        <v>2082</v>
      </c>
      <c r="C197" s="42">
        <v>0</v>
      </c>
      <c r="D197" s="30">
        <f t="shared" si="11"/>
        <v>1752.205728793052</v>
      </c>
      <c r="E197" s="30">
        <f t="shared" si="12"/>
        <v>2386.7605974724579</v>
      </c>
      <c r="F197" s="30">
        <f t="shared" si="13"/>
        <v>420.40977553460579</v>
      </c>
      <c r="G197" s="30">
        <f t="shared" si="14"/>
        <v>683.24212955778296</v>
      </c>
      <c r="H197" s="30">
        <v>0</v>
      </c>
      <c r="I197" s="52">
        <f t="shared" si="7"/>
        <v>5242.6182313578993</v>
      </c>
      <c r="J197" s="42">
        <v>0</v>
      </c>
      <c r="K197" s="30">
        <f t="shared" si="15"/>
        <v>750.94531233987959</v>
      </c>
      <c r="L197" s="30">
        <f t="shared" si="16"/>
        <v>1022.897398916768</v>
      </c>
      <c r="M197" s="30">
        <f t="shared" si="17"/>
        <v>180.17561808625968</v>
      </c>
      <c r="N197" s="30">
        <f t="shared" si="18"/>
        <v>292.81805552476419</v>
      </c>
      <c r="O197" s="30">
        <v>0</v>
      </c>
      <c r="P197" s="52">
        <f t="shared" si="9"/>
        <v>2246.8363848676713</v>
      </c>
      <c r="Q197" s="42">
        <f t="shared" si="19"/>
        <v>8916461.7900602017</v>
      </c>
      <c r="R197" s="30">
        <f>'Population w Relocation'!D77*(1+'No. People Relocated'!D$4)-'No. People Relocated'!D197-'No. People Relocated'!K197</f>
        <v>5581449.1714861756</v>
      </c>
      <c r="S197" s="30">
        <f>'Population w Relocation'!E77*(1+'No. People Relocated'!E$4)-'No. People Relocated'!E197-'No. People Relocated'!L197</f>
        <v>6588595.8016894478</v>
      </c>
      <c r="T197" s="30">
        <f>'Population w Relocation'!F77*(1+'No. People Relocated'!F$4)-'No. People Relocated'!F197-'No. People Relocated'!M197</f>
        <v>1339166.8311452328</v>
      </c>
      <c r="U197" s="30">
        <f>'Population w Relocation'!G77*(1+'No. People Relocated'!G$4)-'No. People Relocated'!G197-'No. People Relocated'!N197</f>
        <v>1664067.784955733</v>
      </c>
      <c r="V197" s="30">
        <f t="shared" si="20"/>
        <v>558646.54639516969</v>
      </c>
      <c r="W197" s="52">
        <f t="shared" si="10"/>
        <v>24648387.925731961</v>
      </c>
      <c r="X197" s="59">
        <f t="shared" si="21"/>
        <v>24655877.380348187</v>
      </c>
      <c r="Y197" t="str">
        <f>IF('Population w Relocation'!I78='No. People Relocated'!X197, "same", "different")</f>
        <v>same</v>
      </c>
    </row>
    <row r="198" spans="2:25">
      <c r="B198" s="56">
        <v>2083</v>
      </c>
      <c r="C198" s="42">
        <v>0</v>
      </c>
      <c r="D198" s="30">
        <f t="shared" si="11"/>
        <v>1760.1773585457522</v>
      </c>
      <c r="E198" s="30">
        <f t="shared" si="12"/>
        <v>2397.4536964595823</v>
      </c>
      <c r="F198" s="30">
        <f t="shared" si="13"/>
        <v>422.32242255995601</v>
      </c>
      <c r="G198" s="30">
        <f t="shared" si="14"/>
        <v>686.25581635096853</v>
      </c>
      <c r="H198" s="30">
        <v>0</v>
      </c>
      <c r="I198" s="52">
        <f t="shared" si="7"/>
        <v>5266.2092939162594</v>
      </c>
      <c r="J198" s="42">
        <v>0</v>
      </c>
      <c r="K198" s="30">
        <f t="shared" si="15"/>
        <v>754.36172509103687</v>
      </c>
      <c r="L198" s="30">
        <f t="shared" si="16"/>
        <v>1027.4801556255356</v>
      </c>
      <c r="M198" s="30">
        <f t="shared" si="17"/>
        <v>180.99532395426689</v>
      </c>
      <c r="N198" s="30">
        <f t="shared" si="18"/>
        <v>294.10963557898657</v>
      </c>
      <c r="O198" s="30">
        <v>0</v>
      </c>
      <c r="P198" s="52">
        <f t="shared" si="9"/>
        <v>2256.946840249826</v>
      </c>
      <c r="Q198" s="42">
        <f t="shared" si="19"/>
        <v>8966312.9303330183</v>
      </c>
      <c r="R198" s="30">
        <f>'Population w Relocation'!D78*(1+'No. People Relocated'!D$4)-'No. People Relocated'!D198-'No. People Relocated'!K198</f>
        <v>5606841.8782599699</v>
      </c>
      <c r="S198" s="30">
        <f>'Population w Relocation'!E78*(1+'No. People Relocated'!E$4)-'No. People Relocated'!E198-'No. People Relocated'!L198</f>
        <v>6618113.8468458094</v>
      </c>
      <c r="T198" s="30">
        <f>'Population w Relocation'!F78*(1+'No. People Relocated'!F$4)-'No. People Relocated'!F198-'No. People Relocated'!M198</f>
        <v>1345259.3475544443</v>
      </c>
      <c r="U198" s="30">
        <f>'Population w Relocation'!G78*(1+'No. People Relocated'!G$4)-'No. People Relocated'!G198-'No. People Relocated'!N198</f>
        <v>1671407.7584285815</v>
      </c>
      <c r="V198" s="30">
        <f t="shared" si="20"/>
        <v>563697.84969393746</v>
      </c>
      <c r="W198" s="52">
        <f t="shared" si="10"/>
        <v>24771633.611115761</v>
      </c>
      <c r="X198" s="59">
        <f t="shared" si="21"/>
        <v>24779156.767249927</v>
      </c>
      <c r="Y198" t="str">
        <f>IF('Population w Relocation'!I79='No. People Relocated'!X198, "same", "different")</f>
        <v>same</v>
      </c>
    </row>
    <row r="199" spans="2:25">
      <c r="B199" s="56">
        <v>2084</v>
      </c>
      <c r="C199" s="42">
        <v>0</v>
      </c>
      <c r="D199" s="30">
        <f t="shared" si="11"/>
        <v>1768.1852550905708</v>
      </c>
      <c r="E199" s="30">
        <f t="shared" si="12"/>
        <v>2408.1947023738066</v>
      </c>
      <c r="F199" s="30">
        <f t="shared" si="13"/>
        <v>424.24377113997144</v>
      </c>
      <c r="G199" s="30">
        <f t="shared" si="14"/>
        <v>689.28279610091772</v>
      </c>
      <c r="H199" s="30">
        <v>0</v>
      </c>
      <c r="I199" s="52">
        <f t="shared" si="7"/>
        <v>5289.9065247052667</v>
      </c>
      <c r="J199" s="42">
        <v>0</v>
      </c>
      <c r="K199" s="30">
        <f t="shared" si="15"/>
        <v>757.79368075310197</v>
      </c>
      <c r="L199" s="30">
        <f t="shared" si="16"/>
        <v>1032.0834438744889</v>
      </c>
      <c r="M199" s="30">
        <f t="shared" si="17"/>
        <v>181.8187590599878</v>
      </c>
      <c r="N199" s="30">
        <f t="shared" si="18"/>
        <v>295.40691261467913</v>
      </c>
      <c r="O199" s="30">
        <v>0</v>
      </c>
      <c r="P199" s="52">
        <f t="shared" si="9"/>
        <v>2267.102796302258</v>
      </c>
      <c r="Q199" s="42">
        <f t="shared" si="19"/>
        <v>9016437.035325069</v>
      </c>
      <c r="R199" s="30">
        <f>'Population w Relocation'!D79*(1+'No. People Relocated'!D$4)-'No. People Relocated'!D199-'No. People Relocated'!K199</f>
        <v>5632350.1087154252</v>
      </c>
      <c r="S199" s="30">
        <f>'Population w Relocation'!E79*(1+'No. People Relocated'!E$4)-'No. People Relocated'!E199-'No. People Relocated'!L199</f>
        <v>6647764.1379337898</v>
      </c>
      <c r="T199" s="30">
        <f>'Population w Relocation'!F79*(1+'No. People Relocated'!F$4)-'No. People Relocated'!F199-'No. People Relocated'!M199</f>
        <v>1351379.5817620168</v>
      </c>
      <c r="U199" s="30">
        <f>'Population w Relocation'!G79*(1+'No. People Relocated'!G$4)-'No. People Relocated'!G199-'No. People Relocated'!N199</f>
        <v>1678780.1075120084</v>
      </c>
      <c r="V199" s="30">
        <f t="shared" si="20"/>
        <v>568784.57051685813</v>
      </c>
      <c r="W199" s="52">
        <f t="shared" si="10"/>
        <v>24895495.541765168</v>
      </c>
      <c r="X199" s="59">
        <f t="shared" si="21"/>
        <v>24903052.551086176</v>
      </c>
      <c r="Y199" t="str">
        <f>IF('Population w Relocation'!I80='No. People Relocated'!X199, "same", "different")</f>
        <v>same</v>
      </c>
    </row>
    <row r="200" spans="2:25">
      <c r="B200" s="56">
        <v>2085</v>
      </c>
      <c r="C200" s="42">
        <v>0</v>
      </c>
      <c r="D200" s="30">
        <f t="shared" si="11"/>
        <v>1776.2295834226527</v>
      </c>
      <c r="E200" s="30">
        <f t="shared" si="12"/>
        <v>2418.9838298464242</v>
      </c>
      <c r="F200" s="30">
        <f t="shared" si="13"/>
        <v>426.1738608622249</v>
      </c>
      <c r="G200" s="30">
        <f t="shared" si="14"/>
        <v>692.32312744102967</v>
      </c>
      <c r="H200" s="30">
        <v>0</v>
      </c>
      <c r="I200" s="52">
        <f t="shared" ref="I200:I245" si="22">SUM(C200:H200)</f>
        <v>5313.7104015723316</v>
      </c>
      <c r="J200" s="42">
        <v>0</v>
      </c>
      <c r="K200" s="30">
        <f t="shared" si="15"/>
        <v>761.24125003827987</v>
      </c>
      <c r="L200" s="30">
        <f t="shared" si="16"/>
        <v>1036.7073556484679</v>
      </c>
      <c r="M200" s="30">
        <f t="shared" si="17"/>
        <v>182.64594036952499</v>
      </c>
      <c r="N200" s="30">
        <f t="shared" si="18"/>
        <v>296.7099117604414</v>
      </c>
      <c r="O200" s="30">
        <v>0</v>
      </c>
      <c r="P200" s="52">
        <f t="shared" ref="P200:P245" si="23">SUM(J200:O200)</f>
        <v>2277.3044578167141</v>
      </c>
      <c r="Q200" s="42">
        <f t="shared" si="19"/>
        <v>9066835.5765590221</v>
      </c>
      <c r="R200" s="30">
        <f>'Population w Relocation'!D80*(1+'No. People Relocated'!D$4)-'No. People Relocated'!D200-'No. People Relocated'!K200</f>
        <v>5657974.388425542</v>
      </c>
      <c r="S200" s="30">
        <f>'Population w Relocation'!E80*(1+'No. People Relocated'!E$4)-'No. People Relocated'!E200-'No. People Relocated'!L200</f>
        <v>6677547.2674379628</v>
      </c>
      <c r="T200" s="30">
        <f>'Population w Relocation'!F80*(1+'No. People Relocated'!F$4)-'No. People Relocated'!F200-'No. People Relocated'!M200</f>
        <v>1357527.659869595</v>
      </c>
      <c r="U200" s="30">
        <f>'Population w Relocation'!G80*(1+'No. People Relocated'!G$4)-'No. People Relocated'!G200-'No. People Relocated'!N200</f>
        <v>1686184.9750103666</v>
      </c>
      <c r="V200" s="30">
        <f t="shared" si="20"/>
        <v>573906.93167972611</v>
      </c>
      <c r="W200" s="52">
        <f t="shared" ref="W200:W245" si="24">SUM(Q200:V200)</f>
        <v>25019976.798982214</v>
      </c>
      <c r="X200" s="59">
        <f t="shared" ref="X200:X245" si="25">SUM(I200,P200,W200)</f>
        <v>25027567.813841604</v>
      </c>
      <c r="Y200" t="str">
        <f>IF('Population w Relocation'!I81='No. People Relocated'!X200, "same", "different")</f>
        <v>same</v>
      </c>
    </row>
    <row r="201" spans="2:25">
      <c r="B201" s="56">
        <v>2086</v>
      </c>
      <c r="C201" s="42">
        <v>0</v>
      </c>
      <c r="D201" s="30">
        <f t="shared" ref="D201:D245" si="26">K82</f>
        <v>1784.3105092877859</v>
      </c>
      <c r="E201" s="30">
        <f t="shared" ref="E201:E245" si="27">L82</f>
        <v>2429.8212944703137</v>
      </c>
      <c r="F201" s="30">
        <f t="shared" ref="F201:F245" si="28">M82</f>
        <v>428.11273149439234</v>
      </c>
      <c r="G201" s="30">
        <f t="shared" ref="G201:G245" si="29">N82</f>
        <v>695.37686926332685</v>
      </c>
      <c r="H201" s="30">
        <v>0</v>
      </c>
      <c r="I201" s="52">
        <f t="shared" si="22"/>
        <v>5337.6214045158185</v>
      </c>
      <c r="J201" s="42">
        <v>0</v>
      </c>
      <c r="K201" s="30">
        <f t="shared" ref="K201:K245" si="30">R82</f>
        <v>764.70450398047979</v>
      </c>
      <c r="L201" s="30">
        <f t="shared" ref="L201:L245" si="31">S82</f>
        <v>1041.3519833444204</v>
      </c>
      <c r="M201" s="30">
        <f t="shared" ref="M201:M245" si="32">T82</f>
        <v>183.47688492616817</v>
      </c>
      <c r="N201" s="30">
        <f t="shared" ref="N201:N245" si="33">U82</f>
        <v>298.01865825571156</v>
      </c>
      <c r="O201" s="30">
        <v>0</v>
      </c>
      <c r="P201" s="52">
        <f t="shared" si="23"/>
        <v>2287.5520305067798</v>
      </c>
      <c r="Q201" s="42">
        <f t="shared" ref="Q201:Q245" si="34">J82</f>
        <v>9117510.0333953965</v>
      </c>
      <c r="R201" s="30">
        <f>'Population w Relocation'!D81*(1+'No. People Relocated'!D$4)-'No. People Relocated'!D201-'No. People Relocated'!K201</f>
        <v>5683715.2453544009</v>
      </c>
      <c r="S201" s="30">
        <f>'Population w Relocation'!E81*(1+'No. People Relocated'!E$4)-'No. People Relocated'!E201-'No. People Relocated'!L201</f>
        <v>6707463.8304973375</v>
      </c>
      <c r="T201" s="30">
        <f>'Population w Relocation'!F81*(1+'No. People Relocated'!F$4)-'No. People Relocated'!F201-'No. People Relocated'!M201</f>
        <v>1363703.7085525219</v>
      </c>
      <c r="U201" s="30">
        <f>'Population w Relocation'!G81*(1+'No. People Relocated'!G$4)-'No. People Relocated'!G201-'No. People Relocated'!N201</f>
        <v>1693622.5043578993</v>
      </c>
      <c r="V201" s="30">
        <f t="shared" ref="V201:V245" si="35">V82</f>
        <v>579065.15731823049</v>
      </c>
      <c r="W201" s="52">
        <f t="shared" si="24"/>
        <v>25145080.479475785</v>
      </c>
      <c r="X201" s="59">
        <f t="shared" si="25"/>
        <v>25152705.652910806</v>
      </c>
      <c r="Y201" t="str">
        <f>IF('Population w Relocation'!I82='No. People Relocated'!X201, "same", "different")</f>
        <v>same</v>
      </c>
    </row>
    <row r="202" spans="2:25">
      <c r="B202" s="56">
        <v>2087</v>
      </c>
      <c r="C202" s="42">
        <v>0</v>
      </c>
      <c r="D202" s="30">
        <f t="shared" si="26"/>
        <v>1792.4281991858163</v>
      </c>
      <c r="E202" s="30">
        <f t="shared" si="27"/>
        <v>2440.7073128042462</v>
      </c>
      <c r="F202" s="30">
        <f t="shared" si="28"/>
        <v>430.06042298507197</v>
      </c>
      <c r="G202" s="30">
        <f t="shared" si="29"/>
        <v>698.4440807195964</v>
      </c>
      <c r="H202" s="30">
        <v>0</v>
      </c>
      <c r="I202" s="52">
        <f t="shared" si="22"/>
        <v>5361.6400156947311</v>
      </c>
      <c r="J202" s="42">
        <v>0</v>
      </c>
      <c r="K202" s="30">
        <f t="shared" si="30"/>
        <v>768.18351393677858</v>
      </c>
      <c r="L202" s="30">
        <f t="shared" si="31"/>
        <v>1046.0174197732485</v>
      </c>
      <c r="M202" s="30">
        <f t="shared" si="32"/>
        <v>184.31160985074516</v>
      </c>
      <c r="N202" s="30">
        <f t="shared" si="33"/>
        <v>299.33317745125566</v>
      </c>
      <c r="O202" s="30">
        <v>0</v>
      </c>
      <c r="P202" s="52">
        <f t="shared" si="23"/>
        <v>2297.8457210120278</v>
      </c>
      <c r="Q202" s="42">
        <f t="shared" si="34"/>
        <v>9168461.8930739108</v>
      </c>
      <c r="R202" s="30">
        <f>'Population w Relocation'!D82*(1+'No. People Relocated'!D$4)-'No. People Relocated'!D202-'No. People Relocated'!K202</f>
        <v>5709573.2098680502</v>
      </c>
      <c r="S202" s="30">
        <f>'Population w Relocation'!E82*(1+'No. People Relocated'!E$4)-'No. People Relocated'!E202-'No. People Relocated'!L202</f>
        <v>6737514.4249172453</v>
      </c>
      <c r="T202" s="30">
        <f>'Population w Relocation'!F82*(1+'No. People Relocated'!F$4)-'No. People Relocated'!F202-'No. People Relocated'!M202</f>
        <v>1369907.8550624484</v>
      </c>
      <c r="U202" s="30">
        <f>'Population w Relocation'!G82*(1+'No. People Relocated'!G$4)-'No. People Relocated'!G202-'No. People Relocated'!N202</f>
        <v>1701092.8396215178</v>
      </c>
      <c r="V202" s="30">
        <f t="shared" si="35"/>
        <v>584259.47289548093</v>
      </c>
      <c r="W202" s="52">
        <f t="shared" si="24"/>
        <v>25270809.69543865</v>
      </c>
      <c r="X202" s="59">
        <f t="shared" si="25"/>
        <v>25278469.181175355</v>
      </c>
      <c r="Y202" t="str">
        <f>IF('Population w Relocation'!I83='No. People Relocated'!X202, "same", "different")</f>
        <v>same</v>
      </c>
    </row>
    <row r="203" spans="2:25">
      <c r="B203" s="56">
        <v>2088</v>
      </c>
      <c r="C203" s="42">
        <v>0</v>
      </c>
      <c r="D203" s="30">
        <f t="shared" si="26"/>
        <v>1800.5828203740775</v>
      </c>
      <c r="E203" s="30">
        <f t="shared" si="27"/>
        <v>2451.642102377215</v>
      </c>
      <c r="F203" s="30">
        <f t="shared" si="28"/>
        <v>432.01697546460758</v>
      </c>
      <c r="G203" s="30">
        <f t="shared" si="29"/>
        <v>701.52482122253582</v>
      </c>
      <c r="H203" s="30">
        <v>0</v>
      </c>
      <c r="I203" s="52">
        <f t="shared" si="22"/>
        <v>5385.7667194384367</v>
      </c>
      <c r="J203" s="42">
        <v>0</v>
      </c>
      <c r="K203" s="30">
        <f t="shared" si="30"/>
        <v>771.67835158889056</v>
      </c>
      <c r="L203" s="30">
        <f t="shared" si="31"/>
        <v>1050.7037581616637</v>
      </c>
      <c r="M203" s="30">
        <f t="shared" si="32"/>
        <v>185.15013234197474</v>
      </c>
      <c r="N203" s="30">
        <f t="shared" si="33"/>
        <v>300.65349480965824</v>
      </c>
      <c r="O203" s="30">
        <v>0</v>
      </c>
      <c r="P203" s="52">
        <f t="shared" si="23"/>
        <v>2308.1857369021873</v>
      </c>
      <c r="Q203" s="42">
        <f t="shared" si="34"/>
        <v>9219692.6507550515</v>
      </c>
      <c r="R203" s="30">
        <f>'Population w Relocation'!D83*(1+'No. People Relocated'!D$4)-'No. People Relocated'!D203-'No. People Relocated'!K203</f>
        <v>5735548.8147454271</v>
      </c>
      <c r="S203" s="30">
        <f>'Population w Relocation'!E83*(1+'No. People Relocated'!E$4)-'No. People Relocated'!E203-'No. People Relocated'!L203</f>
        <v>6767699.6511812927</v>
      </c>
      <c r="T203" s="30">
        <f>'Population w Relocation'!F83*(1+'No. People Relocated'!F$4)-'No. People Relocated'!F203-'No. People Relocated'!M203</f>
        <v>1376140.227229954</v>
      </c>
      <c r="U203" s="30">
        <f>'Population w Relocation'!G83*(1+'No. People Relocated'!G$4)-'No. People Relocated'!G203-'No. People Relocated'!N203</f>
        <v>1708596.1255035927</v>
      </c>
      <c r="V203" s="30">
        <f t="shared" si="35"/>
        <v>589490.10520957527</v>
      </c>
      <c r="W203" s="52">
        <f t="shared" si="24"/>
        <v>25397167.574624889</v>
      </c>
      <c r="X203" s="59">
        <f t="shared" si="25"/>
        <v>25404861.527081229</v>
      </c>
      <c r="Y203" t="str">
        <f>IF('Population w Relocation'!I84='No. People Relocated'!X203, "same", "different")</f>
        <v>same</v>
      </c>
    </row>
    <row r="204" spans="2:25">
      <c r="B204" s="56">
        <v>2089</v>
      </c>
      <c r="C204" s="42">
        <v>0</v>
      </c>
      <c r="D204" s="30">
        <f t="shared" si="26"/>
        <v>1808.7745408708377</v>
      </c>
      <c r="E204" s="30">
        <f t="shared" si="27"/>
        <v>2462.6258816927784</v>
      </c>
      <c r="F204" s="30">
        <f t="shared" si="28"/>
        <v>433.98242924591528</v>
      </c>
      <c r="G204" s="30">
        <f t="shared" si="29"/>
        <v>704.61915044690397</v>
      </c>
      <c r="H204" s="30">
        <v>0</v>
      </c>
      <c r="I204" s="52">
        <f t="shared" si="22"/>
        <v>5410.0020022564358</v>
      </c>
      <c r="J204" s="42">
        <v>0</v>
      </c>
      <c r="K204" s="30">
        <f t="shared" si="30"/>
        <v>775.18908894464494</v>
      </c>
      <c r="L204" s="30">
        <f t="shared" si="31"/>
        <v>1055.4110921540482</v>
      </c>
      <c r="M204" s="30">
        <f t="shared" si="32"/>
        <v>185.99246967682089</v>
      </c>
      <c r="N204" s="30">
        <f t="shared" si="33"/>
        <v>301.97963590581605</v>
      </c>
      <c r="O204" s="30">
        <v>0</v>
      </c>
      <c r="P204" s="52">
        <f t="shared" si="23"/>
        <v>2318.5722866813303</v>
      </c>
      <c r="Q204" s="42">
        <f t="shared" si="34"/>
        <v>9271203.8095618617</v>
      </c>
      <c r="R204" s="30">
        <f>'Population w Relocation'!D84*(1+'No. People Relocated'!D$4)-'No. People Relocated'!D204-'No. People Relocated'!K204</f>
        <v>5761642.5951893385</v>
      </c>
      <c r="S204" s="30">
        <f>'Population w Relocation'!E84*(1+'No. People Relocated'!E$4)-'No. People Relocated'!E204-'No. People Relocated'!L204</f>
        <v>6798020.1124633523</v>
      </c>
      <c r="T204" s="30">
        <f>'Population w Relocation'!F84*(1+'No. People Relocated'!F$4)-'No. People Relocated'!F204-'No. People Relocated'!M204</f>
        <v>1382400.953467181</v>
      </c>
      <c r="U204" s="30">
        <f>'Population w Relocation'!G84*(1+'No. People Relocated'!G$4)-'No. People Relocated'!G204-'No. People Relocated'!N204</f>
        <v>1716132.5073447577</v>
      </c>
      <c r="V204" s="30">
        <f t="shared" si="35"/>
        <v>594757.28240120981</v>
      </c>
      <c r="W204" s="52">
        <f t="shared" si="24"/>
        <v>25524157.260427702</v>
      </c>
      <c r="X204" s="59">
        <f t="shared" si="25"/>
        <v>25531885.83471664</v>
      </c>
      <c r="Y204" t="str">
        <f>IF('Population w Relocation'!I85='No. People Relocated'!X204, "same", "different")</f>
        <v>same</v>
      </c>
    </row>
    <row r="205" spans="2:25">
      <c r="B205" s="56">
        <v>2090</v>
      </c>
      <c r="C205" s="42">
        <v>0</v>
      </c>
      <c r="D205" s="30">
        <f t="shared" si="26"/>
        <v>1817.0035294587615</v>
      </c>
      <c r="E205" s="30">
        <f t="shared" si="27"/>
        <v>2473.6588702334316</v>
      </c>
      <c r="F205" s="30">
        <f t="shared" si="28"/>
        <v>435.95682482531384</v>
      </c>
      <c r="G205" s="30">
        <f t="shared" si="29"/>
        <v>707.72712833067681</v>
      </c>
      <c r="H205" s="30">
        <v>0</v>
      </c>
      <c r="I205" s="52">
        <f t="shared" si="22"/>
        <v>5434.3463528481843</v>
      </c>
      <c r="J205" s="42">
        <v>0</v>
      </c>
      <c r="K205" s="30">
        <f t="shared" si="30"/>
        <v>778.71579833946942</v>
      </c>
      <c r="L205" s="30">
        <f t="shared" si="31"/>
        <v>1060.1395158143282</v>
      </c>
      <c r="M205" s="30">
        <f t="shared" si="32"/>
        <v>186.83863921084884</v>
      </c>
      <c r="N205" s="30">
        <f t="shared" si="33"/>
        <v>303.311626427433</v>
      </c>
      <c r="O205" s="30">
        <v>0</v>
      </c>
      <c r="P205" s="52">
        <f t="shared" si="23"/>
        <v>2329.0055797920795</v>
      </c>
      <c r="Q205" s="42">
        <f t="shared" si="34"/>
        <v>9322996.880621938</v>
      </c>
      <c r="R205" s="30">
        <f>'Population w Relocation'!D85*(1+'No. People Relocated'!D$4)-'No. People Relocated'!D205-'No. People Relocated'!K205</f>
        <v>5787855.0888374858</v>
      </c>
      <c r="S205" s="30">
        <f>'Population w Relocation'!E85*(1+'No. People Relocated'!E$4)-'No. People Relocated'!E205-'No. People Relocated'!L205</f>
        <v>6828476.414639621</v>
      </c>
      <c r="T205" s="30">
        <f>'Population w Relocation'!F85*(1+'No. People Relocated'!F$4)-'No. People Relocated'!F205-'No. People Relocated'!M205</f>
        <v>1388690.1627704804</v>
      </c>
      <c r="U205" s="30">
        <f>'Population w Relocation'!G85*(1+'No. People Relocated'!G$4)-'No. People Relocated'!G205-'No. People Relocated'!N205</f>
        <v>1723702.1311267233</v>
      </c>
      <c r="V205" s="30">
        <f t="shared" si="35"/>
        <v>600061.23396133061</v>
      </c>
      <c r="W205" s="52">
        <f t="shared" si="24"/>
        <v>25651781.911957577</v>
      </c>
      <c r="X205" s="59">
        <f t="shared" si="25"/>
        <v>25659545.263890218</v>
      </c>
      <c r="Y205" t="str">
        <f>IF('Population w Relocation'!I86='No. People Relocated'!X205, "same", "different")</f>
        <v>same</v>
      </c>
    </row>
    <row r="206" spans="2:25">
      <c r="B206" s="56">
        <v>2091</v>
      </c>
      <c r="C206" s="42">
        <v>0</v>
      </c>
      <c r="D206" s="30">
        <f t="shared" si="26"/>
        <v>1825.269955688387</v>
      </c>
      <c r="E206" s="30">
        <f t="shared" si="27"/>
        <v>2484.7412884649857</v>
      </c>
      <c r="F206" s="30">
        <f t="shared" si="28"/>
        <v>437.94020288335963</v>
      </c>
      <c r="G206" s="30">
        <f t="shared" si="29"/>
        <v>710.84881507620833</v>
      </c>
      <c r="H206" s="30">
        <v>0</v>
      </c>
      <c r="I206" s="52">
        <f t="shared" si="22"/>
        <v>5458.8002621129408</v>
      </c>
      <c r="J206" s="42">
        <v>0</v>
      </c>
      <c r="K206" s="30">
        <f t="shared" si="30"/>
        <v>782.25855243788033</v>
      </c>
      <c r="L206" s="30">
        <f t="shared" si="31"/>
        <v>1064.8891236278514</v>
      </c>
      <c r="M206" s="30">
        <f t="shared" si="32"/>
        <v>187.68865837858274</v>
      </c>
      <c r="N206" s="30">
        <f t="shared" si="33"/>
        <v>304.64949217551793</v>
      </c>
      <c r="O206" s="30">
        <v>0</v>
      </c>
      <c r="P206" s="52">
        <f t="shared" si="23"/>
        <v>2339.4858266198326</v>
      </c>
      <c r="Q206" s="42">
        <f t="shared" si="34"/>
        <v>9375073.3831096608</v>
      </c>
      <c r="R206" s="30">
        <f>'Population w Relocation'!D86*(1+'No. People Relocated'!D$4)-'No. People Relocated'!D206-'No. People Relocated'!K206</f>
        <v>5814186.8357735472</v>
      </c>
      <c r="S206" s="30">
        <f>'Population w Relocation'!E86*(1+'No. People Relocated'!E$4)-'No. People Relocated'!E206-'No. People Relocated'!L206</f>
        <v>6859069.1663007252</v>
      </c>
      <c r="T206" s="30">
        <f>'Population w Relocation'!F86*(1+'No. People Relocated'!F$4)-'No. People Relocated'!F206-'No. People Relocated'!M206</f>
        <v>1395007.9847230709</v>
      </c>
      <c r="U206" s="30">
        <f>'Population w Relocation'!G86*(1+'No. People Relocated'!G$4)-'No. People Relocated'!G206-'No. People Relocated'!N206</f>
        <v>1731305.1434751046</v>
      </c>
      <c r="V206" s="30">
        <f t="shared" si="35"/>
        <v>605402.19073882827</v>
      </c>
      <c r="W206" s="52">
        <f t="shared" si="24"/>
        <v>25780044.704120938</v>
      </c>
      <c r="X206" s="59">
        <f t="shared" si="25"/>
        <v>25787842.990209669</v>
      </c>
      <c r="Y206" t="str">
        <f>IF('Population w Relocation'!I87='No. People Relocated'!X206, "same", "different")</f>
        <v>same</v>
      </c>
    </row>
    <row r="207" spans="2:25">
      <c r="B207" s="56">
        <v>2092</v>
      </c>
      <c r="C207" s="42">
        <v>0</v>
      </c>
      <c r="D207" s="30">
        <f t="shared" si="26"/>
        <v>1833.5739898816194</v>
      </c>
      <c r="E207" s="30">
        <f t="shared" si="27"/>
        <v>2495.8733578409792</v>
      </c>
      <c r="F207" s="30">
        <f t="shared" si="28"/>
        <v>439.93260428568425</v>
      </c>
      <c r="G207" s="30">
        <f t="shared" si="29"/>
        <v>713.98427115139691</v>
      </c>
      <c r="H207" s="30">
        <v>0</v>
      </c>
      <c r="I207" s="52">
        <f t="shared" si="22"/>
        <v>5483.3642231596796</v>
      </c>
      <c r="J207" s="42">
        <v>0</v>
      </c>
      <c r="K207" s="30">
        <f t="shared" si="30"/>
        <v>785.81742423497997</v>
      </c>
      <c r="L207" s="30">
        <f t="shared" si="31"/>
        <v>1069.6600105032771</v>
      </c>
      <c r="M207" s="30">
        <f t="shared" si="32"/>
        <v>188.54254469386473</v>
      </c>
      <c r="N207" s="30">
        <f t="shared" si="33"/>
        <v>305.99325906488446</v>
      </c>
      <c r="O207" s="30">
        <v>0</v>
      </c>
      <c r="P207" s="52">
        <f t="shared" si="23"/>
        <v>2350.0132384970066</v>
      </c>
      <c r="Q207" s="42">
        <f t="shared" si="34"/>
        <v>9427434.8442886304</v>
      </c>
      <c r="R207" s="30">
        <f>'Population w Relocation'!D87*(1+'No. People Relocated'!D$4)-'No. People Relocated'!D207-'No. People Relocated'!K207</f>
        <v>5840638.3785382975</v>
      </c>
      <c r="S207" s="30">
        <f>'Population w Relocation'!E87*(1+'No. People Relocated'!E$4)-'No. People Relocated'!E207-'No. People Relocated'!L207</f>
        <v>6889798.9787638849</v>
      </c>
      <c r="T207" s="30">
        <f>'Population w Relocation'!F87*(1+'No. People Relocated'!F$4)-'No. People Relocated'!F207-'No. People Relocated'!M207</f>
        <v>1401354.5494977066</v>
      </c>
      <c r="U207" s="30">
        <f>'Population w Relocation'!G87*(1+'No. People Relocated'!G$4)-'No. People Relocated'!G207-'No. People Relocated'!N207</f>
        <v>1738941.6916622636</v>
      </c>
      <c r="V207" s="30">
        <f t="shared" si="35"/>
        <v>610780.38494827528</v>
      </c>
      <c r="W207" s="52">
        <f t="shared" si="24"/>
        <v>25908948.827699058</v>
      </c>
      <c r="X207" s="59">
        <f t="shared" si="25"/>
        <v>25916782.205160715</v>
      </c>
      <c r="Y207" t="str">
        <f>IF('Population w Relocation'!I88='No. People Relocated'!X207, "same", "different")</f>
        <v>same</v>
      </c>
    </row>
    <row r="208" spans="2:25">
      <c r="B208" s="56">
        <v>2093</v>
      </c>
      <c r="C208" s="42">
        <v>0</v>
      </c>
      <c r="D208" s="30">
        <f t="shared" si="26"/>
        <v>1841.9158031352408</v>
      </c>
      <c r="E208" s="30">
        <f t="shared" si="27"/>
        <v>2507.0553008070997</v>
      </c>
      <c r="F208" s="30">
        <f t="shared" si="28"/>
        <v>441.93407008383707</v>
      </c>
      <c r="G208" s="30">
        <f t="shared" si="29"/>
        <v>717.13355729085652</v>
      </c>
      <c r="H208" s="30">
        <v>0</v>
      </c>
      <c r="I208" s="52">
        <f t="shared" si="22"/>
        <v>5508.038731317034</v>
      </c>
      <c r="J208" s="42">
        <v>0</v>
      </c>
      <c r="K208" s="30">
        <f t="shared" si="30"/>
        <v>789.39248705796058</v>
      </c>
      <c r="L208" s="30">
        <f t="shared" si="31"/>
        <v>1074.4522717744715</v>
      </c>
      <c r="M208" s="30">
        <f t="shared" si="32"/>
        <v>189.40031575021592</v>
      </c>
      <c r="N208" s="30">
        <f t="shared" si="33"/>
        <v>307.34295312465287</v>
      </c>
      <c r="O208" s="30">
        <v>0</v>
      </c>
      <c r="P208" s="52">
        <f t="shared" si="23"/>
        <v>2360.5880277073011</v>
      </c>
      <c r="Q208" s="42">
        <f t="shared" si="34"/>
        <v>9480082.799554348</v>
      </c>
      <c r="R208" s="30">
        <f>'Population w Relocation'!D88*(1+'No. People Relocated'!D$4)-'No. People Relocated'!D208-'No. People Relocated'!K208</f>
        <v>5867210.2621407937</v>
      </c>
      <c r="S208" s="30">
        <f>'Population w Relocation'!E88*(1+'No. People Relocated'!E$4)-'No. People Relocated'!E208-'No. People Relocated'!L208</f>
        <v>6920666.4660851229</v>
      </c>
      <c r="T208" s="30">
        <f>'Population w Relocation'!F88*(1+'No. People Relocated'!F$4)-'No. People Relocated'!F208-'No. People Relocated'!M208</f>
        <v>1407729.9878593611</v>
      </c>
      <c r="U208" s="30">
        <f>'Population w Relocation'!G88*(1+'No. People Relocated'!G$4)-'No. People Relocated'!G208-'No. People Relocated'!N208</f>
        <v>1746611.9236101594</v>
      </c>
      <c r="V208" s="30">
        <f t="shared" si="35"/>
        <v>616196.05017770606</v>
      </c>
      <c r="W208" s="52">
        <f t="shared" si="24"/>
        <v>26038497.489427488</v>
      </c>
      <c r="X208" s="59">
        <f t="shared" si="25"/>
        <v>26046366.116186511</v>
      </c>
      <c r="Y208" t="str">
        <f>IF('Population w Relocation'!I89='No. People Relocated'!X208, "same", "different")</f>
        <v>same</v>
      </c>
    </row>
    <row r="209" spans="2:27">
      <c r="B209" s="56">
        <v>2094</v>
      </c>
      <c r="C209" s="42">
        <v>0</v>
      </c>
      <c r="D209" s="30">
        <f>K90</f>
        <v>1850.2955673244355</v>
      </c>
      <c r="E209" s="30">
        <f t="shared" si="27"/>
        <v>2518.2873408056294</v>
      </c>
      <c r="F209" s="30">
        <f t="shared" si="28"/>
        <v>443.9446415161305</v>
      </c>
      <c r="G209" s="30">
        <f t="shared" si="29"/>
        <v>720.2967344970931</v>
      </c>
      <c r="H209" s="30">
        <v>0</v>
      </c>
      <c r="I209" s="52">
        <f t="shared" si="22"/>
        <v>5532.8242841432884</v>
      </c>
      <c r="J209" s="42">
        <v>0</v>
      </c>
      <c r="K209" s="30">
        <f t="shared" si="30"/>
        <v>792.98381456761535</v>
      </c>
      <c r="L209" s="30">
        <f t="shared" si="31"/>
        <v>1079.266003202413</v>
      </c>
      <c r="M209" s="30">
        <f t="shared" si="32"/>
        <v>190.26198922119883</v>
      </c>
      <c r="N209" s="30">
        <f t="shared" si="33"/>
        <v>308.69860049875422</v>
      </c>
      <c r="O209" s="30">
        <v>0</v>
      </c>
      <c r="P209" s="52">
        <f t="shared" si="23"/>
        <v>2371.2104074899817</v>
      </c>
      <c r="Q209" s="42">
        <f t="shared" si="34"/>
        <v>9533018.7924770936</v>
      </c>
      <c r="R209" s="30">
        <f>'Population w Relocation'!D89*(1+'No. People Relocated'!D$4)-'No. People Relocated'!D209-'No. People Relocated'!K209</f>
        <v>5893903.0340696061</v>
      </c>
      <c r="S209" s="30">
        <f>'Population w Relocation'!E89*(1+'No. People Relocated'!E$4)-'No. People Relocated'!E209-'No. People Relocated'!L209</f>
        <v>6951672.2450715397</v>
      </c>
      <c r="T209" s="30">
        <f>'Population w Relocation'!F89*(1+'No. People Relocated'!F$4)-'No. People Relocated'!F209-'No. People Relocated'!M209</f>
        <v>1414134.4311679204</v>
      </c>
      <c r="U209" s="30">
        <f>'Population w Relocation'!G89*(1+'No. People Relocated'!G$4)-'No. People Relocated'!G209-'No. People Relocated'!N209</f>
        <v>1754315.987893214</v>
      </c>
      <c r="V209" s="30">
        <f t="shared" si="35"/>
        <v>621649.42139644036</v>
      </c>
      <c r="W209" s="52">
        <f t="shared" si="24"/>
        <v>26168693.91207581</v>
      </c>
      <c r="X209" s="59">
        <f>SUM(I209,P209,W209)</f>
        <v>26176597.946767442</v>
      </c>
      <c r="Y209" s="87" t="str">
        <f>IF('Population w Relocation'!I90='No. People Relocated'!X209, "same", "different")</f>
        <v>same</v>
      </c>
      <c r="Z209" s="92">
        <f>'Population w Relocation'!I90-'No. People Relocated'!X209</f>
        <v>0</v>
      </c>
      <c r="AA209" s="25" t="s">
        <v>65</v>
      </c>
    </row>
    <row r="210" spans="2:27">
      <c r="B210" s="56">
        <v>2095</v>
      </c>
      <c r="C210" s="42">
        <v>0</v>
      </c>
      <c r="D210" s="30">
        <f t="shared" si="26"/>
        <v>1858.71345510633</v>
      </c>
      <c r="E210" s="30">
        <f t="shared" si="27"/>
        <v>2529.5697022799113</v>
      </c>
      <c r="F210" s="30">
        <f t="shared" si="28"/>
        <v>445.96436000849013</v>
      </c>
      <c r="G210" s="30">
        <f t="shared" si="29"/>
        <v>723.47386404168594</v>
      </c>
      <c r="H210" s="30">
        <v>0</v>
      </c>
      <c r="I210" s="52">
        <f t="shared" si="22"/>
        <v>5557.7213814364177</v>
      </c>
      <c r="J210" s="42">
        <v>0</v>
      </c>
      <c r="K210" s="30">
        <f t="shared" si="30"/>
        <v>796.59148075985593</v>
      </c>
      <c r="L210" s="30">
        <f t="shared" si="31"/>
        <v>1084.1013009771052</v>
      </c>
      <c r="M210" s="30">
        <f t="shared" si="32"/>
        <v>191.12758286078153</v>
      </c>
      <c r="N210" s="30">
        <f t="shared" si="33"/>
        <v>310.0602274464369</v>
      </c>
      <c r="O210" s="30">
        <v>0</v>
      </c>
      <c r="P210" s="52">
        <f t="shared" si="23"/>
        <v>2381.8805920441791</v>
      </c>
      <c r="Q210" s="42">
        <f t="shared" si="34"/>
        <v>9586244.374845041</v>
      </c>
      <c r="R210" s="30">
        <f>'Population w Relocation'!D90*(1+'No. People Relocated'!D$4)-'No. People Relocated'!D210-'No. People Relocated'!K210</f>
        <v>5920717.244304087</v>
      </c>
      <c r="S210" s="30">
        <f>'Population w Relocation'!E90*(1+'No. People Relocated'!E$4)-'No. People Relocated'!E210-'No. People Relocated'!L210</f>
        <v>6982816.9352936409</v>
      </c>
      <c r="T210" s="30">
        <f>'Population w Relocation'!F90*(1+'No. People Relocated'!F$4)-'No. People Relocated'!F210-'No. People Relocated'!M210</f>
        <v>1420568.0113808904</v>
      </c>
      <c r="U210" s="30">
        <f>'Population w Relocation'!G90*(1+'No. People Relocated'!G$4)-'No. People Relocated'!G210-'No. People Relocated'!N210</f>
        <v>1762054.0337411917</v>
      </c>
      <c r="V210" s="30">
        <f t="shared" si="35"/>
        <v>627140.73496294999</v>
      </c>
      <c r="W210" s="52">
        <f t="shared" si="24"/>
        <v>26299541.334527802</v>
      </c>
      <c r="X210" s="59">
        <f t="shared" si="25"/>
        <v>26307480.936501283</v>
      </c>
      <c r="Y210" t="str">
        <f>IF('Population w Relocation'!I91='No. People Relocated'!X210, "same", "different")</f>
        <v>same</v>
      </c>
    </row>
    <row r="211" spans="2:27">
      <c r="B211" s="56">
        <v>2096</v>
      </c>
      <c r="C211" s="42">
        <v>0</v>
      </c>
      <c r="D211" s="30">
        <f t="shared" si="26"/>
        <v>1867.1696399235525</v>
      </c>
      <c r="E211" s="30">
        <f t="shared" si="27"/>
        <v>2540.9026106788324</v>
      </c>
      <c r="F211" s="30">
        <f t="shared" si="28"/>
        <v>447.99326717530801</v>
      </c>
      <c r="G211" s="30">
        <f t="shared" si="29"/>
        <v>726.66500746647523</v>
      </c>
      <c r="H211" s="30">
        <v>0</v>
      </c>
      <c r="I211" s="52">
        <f t="shared" si="22"/>
        <v>5582.7305252441674</v>
      </c>
      <c r="J211" s="42">
        <v>0</v>
      </c>
      <c r="K211" s="30">
        <f t="shared" si="30"/>
        <v>800.21555996723691</v>
      </c>
      <c r="L211" s="30">
        <f t="shared" si="31"/>
        <v>1088.9582617194999</v>
      </c>
      <c r="M211" s="30">
        <f t="shared" si="32"/>
        <v>191.99711450370347</v>
      </c>
      <c r="N211" s="30">
        <f t="shared" si="33"/>
        <v>311.42786034277515</v>
      </c>
      <c r="O211" s="30">
        <v>0</v>
      </c>
      <c r="P211" s="52">
        <f t="shared" si="23"/>
        <v>2392.5987965332156</v>
      </c>
      <c r="Q211" s="42">
        <f t="shared" si="34"/>
        <v>9639761.1067076102</v>
      </c>
      <c r="R211" s="30">
        <f>'Population w Relocation'!D91*(1+'No. People Relocated'!D$4)-'No. People Relocated'!D211-'No. People Relocated'!K211</f>
        <v>5947653.4453257164</v>
      </c>
      <c r="S211" s="30">
        <f>'Population w Relocation'!E91*(1+'No. People Relocated'!E$4)-'No. People Relocated'!E211-'No. People Relocated'!L211</f>
        <v>7014101.1590977097</v>
      </c>
      <c r="T211" s="30">
        <f>'Population w Relocation'!F91*(1+'No. People Relocated'!F$4)-'No. People Relocated'!F211-'No. People Relocated'!M211</f>
        <v>1427030.8610561157</v>
      </c>
      <c r="U211" s="30">
        <f>'Population w Relocation'!G91*(1+'No. People Relocated'!G$4)-'No. People Relocated'!G211-'No. People Relocated'!N211</f>
        <v>1769826.2110420885</v>
      </c>
      <c r="V211" s="30">
        <f t="shared" si="35"/>
        <v>632670.22863276908</v>
      </c>
      <c r="W211" s="52">
        <f t="shared" si="24"/>
        <v>26431043.01186201</v>
      </c>
      <c r="X211" s="59">
        <f t="shared" si="25"/>
        <v>26439018.341183785</v>
      </c>
      <c r="Y211" t="str">
        <f>IF('Population w Relocation'!I92='No. People Relocated'!X211, "same", "different")</f>
        <v>same</v>
      </c>
    </row>
    <row r="212" spans="2:27">
      <c r="B212" s="56">
        <v>2097</v>
      </c>
      <c r="C212" s="42">
        <v>0</v>
      </c>
      <c r="D212" s="30">
        <f t="shared" si="26"/>
        <v>1875.6642960078045</v>
      </c>
      <c r="E212" s="30">
        <f t="shared" si="27"/>
        <v>2552.2862924613305</v>
      </c>
      <c r="F212" s="30">
        <f t="shared" si="28"/>
        <v>450.03140482030017</v>
      </c>
      <c r="G212" s="30">
        <f t="shared" si="29"/>
        <v>729.87022658475348</v>
      </c>
      <c r="H212" s="30">
        <v>0</v>
      </c>
      <c r="I212" s="52">
        <f t="shared" si="22"/>
        <v>5607.8522198741884</v>
      </c>
      <c r="J212" s="42">
        <v>0</v>
      </c>
      <c r="K212" s="30">
        <f t="shared" si="30"/>
        <v>803.85612686048785</v>
      </c>
      <c r="L212" s="30">
        <f t="shared" si="31"/>
        <v>1093.8369824834276</v>
      </c>
      <c r="M212" s="30">
        <f t="shared" si="32"/>
        <v>192.87060206584297</v>
      </c>
      <c r="N212" s="30">
        <f t="shared" si="33"/>
        <v>312.80152567918014</v>
      </c>
      <c r="O212" s="30">
        <v>0</v>
      </c>
      <c r="P212" s="52">
        <f t="shared" si="23"/>
        <v>2403.3652370889386</v>
      </c>
      <c r="Q212" s="42">
        <f t="shared" si="34"/>
        <v>9693570.5564190149</v>
      </c>
      <c r="R212" s="30">
        <f>'Population w Relocation'!D92*(1+'No. People Relocated'!D$4)-'No. People Relocated'!D212-'No. People Relocated'!K212</f>
        <v>5974712.192129476</v>
      </c>
      <c r="S212" s="30">
        <f>'Population w Relocation'!E92*(1+'No. People Relocated'!E$4)-'No. People Relocated'!E212-'No. People Relocated'!L212</f>
        <v>7045525.541618254</v>
      </c>
      <c r="T212" s="30">
        <f>'Population w Relocation'!F92*(1+'No. People Relocated'!F$4)-'No. People Relocated'!F212-'No. People Relocated'!M212</f>
        <v>1433523.1133545099</v>
      </c>
      <c r="U212" s="30">
        <f>'Population w Relocation'!G92*(1+'No. People Relocated'!G$4)-'No. People Relocated'!G212-'No. People Relocated'!N212</f>
        <v>1777632.6703450345</v>
      </c>
      <c r="V212" s="30">
        <f t="shared" si="35"/>
        <v>638238.14156644873</v>
      </c>
      <c r="W212" s="52">
        <f t="shared" si="24"/>
        <v>26563202.215432737</v>
      </c>
      <c r="X212" s="59">
        <f t="shared" si="25"/>
        <v>26571213.4328897</v>
      </c>
      <c r="Y212" t="str">
        <f>IF('Population w Relocation'!I93='No. People Relocated'!X212, "same", "different")</f>
        <v>same</v>
      </c>
    </row>
    <row r="213" spans="2:27">
      <c r="B213" s="56">
        <v>2098</v>
      </c>
      <c r="C213" s="42">
        <v>0</v>
      </c>
      <c r="D213" s="30">
        <f t="shared" si="26"/>
        <v>1884.1975983834523</v>
      </c>
      <c r="E213" s="30">
        <f t="shared" si="27"/>
        <v>2563.7209751009177</v>
      </c>
      <c r="F213" s="30">
        <f t="shared" si="28"/>
        <v>452.07881493736789</v>
      </c>
      <c r="G213" s="30">
        <f t="shared" si="29"/>
        <v>733.08958348246347</v>
      </c>
      <c r="H213" s="30">
        <v>0</v>
      </c>
      <c r="I213" s="52">
        <f t="shared" si="22"/>
        <v>5633.0869719042012</v>
      </c>
      <c r="J213" s="42">
        <v>0</v>
      </c>
      <c r="K213" s="30">
        <f t="shared" si="30"/>
        <v>807.51325645005113</v>
      </c>
      <c r="L213" s="30">
        <f t="shared" si="31"/>
        <v>1098.7375607575366</v>
      </c>
      <c r="M213" s="30">
        <f t="shared" si="32"/>
        <v>193.74806354458627</v>
      </c>
      <c r="N213" s="30">
        <f t="shared" si="33"/>
        <v>314.18125006391296</v>
      </c>
      <c r="O213" s="30">
        <v>0</v>
      </c>
      <c r="P213" s="52">
        <f t="shared" si="23"/>
        <v>2414.1801308160871</v>
      </c>
      <c r="Q213" s="42">
        <f t="shared" si="34"/>
        <v>9747674.3006820846</v>
      </c>
      <c r="R213" s="30">
        <f>'Population w Relocation'!D93*(1+'No. People Relocated'!D$4)-'No. People Relocated'!D213-'No. People Relocated'!K213</f>
        <v>6001894.0422352888</v>
      </c>
      <c r="S213" s="30">
        <f>'Population w Relocation'!E93*(1+'No. People Relocated'!E$4)-'No. People Relocated'!E213-'No. People Relocated'!L213</f>
        <v>7077090.7107904861</v>
      </c>
      <c r="T213" s="30">
        <f>'Population w Relocation'!F93*(1+'No. People Relocated'!F$4)-'No. People Relocated'!F213-'No. People Relocated'!M213</f>
        <v>1440044.9020428006</v>
      </c>
      <c r="U213" s="30">
        <f>'Population w Relocation'!G93*(1+'No. People Relocated'!G$4)-'No. People Relocated'!G213-'No. People Relocated'!N213</f>
        <v>1785473.5628632132</v>
      </c>
      <c r="V213" s="30">
        <f t="shared" si="35"/>
        <v>643844.71433755534</v>
      </c>
      <c r="W213" s="52">
        <f t="shared" si="24"/>
        <v>26696022.232951425</v>
      </c>
      <c r="X213" s="59">
        <f t="shared" si="25"/>
        <v>26704069.500054147</v>
      </c>
      <c r="Y213" t="str">
        <f>IF('Population w Relocation'!I94='No. People Relocated'!X213, "same", "different")</f>
        <v>same</v>
      </c>
    </row>
    <row r="214" spans="2:27">
      <c r="B214" s="56">
        <v>2099</v>
      </c>
      <c r="C214" s="42">
        <v>0</v>
      </c>
      <c r="D214" s="30">
        <f t="shared" si="26"/>
        <v>1892.7697228711322</v>
      </c>
      <c r="E214" s="30">
        <f t="shared" si="27"/>
        <v>2575.2068870902272</v>
      </c>
      <c r="F214" s="30">
        <f t="shared" si="28"/>
        <v>454.13553971146308</v>
      </c>
      <c r="G214" s="30">
        <f t="shared" si="29"/>
        <v>736.32314051939989</v>
      </c>
      <c r="H214" s="30">
        <v>0</v>
      </c>
      <c r="I214" s="52">
        <f t="shared" si="22"/>
        <v>5658.4352901922221</v>
      </c>
      <c r="J214" s="42">
        <v>0</v>
      </c>
      <c r="K214" s="30">
        <f t="shared" si="30"/>
        <v>811.18702408762817</v>
      </c>
      <c r="L214" s="30">
        <f t="shared" si="31"/>
        <v>1103.6600944672405</v>
      </c>
      <c r="M214" s="30">
        <f t="shared" si="32"/>
        <v>194.62951701919849</v>
      </c>
      <c r="N214" s="30">
        <f t="shared" si="33"/>
        <v>315.56706022259999</v>
      </c>
      <c r="O214" s="30">
        <v>0</v>
      </c>
      <c r="P214" s="52">
        <f t="shared" si="23"/>
        <v>2425.0436957966672</v>
      </c>
      <c r="Q214" s="42">
        <f t="shared" si="34"/>
        <v>9802073.9245922565</v>
      </c>
      <c r="R214" s="30">
        <f>'Population w Relocation'!D94*(1+'No. People Relocated'!D$4)-'No. People Relocated'!D214-'No. People Relocated'!K214</f>
        <v>6029199.5556995058</v>
      </c>
      <c r="S214" s="30">
        <f>'Population w Relocation'!E94*(1+'No. People Relocated'!E$4)-'No. People Relocated'!E214-'No. People Relocated'!L214</f>
        <v>7108797.2973628798</v>
      </c>
      <c r="T214" s="30">
        <f>'Population w Relocation'!F94*(1+'No. People Relocated'!F$4)-'No. People Relocated'!F214-'No. People Relocated'!M214</f>
        <v>1446596.3614962834</v>
      </c>
      <c r="U214" s="30">
        <f>'Population w Relocation'!G94*(1+'No. People Relocated'!G$4)-'No. People Relocated'!G214-'No. People Relocated'!N214</f>
        <v>1793349.0404767869</v>
      </c>
      <c r="V214" s="30">
        <f t="shared" si="35"/>
        <v>649490.18894071318</v>
      </c>
      <c r="W214" s="52">
        <f t="shared" si="24"/>
        <v>26829506.368568428</v>
      </c>
      <c r="X214" s="59">
        <f t="shared" si="25"/>
        <v>26837589.847554415</v>
      </c>
      <c r="Y214" t="str">
        <f>IF('Population w Relocation'!I95='No. People Relocated'!X214, "same", "different")</f>
        <v>same</v>
      </c>
    </row>
    <row r="215" spans="2:27">
      <c r="B215" s="56">
        <v>2100</v>
      </c>
      <c r="C215" s="42">
        <v>0</v>
      </c>
      <c r="D215" s="30">
        <f t="shared" si="26"/>
        <v>1901.3808460913733</v>
      </c>
      <c r="E215" s="30">
        <f t="shared" si="27"/>
        <v>2586.7442579455787</v>
      </c>
      <c r="F215" s="30">
        <f t="shared" si="28"/>
        <v>456.20162151945721</v>
      </c>
      <c r="G215" s="30">
        <f t="shared" si="29"/>
        <v>739.5709603304183</v>
      </c>
      <c r="H215" s="30">
        <v>0</v>
      </c>
      <c r="I215" s="52">
        <f t="shared" si="22"/>
        <v>5683.8976858868273</v>
      </c>
      <c r="J215" s="42">
        <v>0</v>
      </c>
      <c r="K215" s="30">
        <f t="shared" si="30"/>
        <v>814.87750546773157</v>
      </c>
      <c r="L215" s="30">
        <f t="shared" si="31"/>
        <v>1108.6046819766768</v>
      </c>
      <c r="M215" s="30">
        <f t="shared" si="32"/>
        <v>195.51498065119597</v>
      </c>
      <c r="N215" s="30">
        <f t="shared" si="33"/>
        <v>316.9589829987508</v>
      </c>
      <c r="O215" s="30">
        <v>0</v>
      </c>
      <c r="P215" s="52">
        <f t="shared" si="23"/>
        <v>2435.9561510943549</v>
      </c>
      <c r="Q215" s="42">
        <f t="shared" si="34"/>
        <v>9856771.0216818601</v>
      </c>
      <c r="R215" s="30">
        <f>'Population w Relocation'!D95*(1+'No. People Relocated'!D$4)-'No. People Relocated'!D215-'No. People Relocated'!K215</f>
        <v>6056629.2951264437</v>
      </c>
      <c r="S215" s="30">
        <f>'Population w Relocation'!E95*(1+'No. People Relocated'!E$4)-'No. People Relocated'!E215-'No. People Relocated'!L215</f>
        <v>7140645.9349097712</v>
      </c>
      <c r="T215" s="30">
        <f>'Population w Relocation'!F95*(1+'No. People Relocated'!F$4)-'No. People Relocated'!F215-'No. People Relocated'!M215</f>
        <v>1453177.6267015941</v>
      </c>
      <c r="U215" s="30">
        <f>'Population w Relocation'!G95*(1+'No. People Relocated'!G$4)-'No. People Relocated'!G215-'No. People Relocated'!N215</f>
        <v>1801259.2557358416</v>
      </c>
      <c r="V215" s="30">
        <f t="shared" si="35"/>
        <v>655174.80879969231</v>
      </c>
      <c r="W215" s="52">
        <f t="shared" si="24"/>
        <v>26963657.9429552</v>
      </c>
      <c r="X215" s="59">
        <f t="shared" si="25"/>
        <v>26971777.796792179</v>
      </c>
      <c r="Y215" t="str">
        <f>IF('Population w Relocation'!I96='No. People Relocated'!X215, "same", "different")</f>
        <v>same</v>
      </c>
    </row>
    <row r="216" spans="2:27">
      <c r="B216" s="56">
        <v>2101</v>
      </c>
      <c r="C216" s="42">
        <v>0</v>
      </c>
      <c r="D216" s="30">
        <f t="shared" si="26"/>
        <v>1910.0311454682374</v>
      </c>
      <c r="E216" s="30">
        <f t="shared" si="27"/>
        <v>2598.3333182115639</v>
      </c>
      <c r="F216" s="30">
        <f t="shared" si="28"/>
        <v>458.27710293101478</v>
      </c>
      <c r="G216" s="30">
        <f t="shared" si="29"/>
        <v>742.83310582664808</v>
      </c>
      <c r="H216" s="30">
        <v>0</v>
      </c>
      <c r="I216" s="52">
        <f t="shared" si="22"/>
        <v>5709.4746724374654</v>
      </c>
      <c r="J216" s="42">
        <v>0</v>
      </c>
      <c r="K216" s="30">
        <f t="shared" si="30"/>
        <v>818.58477662924474</v>
      </c>
      <c r="L216" s="30">
        <f t="shared" si="31"/>
        <v>1113.5714220906707</v>
      </c>
      <c r="M216" s="30">
        <f t="shared" si="32"/>
        <v>196.40447268472064</v>
      </c>
      <c r="N216" s="30">
        <f t="shared" si="33"/>
        <v>318.35704535427783</v>
      </c>
      <c r="O216" s="30">
        <v>0</v>
      </c>
      <c r="P216" s="52">
        <f t="shared" si="23"/>
        <v>2446.9177167589141</v>
      </c>
      <c r="Q216" s="42">
        <f t="shared" si="34"/>
        <v>9911767.1939645838</v>
      </c>
      <c r="R216" s="30">
        <f>'Population w Relocation'!D96*(1+'No. People Relocated'!D$4)-'No. People Relocated'!D216-'No. People Relocated'!K216</f>
        <v>6084183.8256799774</v>
      </c>
      <c r="S216" s="30">
        <f>'Population w Relocation'!E96*(1+'No. People Relocated'!E$4)-'No. People Relocated'!E216-'No. People Relocated'!L216</f>
        <v>7172637.2598440181</v>
      </c>
      <c r="T216" s="30">
        <f>'Population w Relocation'!F96*(1+'No. People Relocated'!F$4)-'No. People Relocated'!F216-'No. People Relocated'!M216</f>
        <v>1459788.8332594864</v>
      </c>
      <c r="U216" s="30">
        <f>'Population w Relocation'!G96*(1+'No. People Relocated'!G$4)-'No. People Relocated'!G216-'No. People Relocated'!N216</f>
        <v>1809204.3618633393</v>
      </c>
      <c r="V216" s="30">
        <f t="shared" si="35"/>
        <v>660898.81877554057</v>
      </c>
      <c r="W216" s="52">
        <f t="shared" si="24"/>
        <v>27098480.293386944</v>
      </c>
      <c r="X216" s="59">
        <f t="shared" si="25"/>
        <v>27106636.685776141</v>
      </c>
      <c r="Y216" t="str">
        <f>IF('Population w Relocation'!I97='No. People Relocated'!X216, "same", "different")</f>
        <v>same</v>
      </c>
    </row>
    <row r="217" spans="2:27">
      <c r="B217" s="56">
        <v>2102</v>
      </c>
      <c r="C217" s="42">
        <v>0</v>
      </c>
      <c r="D217" s="30">
        <f t="shared" si="26"/>
        <v>1918.7207992329736</v>
      </c>
      <c r="E217" s="30">
        <f t="shared" si="27"/>
        <v>2609.9742994656549</v>
      </c>
      <c r="F217" s="30">
        <f t="shared" si="28"/>
        <v>460.36202670947006</v>
      </c>
      <c r="G217" s="30">
        <f t="shared" si="29"/>
        <v>746.10964019671053</v>
      </c>
      <c r="H217" s="30">
        <v>0</v>
      </c>
      <c r="I217" s="52">
        <f t="shared" si="22"/>
        <v>5735.1667656048094</v>
      </c>
      <c r="J217" s="42">
        <v>0</v>
      </c>
      <c r="K217" s="30">
        <f t="shared" si="30"/>
        <v>822.30891395698893</v>
      </c>
      <c r="L217" s="30">
        <f t="shared" si="31"/>
        <v>1118.5604140567095</v>
      </c>
      <c r="M217" s="30">
        <f t="shared" si="32"/>
        <v>197.29801144691578</v>
      </c>
      <c r="N217" s="30">
        <f t="shared" si="33"/>
        <v>319.76127437001884</v>
      </c>
      <c r="O217" s="30">
        <v>0</v>
      </c>
      <c r="P217" s="52">
        <f t="shared" si="23"/>
        <v>2457.9286138306329</v>
      </c>
      <c r="Q217" s="42">
        <f t="shared" si="34"/>
        <v>9967064.0519802049</v>
      </c>
      <c r="R217" s="30">
        <f>'Population w Relocation'!D97*(1+'No. People Relocated'!D$4)-'No. People Relocated'!D217-'No. People Relocated'!K217</f>
        <v>6111863.7150951875</v>
      </c>
      <c r="S217" s="30">
        <f>'Population w Relocation'!E97*(1+'No. People Relocated'!E$4)-'No. People Relocated'!E217-'No. People Relocated'!L217</f>
        <v>7204771.9114297163</v>
      </c>
      <c r="T217" s="30">
        <f>'Population w Relocation'!F97*(1+'No. People Relocated'!F$4)-'No. People Relocated'!F217-'No. People Relocated'!M217</f>
        <v>1466430.1173876275</v>
      </c>
      <c r="U217" s="30">
        <f>'Population w Relocation'!G97*(1+'No. People Relocated'!G$4)-'No. People Relocated'!G217-'No. People Relocated'!N217</f>
        <v>1817184.512758089</v>
      </c>
      <c r="V217" s="30">
        <f t="shared" si="35"/>
        <v>666662.4651747609</v>
      </c>
      <c r="W217" s="52">
        <f t="shared" si="24"/>
        <v>27233976.773825582</v>
      </c>
      <c r="X217" s="59">
        <f t="shared" si="25"/>
        <v>27242169.869205017</v>
      </c>
      <c r="Y217" t="str">
        <f>IF('Population w Relocation'!I98='No. People Relocated'!X217, "same", "different")</f>
        <v>same</v>
      </c>
    </row>
    <row r="218" spans="2:27">
      <c r="B218" s="56">
        <v>2103</v>
      </c>
      <c r="C218" s="42">
        <v>0</v>
      </c>
      <c r="D218" s="30">
        <f t="shared" si="26"/>
        <v>1927.4499864276909</v>
      </c>
      <c r="E218" s="30">
        <f t="shared" si="27"/>
        <v>2621.6674343228296</v>
      </c>
      <c r="F218" s="30">
        <f t="shared" si="28"/>
        <v>462.45643581270843</v>
      </c>
      <c r="G218" s="30">
        <f t="shared" si="29"/>
        <v>749.40062690794366</v>
      </c>
      <c r="H218" s="30">
        <v>0</v>
      </c>
      <c r="I218" s="52">
        <f t="shared" si="22"/>
        <v>5760.9744834711728</v>
      </c>
      <c r="J218" s="42">
        <v>0</v>
      </c>
      <c r="K218" s="30">
        <f t="shared" si="30"/>
        <v>826.04999418329623</v>
      </c>
      <c r="L218" s="30">
        <f t="shared" si="31"/>
        <v>1123.5717575669273</v>
      </c>
      <c r="M218" s="30">
        <f t="shared" si="32"/>
        <v>198.19561534830365</v>
      </c>
      <c r="N218" s="30">
        <f t="shared" si="33"/>
        <v>321.1716972462616</v>
      </c>
      <c r="O218" s="30">
        <v>0</v>
      </c>
      <c r="P218" s="52">
        <f t="shared" si="23"/>
        <v>2468.9890643447889</v>
      </c>
      <c r="Q218" s="42">
        <f t="shared" si="34"/>
        <v>10022663.214839539</v>
      </c>
      <c r="R218" s="30">
        <f>'Population w Relocation'!D98*(1+'No. People Relocated'!D$4)-'No. People Relocated'!D218-'No. People Relocated'!K218</f>
        <v>6139669.5336900512</v>
      </c>
      <c r="S218" s="30">
        <f>'Population w Relocation'!E98*(1+'No. People Relocated'!E$4)-'No. People Relocated'!E218-'No. People Relocated'!L218</f>
        <v>7237050.5317949736</v>
      </c>
      <c r="T218" s="30">
        <f>'Population w Relocation'!F98*(1+'No. People Relocated'!F$4)-'No. People Relocated'!F218-'No. People Relocated'!M218</f>
        <v>1473101.6159234042</v>
      </c>
      <c r="U218" s="30">
        <f>'Population w Relocation'!G98*(1+'No. People Relocated'!G$4)-'No. People Relocated'!G218-'No. People Relocated'!N218</f>
        <v>1825199.8629977249</v>
      </c>
      <c r="V218" s="30">
        <f t="shared" si="35"/>
        <v>672465.9957575344</v>
      </c>
      <c r="W218" s="52">
        <f t="shared" si="24"/>
        <v>27370150.755003229</v>
      </c>
      <c r="X218" s="59">
        <f t="shared" si="25"/>
        <v>27378380.718551043</v>
      </c>
      <c r="Y218" t="str">
        <f>IF('Population w Relocation'!I99='No. People Relocated'!X218, "same", "different")</f>
        <v>same</v>
      </c>
    </row>
    <row r="219" spans="2:27">
      <c r="B219" s="56">
        <v>2104</v>
      </c>
      <c r="C219" s="42">
        <v>0</v>
      </c>
      <c r="D219" s="30">
        <f t="shared" si="26"/>
        <v>1936.2188869090471</v>
      </c>
      <c r="E219" s="30">
        <f t="shared" si="27"/>
        <v>2633.4129564402224</v>
      </c>
      <c r="F219" s="30">
        <f t="shared" si="28"/>
        <v>464.56037339405145</v>
      </c>
      <c r="G219" s="30">
        <f t="shared" si="29"/>
        <v>752.70612970763079</v>
      </c>
      <c r="H219" s="30">
        <v>0</v>
      </c>
      <c r="I219" s="52">
        <f t="shared" si="22"/>
        <v>5786.898346450952</v>
      </c>
      <c r="J219" s="42">
        <v>0</v>
      </c>
      <c r="K219" s="30">
        <f t="shared" si="30"/>
        <v>829.8080943895917</v>
      </c>
      <c r="L219" s="30">
        <f t="shared" si="31"/>
        <v>1128.6055527600956</v>
      </c>
      <c r="M219" s="30">
        <f t="shared" si="32"/>
        <v>199.09730288316493</v>
      </c>
      <c r="N219" s="30">
        <f t="shared" si="33"/>
        <v>322.5883413032704</v>
      </c>
      <c r="O219" s="30">
        <v>0</v>
      </c>
      <c r="P219" s="52">
        <f t="shared" si="23"/>
        <v>2480.0992913361224</v>
      </c>
      <c r="Q219" s="42">
        <f t="shared" si="34"/>
        <v>10078566.310269624</v>
      </c>
      <c r="R219" s="30">
        <f>'Population w Relocation'!D99*(1+'No. People Relocated'!D$4)-'No. People Relocated'!D219-'No. People Relocated'!K219</f>
        <v>6167601.8543772027</v>
      </c>
      <c r="S219" s="30">
        <f>'Population w Relocation'!E99*(1+'No. People Relocated'!E$4)-'No. People Relocated'!E219-'No. People Relocated'!L219</f>
        <v>7269473.7659447482</v>
      </c>
      <c r="T219" s="30">
        <f>'Population w Relocation'!F99*(1+'No. People Relocated'!F$4)-'No. People Relocated'!F219-'No. People Relocated'!M219</f>
        <v>1479803.4663267438</v>
      </c>
      <c r="U219" s="30">
        <f>'Population w Relocation'!G99*(1+'No. People Relocated'!G$4)-'No. People Relocated'!G219-'No. People Relocated'!N219</f>
        <v>1833250.5678417028</v>
      </c>
      <c r="V219" s="30">
        <f t="shared" si="35"/>
        <v>678309.65974598855</v>
      </c>
      <c r="W219" s="52">
        <f t="shared" si="24"/>
        <v>27507005.624506008</v>
      </c>
      <c r="X219" s="59">
        <f t="shared" si="25"/>
        <v>27515272.622143794</v>
      </c>
      <c r="Y219" t="str">
        <f>IF('Population w Relocation'!I100='No. People Relocated'!X219, "same", "different")</f>
        <v>same</v>
      </c>
    </row>
    <row r="220" spans="2:27">
      <c r="B220" s="56">
        <v>2105</v>
      </c>
      <c r="C220" s="42">
        <v>0</v>
      </c>
      <c r="D220" s="30">
        <f t="shared" si="26"/>
        <v>1945.0276813519552</v>
      </c>
      <c r="E220" s="30">
        <f t="shared" si="27"/>
        <v>2645.2111005217907</v>
      </c>
      <c r="F220" s="30">
        <f t="shared" si="28"/>
        <v>466.673882803146</v>
      </c>
      <c r="G220" s="30">
        <f t="shared" si="29"/>
        <v>756.02621262423588</v>
      </c>
      <c r="H220" s="30">
        <v>0</v>
      </c>
      <c r="I220" s="52">
        <f t="shared" si="22"/>
        <v>5812.9388773011278</v>
      </c>
      <c r="J220" s="42">
        <v>0</v>
      </c>
      <c r="K220" s="30">
        <f t="shared" si="30"/>
        <v>833.58329200798096</v>
      </c>
      <c r="L220" s="30">
        <f t="shared" si="31"/>
        <v>1133.661900223625</v>
      </c>
      <c r="M220" s="30">
        <f t="shared" si="32"/>
        <v>200.00309262991973</v>
      </c>
      <c r="N220" s="30">
        <f t="shared" si="33"/>
        <v>324.01123398181545</v>
      </c>
      <c r="O220" s="30">
        <v>0</v>
      </c>
      <c r="P220" s="52">
        <f t="shared" si="23"/>
        <v>2491.2595188433411</v>
      </c>
      <c r="Q220" s="42">
        <f t="shared" si="34"/>
        <v>10134774.974659154</v>
      </c>
      <c r="R220" s="30">
        <f>'Population w Relocation'!D100*(1+'No. People Relocated'!D$4)-'No. People Relocated'!D220-'No. People Relocated'!K220</f>
        <v>6195661.2526757279</v>
      </c>
      <c r="S220" s="30">
        <f>'Population w Relocation'!E100*(1+'No. People Relocated'!E$4)-'No. People Relocated'!E220-'No. People Relocated'!L220</f>
        <v>7302042.261773726</v>
      </c>
      <c r="T220" s="30">
        <f>'Population w Relocation'!F100*(1+'No. People Relocated'!F$4)-'No. People Relocated'!F220-'No. People Relocated'!M220</f>
        <v>1486535.8066829443</v>
      </c>
      <c r="U220" s="30">
        <f>'Population w Relocation'!G100*(1+'No. People Relocated'!G$4)-'No. People Relocated'!G220-'No. People Relocated'!N220</f>
        <v>1841336.7832343047</v>
      </c>
      <c r="V220" s="30">
        <f t="shared" si="35"/>
        <v>684193.70783251128</v>
      </c>
      <c r="W220" s="52">
        <f t="shared" si="24"/>
        <v>27644544.786858369</v>
      </c>
      <c r="X220" s="59">
        <f t="shared" si="25"/>
        <v>27652848.985254515</v>
      </c>
      <c r="Y220" t="str">
        <f>IF('Population w Relocation'!I101='No. People Relocated'!X220, "same", "different")</f>
        <v>same</v>
      </c>
    </row>
    <row r="221" spans="2:27">
      <c r="B221" s="56">
        <v>2106</v>
      </c>
      <c r="C221" s="42">
        <v>0</v>
      </c>
      <c r="D221" s="30">
        <f t="shared" si="26"/>
        <v>1953.8765512533057</v>
      </c>
      <c r="E221" s="30">
        <f t="shared" si="27"/>
        <v>2657.0621023230078</v>
      </c>
      <c r="F221" s="30">
        <f t="shared" si="28"/>
        <v>468.79700758685738</v>
      </c>
      <c r="G221" s="30">
        <f t="shared" si="29"/>
        <v>759.36093996864361</v>
      </c>
      <c r="H221" s="30">
        <v>0</v>
      </c>
      <c r="I221" s="52">
        <f t="shared" si="22"/>
        <v>5839.0966011318142</v>
      </c>
      <c r="J221" s="42">
        <v>0</v>
      </c>
      <c r="K221" s="30">
        <f t="shared" si="30"/>
        <v>837.37566482284547</v>
      </c>
      <c r="L221" s="30">
        <f t="shared" si="31"/>
        <v>1138.7409009955752</v>
      </c>
      <c r="M221" s="30">
        <f t="shared" si="32"/>
        <v>200.91300325151036</v>
      </c>
      <c r="N221" s="30">
        <f t="shared" si="33"/>
        <v>325.44040284370448</v>
      </c>
      <c r="O221" s="30">
        <v>0</v>
      </c>
      <c r="P221" s="52">
        <f t="shared" si="23"/>
        <v>2502.4699719136352</v>
      </c>
      <c r="Q221" s="42">
        <f t="shared" si="34"/>
        <v>10191290.853104137</v>
      </c>
      <c r="R221" s="30">
        <f>'Population w Relocation'!D101*(1+'No. People Relocated'!D$4)-'No. People Relocated'!D221-'No. People Relocated'!K221</f>
        <v>6223848.3067230294</v>
      </c>
      <c r="S221" s="30">
        <f>'Population w Relocation'!E101*(1+'No. People Relocated'!E$4)-'No. People Relocated'!E221-'No. People Relocated'!L221</f>
        <v>7334756.670079275</v>
      </c>
      <c r="T221" s="30">
        <f>'Population w Relocation'!F101*(1+'No. People Relocated'!F$4)-'No. People Relocated'!F221-'No. People Relocated'!M221</f>
        <v>1493298.7757055205</v>
      </c>
      <c r="U221" s="30">
        <f>'Population w Relocation'!G101*(1+'No. People Relocated'!G$4)-'No. People Relocated'!G221-'No. People Relocated'!N221</f>
        <v>1849458.6658076637</v>
      </c>
      <c r="V221" s="30">
        <f t="shared" si="35"/>
        <v>690118.39218811132</v>
      </c>
      <c r="W221" s="52">
        <f t="shared" si="24"/>
        <v>27782771.663607739</v>
      </c>
      <c r="X221" s="59">
        <f t="shared" si="25"/>
        <v>27791113.230180785</v>
      </c>
      <c r="Y221" t="str">
        <f>IF('Population w Relocation'!I102='No. People Relocated'!X221, "same", "different")</f>
        <v>same</v>
      </c>
    </row>
    <row r="222" spans="2:27">
      <c r="B222" s="56">
        <v>2107</v>
      </c>
      <c r="C222" s="42">
        <v>0</v>
      </c>
      <c r="D222" s="30">
        <f t="shared" si="26"/>
        <v>1962.7656789357056</v>
      </c>
      <c r="E222" s="30">
        <f t="shared" si="27"/>
        <v>2668.9661986555702</v>
      </c>
      <c r="F222" s="30">
        <f t="shared" si="28"/>
        <v>470.92979149016674</v>
      </c>
      <c r="G222" s="30">
        <f t="shared" si="29"/>
        <v>762.71037633540527</v>
      </c>
      <c r="H222" s="30">
        <v>0</v>
      </c>
      <c r="I222" s="52">
        <f t="shared" si="22"/>
        <v>5865.3720454168479</v>
      </c>
      <c r="J222" s="42">
        <v>0</v>
      </c>
      <c r="K222" s="30">
        <f t="shared" si="30"/>
        <v>841.18529097244539</v>
      </c>
      <c r="L222" s="30">
        <f t="shared" si="31"/>
        <v>1143.8426565666734</v>
      </c>
      <c r="M222" s="30">
        <f t="shared" si="32"/>
        <v>201.82705349578578</v>
      </c>
      <c r="N222" s="30">
        <f t="shared" si="33"/>
        <v>326.8758755723166</v>
      </c>
      <c r="O222" s="30">
        <v>0</v>
      </c>
      <c r="P222" s="52">
        <f t="shared" si="23"/>
        <v>2513.730876607221</v>
      </c>
      <c r="Q222" s="42">
        <f t="shared" si="34"/>
        <v>10248115.599453794</v>
      </c>
      <c r="R222" s="30">
        <f>'Population w Relocation'!D102*(1+'No. People Relocated'!D$4)-'No. People Relocated'!D222-'No. People Relocated'!K222</f>
        <v>6252163.5972867357</v>
      </c>
      <c r="S222" s="30">
        <f>'Population w Relocation'!E102*(1+'No. People Relocated'!E$4)-'No. People Relocated'!E222-'No. People Relocated'!L222</f>
        <v>7367617.6445744485</v>
      </c>
      <c r="T222" s="30">
        <f>'Population w Relocation'!F102*(1+'No. People Relocated'!F$4)-'No. People Relocated'!F222-'No. People Relocated'!M222</f>
        <v>1500092.5127390621</v>
      </c>
      <c r="U222" s="30">
        <f>'Population w Relocation'!G102*(1+'No. People Relocated'!G$4)-'No. People Relocated'!G222-'No. People Relocated'!N222</f>
        <v>1857616.3728847944</v>
      </c>
      <c r="V222" s="30">
        <f t="shared" si="35"/>
        <v>696083.96647082502</v>
      </c>
      <c r="W222" s="52">
        <f t="shared" si="24"/>
        <v>27921689.693409663</v>
      </c>
      <c r="X222" s="59">
        <f t="shared" si="25"/>
        <v>27930068.796331685</v>
      </c>
      <c r="Y222" t="str">
        <f>IF('Population w Relocation'!I103='No. People Relocated'!X222, "same", "different")</f>
        <v>same</v>
      </c>
    </row>
    <row r="223" spans="2:27">
      <c r="B223" s="56">
        <v>2108</v>
      </c>
      <c r="C223" s="42">
        <v>0</v>
      </c>
      <c r="D223" s="30">
        <f t="shared" si="26"/>
        <v>1971.6952475512358</v>
      </c>
      <c r="E223" s="30">
        <f t="shared" si="27"/>
        <v>2680.9236273921333</v>
      </c>
      <c r="F223" s="30">
        <f t="shared" si="28"/>
        <v>473.072278457072</v>
      </c>
      <c r="G223" s="30">
        <f t="shared" si="29"/>
        <v>766.07458660398947</v>
      </c>
      <c r="H223" s="30">
        <v>0</v>
      </c>
      <c r="I223" s="52">
        <f t="shared" si="22"/>
        <v>5891.7657400044309</v>
      </c>
      <c r="J223" s="42">
        <v>0</v>
      </c>
      <c r="K223" s="30">
        <f t="shared" si="30"/>
        <v>845.01224895052985</v>
      </c>
      <c r="L223" s="30">
        <f t="shared" si="31"/>
        <v>1148.9672688823432</v>
      </c>
      <c r="M223" s="30">
        <f t="shared" si="32"/>
        <v>202.74526219588805</v>
      </c>
      <c r="N223" s="30">
        <f t="shared" si="33"/>
        <v>328.31767997313841</v>
      </c>
      <c r="O223" s="30">
        <v>0</v>
      </c>
      <c r="P223" s="52">
        <f t="shared" si="23"/>
        <v>2525.0424600018996</v>
      </c>
      <c r="Q223" s="42">
        <f t="shared" si="34"/>
        <v>10305250.876356706</v>
      </c>
      <c r="R223" s="30">
        <f>'Population w Relocation'!D103*(1+'No. People Relocated'!D$4)-'No. People Relocated'!D223-'No. People Relocated'!K223</f>
        <v>6280607.7077766676</v>
      </c>
      <c r="S223" s="30">
        <f>'Population w Relocation'!E103*(1+'No. People Relocated'!E$4)-'No. People Relocated'!E223-'No. People Relocated'!L223</f>
        <v>7400625.8419010462</v>
      </c>
      <c r="T223" s="30">
        <f>'Population w Relocation'!F103*(1+'No. People Relocated'!F$4)-'No. People Relocated'!F223-'No. People Relocated'!M223</f>
        <v>1506917.1577621042</v>
      </c>
      <c r="U223" s="30">
        <f>'Population w Relocation'!G103*(1+'No. People Relocated'!G$4)-'No. People Relocated'!G223-'No. People Relocated'!N223</f>
        <v>1865810.0624826408</v>
      </c>
      <c r="V223" s="30">
        <f t="shared" si="35"/>
        <v>702090.68583416939</v>
      </c>
      <c r="W223" s="52">
        <f t="shared" si="24"/>
        <v>28061302.332113333</v>
      </c>
      <c r="X223" s="59">
        <f t="shared" si="25"/>
        <v>28069719.140313338</v>
      </c>
      <c r="Y223" t="str">
        <f>IF('Population w Relocation'!I104='No. People Relocated'!X223, "same", "different")</f>
        <v>same</v>
      </c>
    </row>
    <row r="224" spans="2:27">
      <c r="B224" s="56">
        <v>2109</v>
      </c>
      <c r="C224" s="42">
        <v>0</v>
      </c>
      <c r="D224" s="30">
        <f t="shared" si="26"/>
        <v>1980.6654410852243</v>
      </c>
      <c r="E224" s="30">
        <f t="shared" si="27"/>
        <v>2692.9346274710615</v>
      </c>
      <c r="F224" s="30">
        <f t="shared" si="28"/>
        <v>475.22451263149378</v>
      </c>
      <c r="G224" s="30">
        <f t="shared" si="29"/>
        <v>769.45363594003936</v>
      </c>
      <c r="H224" s="30">
        <v>0</v>
      </c>
      <c r="I224" s="52">
        <f t="shared" si="22"/>
        <v>5918.2782171278186</v>
      </c>
      <c r="J224" s="42">
        <v>0</v>
      </c>
      <c r="K224" s="30">
        <f t="shared" si="30"/>
        <v>848.85661760795347</v>
      </c>
      <c r="L224" s="30">
        <f t="shared" si="31"/>
        <v>1154.114840344741</v>
      </c>
      <c r="M224" s="30">
        <f t="shared" si="32"/>
        <v>203.66764827064026</v>
      </c>
      <c r="N224" s="30">
        <f t="shared" si="33"/>
        <v>329.76584397430264</v>
      </c>
      <c r="O224" s="30">
        <v>0</v>
      </c>
      <c r="P224" s="52">
        <f t="shared" si="23"/>
        <v>2536.4049501976374</v>
      </c>
      <c r="Q224" s="42">
        <f t="shared" si="34"/>
        <v>10362698.355307192</v>
      </c>
      <c r="R224" s="30">
        <f>'Population w Relocation'!D104*(1+'No. People Relocated'!D$4)-'No. People Relocated'!D224-'No. People Relocated'!K224</f>
        <v>6309181.2242568564</v>
      </c>
      <c r="S224" s="30">
        <f>'Population w Relocation'!E104*(1+'No. People Relocated'!E$4)-'No. People Relocated'!E224-'No. People Relocated'!L224</f>
        <v>7433781.9216427356</v>
      </c>
      <c r="T224" s="30">
        <f>'Population w Relocation'!F104*(1+'No. People Relocated'!F$4)-'No. People Relocated'!F224-'No. People Relocated'!M224</f>
        <v>1513772.8513900121</v>
      </c>
      <c r="U224" s="30">
        <f>'Population w Relocation'!G104*(1+'No. People Relocated'!G$4)-'No. People Relocated'!G224-'No. People Relocated'!N224</f>
        <v>1874039.8933151395</v>
      </c>
      <c r="V224" s="30">
        <f t="shared" si="35"/>
        <v>708138.80693564203</v>
      </c>
      <c r="W224" s="52">
        <f t="shared" si="24"/>
        <v>28201613.052847579</v>
      </c>
      <c r="X224" s="59">
        <f t="shared" si="25"/>
        <v>28210067.736014906</v>
      </c>
      <c r="Y224" t="str">
        <f>IF('Population w Relocation'!I105='No. People Relocated'!X224, "same", "different")</f>
        <v>same</v>
      </c>
    </row>
    <row r="225" spans="2:25">
      <c r="B225" s="56">
        <v>2110</v>
      </c>
      <c r="C225" s="42">
        <v>0</v>
      </c>
      <c r="D225" s="30">
        <f t="shared" si="26"/>
        <v>1989.6764443600373</v>
      </c>
      <c r="E225" s="30">
        <f t="shared" si="27"/>
        <v>2704.9994389012058</v>
      </c>
      <c r="F225" s="30">
        <f t="shared" si="28"/>
        <v>477.38653835818468</v>
      </c>
      <c r="G225" s="30">
        <f t="shared" si="29"/>
        <v>772.84758979663479</v>
      </c>
      <c r="H225" s="30">
        <v>0</v>
      </c>
      <c r="I225" s="52">
        <f t="shared" si="22"/>
        <v>5944.9100114160628</v>
      </c>
      <c r="J225" s="42">
        <v>0</v>
      </c>
      <c r="K225" s="30">
        <f t="shared" si="30"/>
        <v>852.71847615430192</v>
      </c>
      <c r="L225" s="30">
        <f t="shared" si="31"/>
        <v>1159.2854738148028</v>
      </c>
      <c r="M225" s="30">
        <f t="shared" si="32"/>
        <v>204.59423072493632</v>
      </c>
      <c r="N225" s="30">
        <f t="shared" si="33"/>
        <v>331.22039562712928</v>
      </c>
      <c r="O225" s="30">
        <v>0</v>
      </c>
      <c r="P225" s="52">
        <f t="shared" si="23"/>
        <v>2547.81857632117</v>
      </c>
      <c r="Q225" s="42">
        <f t="shared" si="34"/>
        <v>10420459.716691939</v>
      </c>
      <c r="R225" s="30">
        <f>'Population w Relocation'!D105*(1+'No. People Relocated'!D$4)-'No. People Relocated'!D225-'No. People Relocated'!K225</f>
        <v>6337884.7354576271</v>
      </c>
      <c r="S225" s="30">
        <f>'Population w Relocation'!E105*(1+'No. People Relocated'!E$4)-'No. People Relocated'!E225-'No. People Relocated'!L225</f>
        <v>7467086.5463382332</v>
      </c>
      <c r="T225" s="30">
        <f>'Population w Relocation'!F105*(1+'No. People Relocated'!F$4)-'No. People Relocated'!F225-'No. People Relocated'!M225</f>
        <v>1520659.734877879</v>
      </c>
      <c r="U225" s="30">
        <f>'Population w Relocation'!G105*(1+'No. People Relocated'!G$4)-'No. People Relocated'!G225-'No. People Relocated'!N225</f>
        <v>1882306.024796291</v>
      </c>
      <c r="V225" s="30">
        <f t="shared" si="35"/>
        <v>714228.58794526884</v>
      </c>
      <c r="W225" s="52">
        <f t="shared" si="24"/>
        <v>28342625.346107241</v>
      </c>
      <c r="X225" s="59">
        <f t="shared" si="25"/>
        <v>28351118.074694976</v>
      </c>
      <c r="Y225" t="str">
        <f>IF('Population w Relocation'!I106='No. People Relocated'!X225, "same", "different")</f>
        <v>same</v>
      </c>
    </row>
    <row r="226" spans="2:25">
      <c r="B226" s="56">
        <v>2111</v>
      </c>
      <c r="C226" s="42">
        <v>0</v>
      </c>
      <c r="D226" s="30">
        <f t="shared" si="26"/>
        <v>1998.7284430388868</v>
      </c>
      <c r="E226" s="30">
        <f t="shared" si="27"/>
        <v>2717.1183027666966</v>
      </c>
      <c r="F226" s="30">
        <f t="shared" si="28"/>
        <v>479.55840018364279</v>
      </c>
      <c r="G226" s="30">
        <f t="shared" si="29"/>
        <v>776.25651391556005</v>
      </c>
      <c r="H226" s="30">
        <v>0</v>
      </c>
      <c r="I226" s="52">
        <f t="shared" si="22"/>
        <v>5971.6616599047875</v>
      </c>
      <c r="J226" s="42">
        <v>0</v>
      </c>
      <c r="K226" s="30">
        <f t="shared" si="30"/>
        <v>856.59790415952307</v>
      </c>
      <c r="L226" s="30">
        <f t="shared" si="31"/>
        <v>1164.4792726142989</v>
      </c>
      <c r="M226" s="30">
        <f t="shared" si="32"/>
        <v>205.52502865013267</v>
      </c>
      <c r="N226" s="30">
        <f t="shared" si="33"/>
        <v>332.68136310666864</v>
      </c>
      <c r="O226" s="30">
        <v>0</v>
      </c>
      <c r="P226" s="52">
        <f t="shared" si="23"/>
        <v>2559.2835685306236</v>
      </c>
      <c r="Q226" s="42">
        <f t="shared" si="34"/>
        <v>10478536.64983687</v>
      </c>
      <c r="R226" s="30">
        <f>'Population w Relocation'!D106*(1+'No. People Relocated'!D$4)-'No. People Relocated'!D226-'No. People Relocated'!K226</f>
        <v>6366718.8327877158</v>
      </c>
      <c r="S226" s="30">
        <f>'Population w Relocation'!E106*(1+'No. People Relocated'!E$4)-'No. People Relocated'!E226-'No. People Relocated'!L226</f>
        <v>7500540.3814945444</v>
      </c>
      <c r="T226" s="30">
        <f>'Population w Relocation'!F106*(1+'No. People Relocated'!F$4)-'No. People Relocated'!F226-'No. People Relocated'!M226</f>
        <v>1527577.9501234344</v>
      </c>
      <c r="U226" s="30">
        <f>'Population w Relocation'!G106*(1+'No. People Relocated'!G$4)-'No. People Relocated'!G226-'No. People Relocated'!N226</f>
        <v>1890608.61704325</v>
      </c>
      <c r="V226" s="30">
        <f t="shared" si="35"/>
        <v>720360.28855419788</v>
      </c>
      <c r="W226" s="52">
        <f t="shared" si="24"/>
        <v>28484342.719840012</v>
      </c>
      <c r="X226" s="59">
        <f t="shared" si="25"/>
        <v>28492873.665068448</v>
      </c>
      <c r="Y226" t="str">
        <f>IF('Population w Relocation'!I107='No. People Relocated'!X226, "same", "different")</f>
        <v>same</v>
      </c>
    </row>
    <row r="227" spans="2:25">
      <c r="B227" s="56">
        <v>2112</v>
      </c>
      <c r="C227" s="42">
        <v>0</v>
      </c>
      <c r="D227" s="30">
        <f t="shared" si="26"/>
        <v>2007.8216236296566</v>
      </c>
      <c r="E227" s="30">
        <f t="shared" si="27"/>
        <v>2729.2914612317645</v>
      </c>
      <c r="F227" s="30">
        <f t="shared" si="28"/>
        <v>481.74014285702998</v>
      </c>
      <c r="G227" s="30">
        <f t="shared" si="29"/>
        <v>779.68047432857747</v>
      </c>
      <c r="H227" s="30">
        <v>0</v>
      </c>
      <c r="I227" s="52">
        <f t="shared" si="22"/>
        <v>5998.5337020470288</v>
      </c>
      <c r="J227" s="42">
        <v>0</v>
      </c>
      <c r="K227" s="30">
        <f t="shared" si="30"/>
        <v>860.49498155556739</v>
      </c>
      <c r="L227" s="30">
        <f t="shared" si="31"/>
        <v>1169.6963405278993</v>
      </c>
      <c r="M227" s="30">
        <f t="shared" si="32"/>
        <v>206.46006122444146</v>
      </c>
      <c r="N227" s="30">
        <f t="shared" si="33"/>
        <v>334.14877471224759</v>
      </c>
      <c r="O227" s="30">
        <v>0</v>
      </c>
      <c r="P227" s="52">
        <f t="shared" si="23"/>
        <v>2570.8001580201553</v>
      </c>
      <c r="Q227" s="42">
        <f t="shared" si="34"/>
        <v>10536930.853054259</v>
      </c>
      <c r="R227" s="30">
        <f>'Population w Relocation'!D107*(1+'No. People Relocated'!D$4)-'No. People Relocated'!D227-'No. People Relocated'!K227</f>
        <v>6395684.1103464682</v>
      </c>
      <c r="S227" s="30">
        <f>'Population w Relocation'!E107*(1+'No. People Relocated'!E$4)-'No. People Relocated'!E227-'No. People Relocated'!L227</f>
        <v>7534144.0956002558</v>
      </c>
      <c r="T227" s="30">
        <f>'Population w Relocation'!F107*(1+'No. People Relocated'!F$4)-'No. People Relocated'!F227-'No. People Relocated'!M227</f>
        <v>1534527.6396699701</v>
      </c>
      <c r="U227" s="30">
        <f>'Population w Relocation'!G107*(1+'No. People Relocated'!G$4)-'No. People Relocated'!G227-'No. People Relocated'!N227</f>
        <v>1898947.8308794252</v>
      </c>
      <c r="V227" s="30">
        <f t="shared" si="35"/>
        <v>726534.16998334206</v>
      </c>
      <c r="W227" s="52">
        <f t="shared" si="24"/>
        <v>28626768.69953372</v>
      </c>
      <c r="X227" s="59">
        <f t="shared" si="25"/>
        <v>28635338.033393785</v>
      </c>
      <c r="Y227" t="str">
        <f>IF('Population w Relocation'!I108='No. People Relocated'!X227, "same", "different")</f>
        <v>same</v>
      </c>
    </row>
    <row r="228" spans="2:25">
      <c r="B228" s="56">
        <v>2113</v>
      </c>
      <c r="C228" s="42">
        <v>0</v>
      </c>
      <c r="D228" s="30">
        <f t="shared" si="26"/>
        <v>2016.9561734887454</v>
      </c>
      <c r="E228" s="30">
        <f t="shared" si="27"/>
        <v>2741.5191575455756</v>
      </c>
      <c r="F228" s="30">
        <f t="shared" si="28"/>
        <v>483.93181133109346</v>
      </c>
      <c r="G228" s="30">
        <f t="shared" si="29"/>
        <v>783.11953735870622</v>
      </c>
      <c r="H228" s="30">
        <v>0</v>
      </c>
      <c r="I228" s="52">
        <f t="shared" si="22"/>
        <v>6025.5266797241211</v>
      </c>
      <c r="J228" s="42">
        <v>0</v>
      </c>
      <c r="K228" s="30">
        <f t="shared" si="30"/>
        <v>864.40978863803389</v>
      </c>
      <c r="L228" s="30">
        <f t="shared" si="31"/>
        <v>1174.9367818052469</v>
      </c>
      <c r="M228" s="30">
        <f t="shared" si="32"/>
        <v>207.3993477133258</v>
      </c>
      <c r="N228" s="30">
        <f t="shared" si="33"/>
        <v>335.62265886801708</v>
      </c>
      <c r="O228" s="30">
        <v>0</v>
      </c>
      <c r="P228" s="52">
        <f t="shared" si="23"/>
        <v>2582.3685770246234</v>
      </c>
      <c r="Q228" s="42">
        <f t="shared" si="34"/>
        <v>10595644.033690086</v>
      </c>
      <c r="R228" s="30">
        <f>'Population w Relocation'!D108*(1+'No. People Relocated'!D$4)-'No. People Relocated'!D228-'No. People Relocated'!K228</f>
        <v>6424781.1649360722</v>
      </c>
      <c r="S228" s="30">
        <f>'Population w Relocation'!E108*(1+'No. People Relocated'!E$4)-'No. People Relocated'!E228-'No. People Relocated'!L228</f>
        <v>7567898.3601389062</v>
      </c>
      <c r="T228" s="30">
        <f>'Population w Relocation'!F108*(1+'No. People Relocated'!F$4)-'No. People Relocated'!F228-'No. People Relocated'!M228</f>
        <v>1541508.9467092755</v>
      </c>
      <c r="U228" s="30">
        <f>'Population w Relocation'!G108*(1+'No. People Relocated'!G$4)-'No. People Relocated'!G228-'No. People Relocated'!N228</f>
        <v>1907323.8278375953</v>
      </c>
      <c r="V228" s="30">
        <f t="shared" si="35"/>
        <v>732750.49499206885</v>
      </c>
      <c r="W228" s="52">
        <f t="shared" si="24"/>
        <v>28769906.828304</v>
      </c>
      <c r="X228" s="59">
        <f t="shared" si="25"/>
        <v>28778514.72356075</v>
      </c>
      <c r="Y228" t="str">
        <f>IF('Population w Relocation'!I109='No. People Relocated'!X228, "same", "different")</f>
        <v>different</v>
      </c>
    </row>
    <row r="229" spans="2:25">
      <c r="B229" s="56">
        <v>2114</v>
      </c>
      <c r="C229" s="42">
        <v>0</v>
      </c>
      <c r="D229" s="30">
        <f t="shared" si="26"/>
        <v>2026.1322808249256</v>
      </c>
      <c r="E229" s="30">
        <f t="shared" si="27"/>
        <v>2753.8016360470965</v>
      </c>
      <c r="F229" s="30">
        <f t="shared" si="28"/>
        <v>486.13345076309224</v>
      </c>
      <c r="G229" s="30">
        <f t="shared" si="29"/>
        <v>786.57376962150749</v>
      </c>
      <c r="H229" s="30">
        <v>0</v>
      </c>
      <c r="I229" s="52">
        <f t="shared" si="22"/>
        <v>6052.6411372566217</v>
      </c>
      <c r="J229" s="42">
        <v>0</v>
      </c>
      <c r="K229" s="30">
        <f t="shared" si="30"/>
        <v>868.34240606782544</v>
      </c>
      <c r="L229" s="30">
        <f t="shared" si="31"/>
        <v>1180.2007011630417</v>
      </c>
      <c r="M229" s="30">
        <f t="shared" si="32"/>
        <v>208.34290746989672</v>
      </c>
      <c r="N229" s="30">
        <f t="shared" si="33"/>
        <v>337.10304412350331</v>
      </c>
      <c r="O229" s="30">
        <v>0</v>
      </c>
      <c r="P229" s="52">
        <f t="shared" si="23"/>
        <v>2593.989058824267</v>
      </c>
      <c r="Q229" s="42">
        <f t="shared" si="34"/>
        <v>10654677.908171657</v>
      </c>
      <c r="R229" s="30">
        <f>'Population w Relocation'!D109*(1+'No. People Relocated'!D$4)-'No. People Relocated'!D229-'No. People Relocated'!K229</f>
        <v>6454010.5960738594</v>
      </c>
      <c r="S229" s="30">
        <f>'Population w Relocation'!E109*(1+'No. People Relocated'!E$4)-'No. People Relocated'!E229-'No. People Relocated'!L229</f>
        <v>7601803.8496023901</v>
      </c>
      <c r="T229" s="30">
        <f>'Population w Relocation'!F109*(1+'No. People Relocated'!F$4)-'No. People Relocated'!F229-'No. People Relocated'!M229</f>
        <v>1548522.0150845884</v>
      </c>
      <c r="U229" s="30">
        <f>'Population w Relocation'!G109*(1+'No. People Relocated'!G$4)-'No. People Relocated'!G229-'No. People Relocated'!N229</f>
        <v>1915736.770163038</v>
      </c>
      <c r="V229" s="30">
        <f t="shared" si="35"/>
        <v>739009.52788693889</v>
      </c>
      <c r="W229" s="52">
        <f t="shared" si="24"/>
        <v>28913760.666982468</v>
      </c>
      <c r="X229" s="59">
        <f t="shared" si="25"/>
        <v>28922407.297178548</v>
      </c>
      <c r="Y229" t="str">
        <f>IF('Population w Relocation'!I110='No. People Relocated'!X229, "same", "different")</f>
        <v>different</v>
      </c>
    </row>
    <row r="230" spans="2:25">
      <c r="B230" s="56">
        <v>2115</v>
      </c>
      <c r="C230" s="42">
        <v>0</v>
      </c>
      <c r="D230" s="30">
        <f t="shared" si="26"/>
        <v>2035.3501347032234</v>
      </c>
      <c r="E230" s="30">
        <f t="shared" si="27"/>
        <v>2766.1391421699727</v>
      </c>
      <c r="F230" s="30">
        <f t="shared" si="28"/>
        <v>488.34510651572765</v>
      </c>
      <c r="G230" s="30">
        <f t="shared" si="29"/>
        <v>790.04323802637418</v>
      </c>
      <c r="H230" s="30">
        <v>0</v>
      </c>
      <c r="I230" s="52">
        <f t="shared" si="22"/>
        <v>6079.8776214152986</v>
      </c>
      <c r="J230" s="42">
        <v>0</v>
      </c>
      <c r="K230" s="30">
        <f t="shared" si="30"/>
        <v>872.29291487281023</v>
      </c>
      <c r="L230" s="30">
        <f t="shared" si="31"/>
        <v>1185.4882037871316</v>
      </c>
      <c r="M230" s="30">
        <f t="shared" si="32"/>
        <v>209.29075993531188</v>
      </c>
      <c r="N230" s="30">
        <f t="shared" si="33"/>
        <v>338.5899591541604</v>
      </c>
      <c r="O230" s="30">
        <v>0</v>
      </c>
      <c r="P230" s="52">
        <f t="shared" si="23"/>
        <v>2605.6618377494142</v>
      </c>
      <c r="Q230" s="42">
        <f t="shared" si="34"/>
        <v>10714034.202055458</v>
      </c>
      <c r="R230" s="30">
        <f>'Population w Relocation'!D110*(1+'No. People Relocated'!D$4)-'No. People Relocated'!D230-'No. People Relocated'!K230</f>
        <v>6483373.006004652</v>
      </c>
      <c r="S230" s="30">
        <f>'Population w Relocation'!E110*(1+'No. People Relocated'!E$4)-'No. People Relocated'!E230-'No. People Relocated'!L230</f>
        <v>7635861.2415044447</v>
      </c>
      <c r="T230" s="30">
        <f>'Population w Relocation'!F110*(1+'No. People Relocated'!F$4)-'No. People Relocated'!F230-'No. People Relocated'!M230</f>
        <v>1555566.9892935602</v>
      </c>
      <c r="U230" s="30">
        <f>'Population w Relocation'!G110*(1+'No. People Relocated'!G$4)-'No. People Relocated'!G230-'No. People Relocated'!N230</f>
        <v>1924186.8208166724</v>
      </c>
      <c r="V230" s="30">
        <f t="shared" si="35"/>
        <v>745311.53453049192</v>
      </c>
      <c r="W230" s="52">
        <f t="shared" si="24"/>
        <v>29058333.794205278</v>
      </c>
      <c r="X230" s="59">
        <f t="shared" si="25"/>
        <v>29067019.333664443</v>
      </c>
      <c r="Y230" t="str">
        <f>IF('Population w Relocation'!I111='No. People Relocated'!X230, "same", "different")</f>
        <v>same</v>
      </c>
    </row>
    <row r="231" spans="2:25">
      <c r="B231" s="56">
        <v>2116</v>
      </c>
      <c r="C231" s="42">
        <v>0</v>
      </c>
      <c r="D231" s="30">
        <f t="shared" si="26"/>
        <v>2044.6099250488116</v>
      </c>
      <c r="E231" s="30">
        <f t="shared" si="27"/>
        <v>2778.531922447436</v>
      </c>
      <c r="F231" s="30">
        <f t="shared" si="28"/>
        <v>490.56682415807768</v>
      </c>
      <c r="G231" s="30">
        <f t="shared" si="29"/>
        <v>793.52800977782715</v>
      </c>
      <c r="H231" s="30">
        <v>0</v>
      </c>
      <c r="I231" s="52">
        <f t="shared" si="22"/>
        <v>6107.2366814321522</v>
      </c>
      <c r="J231" s="42">
        <v>0</v>
      </c>
      <c r="K231" s="30">
        <f t="shared" si="30"/>
        <v>876.26139644949092</v>
      </c>
      <c r="L231" s="30">
        <f t="shared" si="31"/>
        <v>1190.7993953346158</v>
      </c>
      <c r="M231" s="30">
        <f t="shared" si="32"/>
        <v>210.24292463917618</v>
      </c>
      <c r="N231" s="30">
        <f t="shared" si="33"/>
        <v>340.08343276192602</v>
      </c>
      <c r="O231" s="30">
        <v>0</v>
      </c>
      <c r="P231" s="52">
        <f t="shared" si="23"/>
        <v>2617.3871491852087</v>
      </c>
      <c r="Q231" s="42">
        <f t="shared" si="34"/>
        <v>10773714.650075257</v>
      </c>
      <c r="R231" s="30">
        <f>'Population w Relocation'!D111*(1+'No. People Relocated'!D$4)-'No. People Relocated'!D231-'No. People Relocated'!K231</f>
        <v>6512868.9997131769</v>
      </c>
      <c r="S231" s="30">
        <f>'Population w Relocation'!E111*(1+'No. People Relocated'!E$4)-'No. People Relocated'!E231-'No. People Relocated'!L231</f>
        <v>7670071.2163941842</v>
      </c>
      <c r="T231" s="30">
        <f>'Population w Relocation'!F111*(1+'No. People Relocated'!F$4)-'No. People Relocated'!F231-'No. People Relocated'!M231</f>
        <v>1562644.0144912302</v>
      </c>
      <c r="U231" s="30">
        <f>'Population w Relocation'!G111*(1+'No. People Relocated'!G$4)-'No. People Relocated'!G231-'No. People Relocated'!N231</f>
        <v>1932674.1434782154</v>
      </c>
      <c r="V231" s="30">
        <f t="shared" si="35"/>
        <v>751656.78235008242</v>
      </c>
      <c r="W231" s="52">
        <f t="shared" si="24"/>
        <v>29203629.806502145</v>
      </c>
      <c r="X231" s="59">
        <f t="shared" si="25"/>
        <v>29212354.430332761</v>
      </c>
      <c r="Y231" t="str">
        <f>IF('Population w Relocation'!I112='No. People Relocated'!X231, "same", "different")</f>
        <v>same</v>
      </c>
    </row>
    <row r="232" spans="2:25">
      <c r="B232" s="56">
        <v>2117</v>
      </c>
      <c r="C232" s="42">
        <v>0</v>
      </c>
      <c r="D232" s="30">
        <f t="shared" si="26"/>
        <v>2053.9118426509258</v>
      </c>
      <c r="E232" s="30">
        <f t="shared" si="27"/>
        <v>2790.9802245172282</v>
      </c>
      <c r="F232" s="30">
        <f t="shared" si="28"/>
        <v>492.79864946653606</v>
      </c>
      <c r="G232" s="30">
        <f t="shared" si="29"/>
        <v>797.02815237681784</v>
      </c>
      <c r="H232" s="30">
        <v>0</v>
      </c>
      <c r="I232" s="52">
        <f t="shared" si="22"/>
        <v>6134.7188690115081</v>
      </c>
      <c r="J232" s="42">
        <v>0</v>
      </c>
      <c r="K232" s="30">
        <f t="shared" si="30"/>
        <v>880.24793256468263</v>
      </c>
      <c r="L232" s="30">
        <f t="shared" si="31"/>
        <v>1196.1343819359554</v>
      </c>
      <c r="M232" s="30">
        <f t="shared" si="32"/>
        <v>211.19942119994408</v>
      </c>
      <c r="N232" s="30">
        <f t="shared" si="33"/>
        <v>341.58349387577914</v>
      </c>
      <c r="O232" s="30">
        <v>0</v>
      </c>
      <c r="P232" s="52">
        <f t="shared" si="23"/>
        <v>2629.1652295763615</v>
      </c>
      <c r="Q232" s="42">
        <f t="shared" si="34"/>
        <v>10833720.996190472</v>
      </c>
      <c r="R232" s="30">
        <f>'Population w Relocation'!D112*(1+'No. People Relocated'!D$4)-'No. People Relocated'!D232-'No. People Relocated'!K232</f>
        <v>6542499.1849365262</v>
      </c>
      <c r="S232" s="30">
        <f>'Population w Relocation'!E112*(1+'No. People Relocated'!E$4)-'No. People Relocated'!E232-'No. People Relocated'!L232</f>
        <v>7704434.457869702</v>
      </c>
      <c r="T232" s="30">
        <f>'Population w Relocation'!F112*(1+'No. People Relocated'!F$4)-'No. People Relocated'!F232-'No. People Relocated'!M232</f>
        <v>1569753.2364930199</v>
      </c>
      <c r="U232" s="30">
        <f>'Population w Relocation'!G112*(1+'No. People Relocated'!G$4)-'No. People Relocated'!G232-'No. People Relocated'!N232</f>
        <v>1941198.9025493537</v>
      </c>
      <c r="V232" s="30">
        <f t="shared" si="35"/>
        <v>758045.5403467638</v>
      </c>
      <c r="W232" s="52">
        <f t="shared" si="24"/>
        <v>29349652.318385836</v>
      </c>
      <c r="X232" s="59">
        <f t="shared" si="25"/>
        <v>29358416.202484425</v>
      </c>
      <c r="Y232" t="str">
        <f>IF('Population w Relocation'!I113='No. People Relocated'!X232, "same", "different")</f>
        <v>same</v>
      </c>
    </row>
    <row r="233" spans="2:25">
      <c r="B233" s="56">
        <v>2118</v>
      </c>
      <c r="C233" s="42">
        <v>0</v>
      </c>
      <c r="D233" s="30">
        <f t="shared" si="26"/>
        <v>2063.2560791667929</v>
      </c>
      <c r="E233" s="30">
        <f t="shared" si="27"/>
        <v>2803.4842971265521</v>
      </c>
      <c r="F233" s="30">
        <f t="shared" si="28"/>
        <v>495.04062842575559</v>
      </c>
      <c r="G233" s="30">
        <f t="shared" si="29"/>
        <v>800.54373362203421</v>
      </c>
      <c r="H233" s="30">
        <v>0</v>
      </c>
      <c r="I233" s="52">
        <f t="shared" si="22"/>
        <v>6162.3247383411335</v>
      </c>
      <c r="J233" s="42">
        <v>0</v>
      </c>
      <c r="K233" s="30">
        <f t="shared" si="30"/>
        <v>884.25260535719724</v>
      </c>
      <c r="L233" s="30">
        <f t="shared" si="31"/>
        <v>1201.493270197094</v>
      </c>
      <c r="M233" s="30">
        <f t="shared" si="32"/>
        <v>212.16026932532387</v>
      </c>
      <c r="N233" s="30">
        <f t="shared" si="33"/>
        <v>343.09017155230049</v>
      </c>
      <c r="O233" s="30">
        <v>0</v>
      </c>
      <c r="P233" s="52">
        <f t="shared" si="23"/>
        <v>2640.9963164319156</v>
      </c>
      <c r="Q233" s="42">
        <f t="shared" si="34"/>
        <v>10894054.993634779</v>
      </c>
      <c r="R233" s="30">
        <f>'Population w Relocation'!D113*(1+'No. People Relocated'!D$4)-'No. People Relocated'!D233-'No. People Relocated'!K233</f>
        <v>6572264.1721766843</v>
      </c>
      <c r="S233" s="30">
        <f>'Population w Relocation'!E113*(1+'No. People Relocated'!E$4)-'No. People Relocated'!E233-'No. People Relocated'!L233</f>
        <v>7738951.6525917258</v>
      </c>
      <c r="T233" s="30">
        <f>'Population w Relocation'!F113*(1+'No. People Relocated'!F$4)-'No. People Relocated'!F233-'No. People Relocated'!M233</f>
        <v>1576894.8017777337</v>
      </c>
      <c r="U233" s="30">
        <f>'Population w Relocation'!G113*(1+'No. People Relocated'!G$4)-'No. People Relocated'!G233-'No. People Relocated'!N233</f>
        <v>1949761.263156926</v>
      </c>
      <c r="V233" s="30">
        <f t="shared" si="35"/>
        <v>764478.07910422178</v>
      </c>
      <c r="W233" s="52">
        <f t="shared" si="24"/>
        <v>29496404.962442074</v>
      </c>
      <c r="X233" s="59">
        <f t="shared" si="25"/>
        <v>29505208.283496846</v>
      </c>
      <c r="Y233" t="str">
        <f>IF('Population w Relocation'!I114='No. People Relocated'!X233, "same", "different")</f>
        <v>same</v>
      </c>
    </row>
    <row r="234" spans="2:25">
      <c r="B234" s="56">
        <v>2119</v>
      </c>
      <c r="C234" s="42">
        <v>0</v>
      </c>
      <c r="D234" s="30">
        <f t="shared" si="26"/>
        <v>2072.6428271255813</v>
      </c>
      <c r="E234" s="30">
        <f t="shared" si="27"/>
        <v>2816.0443901370404</v>
      </c>
      <c r="F234" s="30">
        <f t="shared" si="28"/>
        <v>497.29280722959521</v>
      </c>
      <c r="G234" s="30">
        <f t="shared" si="29"/>
        <v>804.07482161121561</v>
      </c>
      <c r="H234" s="30">
        <v>0</v>
      </c>
      <c r="I234" s="52">
        <f t="shared" si="22"/>
        <v>6190.0548461034323</v>
      </c>
      <c r="J234" s="42">
        <v>0</v>
      </c>
      <c r="K234" s="30">
        <f t="shared" si="30"/>
        <v>888.27549733953504</v>
      </c>
      <c r="L234" s="30">
        <f t="shared" si="31"/>
        <v>1206.8761672015892</v>
      </c>
      <c r="M234" s="30">
        <f t="shared" si="32"/>
        <v>213.12548881268373</v>
      </c>
      <c r="N234" s="30">
        <f t="shared" si="33"/>
        <v>344.60349497623531</v>
      </c>
      <c r="O234" s="30">
        <v>0</v>
      </c>
      <c r="P234" s="52">
        <f t="shared" si="23"/>
        <v>2652.8806483300432</v>
      </c>
      <c r="Q234" s="42">
        <f t="shared" si="34"/>
        <v>10954718.404964985</v>
      </c>
      <c r="R234" s="30">
        <f>'Population w Relocation'!D114*(1+'No. People Relocated'!D$4)-'No. People Relocated'!D234-'No. People Relocated'!K234</f>
        <v>6602164.5747131016</v>
      </c>
      <c r="S234" s="30">
        <f>'Population w Relocation'!E114*(1+'No. People Relocated'!E$4)-'No. People Relocated'!E234-'No. People Relocated'!L234</f>
        <v>7773623.4902973445</v>
      </c>
      <c r="T234" s="30">
        <f>'Population w Relocation'!F114*(1+'No. People Relocated'!F$4)-'No. People Relocated'!F234-'No. People Relocated'!M234</f>
        <v>1584068.8574905801</v>
      </c>
      <c r="U234" s="30">
        <f>'Population w Relocation'!G114*(1+'No. People Relocated'!G$4)-'No. People Relocated'!G234-'No. People Relocated'!N234</f>
        <v>1958361.3911561228</v>
      </c>
      <c r="V234" s="30">
        <f t="shared" si="35"/>
        <v>770954.67079775687</v>
      </c>
      <c r="W234" s="52">
        <f t="shared" si="24"/>
        <v>29643891.389419891</v>
      </c>
      <c r="X234" s="59">
        <f t="shared" si="25"/>
        <v>29652734.324914325</v>
      </c>
      <c r="Y234" t="str">
        <f>IF('Population w Relocation'!I115='No. People Relocated'!X234, "same", "different")</f>
        <v>same</v>
      </c>
    </row>
    <row r="235" spans="2:25">
      <c r="B235" s="56">
        <v>2120</v>
      </c>
      <c r="C235" s="42">
        <v>0</v>
      </c>
      <c r="D235" s="30">
        <f t="shared" si="26"/>
        <v>2082.0722799323676</v>
      </c>
      <c r="E235" s="30">
        <f t="shared" si="27"/>
        <v>2828.6607545297488</v>
      </c>
      <c r="F235" s="30">
        <f t="shared" si="28"/>
        <v>499.55523228207227</v>
      </c>
      <c r="G235" s="30">
        <f t="shared" si="29"/>
        <v>807.62148474247056</v>
      </c>
      <c r="H235" s="30">
        <v>0</v>
      </c>
      <c r="I235" s="52">
        <f t="shared" si="22"/>
        <v>6217.9097514866598</v>
      </c>
      <c r="J235" s="42">
        <v>0</v>
      </c>
      <c r="K235" s="30">
        <f t="shared" si="30"/>
        <v>892.31669139958626</v>
      </c>
      <c r="L235" s="30">
        <f t="shared" si="31"/>
        <v>1212.2831805127498</v>
      </c>
      <c r="M235" s="30">
        <f t="shared" si="32"/>
        <v>214.0950995494596</v>
      </c>
      <c r="N235" s="30">
        <f t="shared" si="33"/>
        <v>346.1234934610589</v>
      </c>
      <c r="O235" s="30">
        <v>0</v>
      </c>
      <c r="P235" s="52">
        <f t="shared" si="23"/>
        <v>2664.8184649228547</v>
      </c>
      <c r="Q235" s="42">
        <f t="shared" si="34"/>
        <v>11015713.002110142</v>
      </c>
      <c r="R235" s="30">
        <f>'Population w Relocation'!D115*(1+'No. People Relocated'!D$4)-'No. People Relocated'!D235-'No. People Relocated'!K235</f>
        <v>6632201.0086153345</v>
      </c>
      <c r="S235" s="30">
        <f>'Population w Relocation'!E115*(1+'No. People Relocated'!E$4)-'No. People Relocated'!E235-'No. People Relocated'!L235</f>
        <v>7808450.6638137884</v>
      </c>
      <c r="T235" s="30">
        <f>'Population w Relocation'!F115*(1+'No. People Relocated'!F$4)-'No. People Relocated'!F235-'No. People Relocated'!M235</f>
        <v>1591275.551446201</v>
      </c>
      <c r="U235" s="30">
        <f>'Population w Relocation'!G115*(1+'No. People Relocated'!G$4)-'No. People Relocated'!G235-'No. People Relocated'!N235</f>
        <v>1966999.4531336993</v>
      </c>
      <c r="V235" s="30">
        <f t="shared" si="35"/>
        <v>777475.5892033173</v>
      </c>
      <c r="W235" s="52">
        <f t="shared" si="24"/>
        <v>29792115.268322479</v>
      </c>
      <c r="X235" s="59">
        <f t="shared" si="25"/>
        <v>29800997.996538889</v>
      </c>
      <c r="Y235" t="str">
        <f>IF('Population w Relocation'!I116='No. People Relocated'!X235, "same", "different")</f>
        <v>same</v>
      </c>
    </row>
    <row r="236" spans="2:25">
      <c r="B236" s="56">
        <v>2121</v>
      </c>
      <c r="C236" s="42">
        <v>0</v>
      </c>
      <c r="D236" s="30">
        <f t="shared" si="26"/>
        <v>2091.544631872122</v>
      </c>
      <c r="E236" s="30">
        <f t="shared" si="27"/>
        <v>2841.3336424101722</v>
      </c>
      <c r="F236" s="30">
        <f t="shared" si="28"/>
        <v>501.82795019831826</v>
      </c>
      <c r="G236" s="30">
        <f t="shared" si="29"/>
        <v>811.18379171560264</v>
      </c>
      <c r="H236" s="30">
        <v>0</v>
      </c>
      <c r="I236" s="52">
        <f t="shared" si="22"/>
        <v>6245.8900161962147</v>
      </c>
      <c r="J236" s="42">
        <v>0</v>
      </c>
      <c r="K236" s="30">
        <f t="shared" si="30"/>
        <v>896.37627080233824</v>
      </c>
      <c r="L236" s="30">
        <f t="shared" si="31"/>
        <v>1217.7144181757883</v>
      </c>
      <c r="M236" s="30">
        <f t="shared" si="32"/>
        <v>215.06912151356502</v>
      </c>
      <c r="N236" s="30">
        <f t="shared" si="33"/>
        <v>347.65019644954407</v>
      </c>
      <c r="O236" s="30">
        <v>0</v>
      </c>
      <c r="P236" s="52">
        <f t="shared" si="23"/>
        <v>2676.8100069412353</v>
      </c>
      <c r="Q236" s="42">
        <f t="shared" si="34"/>
        <v>11077040.566420935</v>
      </c>
      <c r="R236" s="30">
        <f>'Population w Relocation'!D116*(1+'No. People Relocated'!D$4)-'No. People Relocated'!D236-'No. People Relocated'!K236</f>
        <v>6662374.0927557359</v>
      </c>
      <c r="S236" s="30">
        <f>'Population w Relocation'!E116*(1+'No. People Relocated'!E$4)-'No. People Relocated'!E236-'No. People Relocated'!L236</f>
        <v>7843433.8690722706</v>
      </c>
      <c r="T236" s="30">
        <f>'Population w Relocation'!F116*(1+'No. People Relocated'!F$4)-'No. People Relocated'!F236-'No. People Relocated'!M236</f>
        <v>1598515.0321317201</v>
      </c>
      <c r="U236" s="30">
        <f>'Population w Relocation'!G116*(1+'No. People Relocated'!G$4)-'No. People Relocated'!G236-'No. People Relocated'!N236</f>
        <v>1975675.6164112024</v>
      </c>
      <c r="V236" s="30">
        <f t="shared" si="35"/>
        <v>784041.10970658122</v>
      </c>
      <c r="W236" s="52">
        <f t="shared" si="24"/>
        <v>29941080.286498442</v>
      </c>
      <c r="X236" s="59">
        <f t="shared" si="25"/>
        <v>29950002.986521579</v>
      </c>
      <c r="Y236" t="str">
        <f>IF('Population w Relocation'!I117='No. People Relocated'!X236, "same", "different")</f>
        <v>same</v>
      </c>
    </row>
    <row r="237" spans="2:25">
      <c r="B237" s="56">
        <v>2122</v>
      </c>
      <c r="C237" s="42">
        <v>0</v>
      </c>
      <c r="D237" s="30">
        <f t="shared" si="26"/>
        <v>2101.06007811371</v>
      </c>
      <c r="E237" s="30">
        <f t="shared" si="27"/>
        <v>2854.0633070132799</v>
      </c>
      <c r="F237" s="30">
        <f t="shared" si="28"/>
        <v>504.11100780553943</v>
      </c>
      <c r="G237" s="30">
        <f t="shared" si="29"/>
        <v>814.76181153344044</v>
      </c>
      <c r="H237" s="30">
        <v>0</v>
      </c>
      <c r="I237" s="52">
        <f t="shared" si="22"/>
        <v>6273.9962044659696</v>
      </c>
      <c r="J237" s="42">
        <v>0</v>
      </c>
      <c r="K237" s="30">
        <f t="shared" si="30"/>
        <v>900.45431919159012</v>
      </c>
      <c r="L237" s="30">
        <f t="shared" si="31"/>
        <v>1223.1699887199775</v>
      </c>
      <c r="M237" s="30">
        <f t="shared" si="32"/>
        <v>216.04757477380264</v>
      </c>
      <c r="N237" s="30">
        <f t="shared" si="33"/>
        <v>349.18363351433169</v>
      </c>
      <c r="O237" s="30">
        <v>0</v>
      </c>
      <c r="P237" s="52">
        <f t="shared" si="23"/>
        <v>2688.8555161997019</v>
      </c>
      <c r="Q237" s="42">
        <f t="shared" si="34"/>
        <v>11138702.888719317</v>
      </c>
      <c r="R237" s="30">
        <f>'Population w Relocation'!D117*(1+'No. People Relocated'!D$4)-'No. People Relocated'!D237-'No. People Relocated'!K237</f>
        <v>6692684.4488222105</v>
      </c>
      <c r="S237" s="30">
        <f>'Population w Relocation'!E117*(1+'No. People Relocated'!E$4)-'No. People Relocated'!E237-'No. People Relocated'!L237</f>
        <v>7878573.8051218977</v>
      </c>
      <c r="T237" s="30">
        <f>'Population w Relocation'!F117*(1+'No. People Relocated'!F$4)-'No. People Relocated'!F237-'No. People Relocated'!M237</f>
        <v>1605787.448709799</v>
      </c>
      <c r="U237" s="30">
        <f>'Population w Relocation'!G117*(1+'No. People Relocated'!G$4)-'No. People Relocated'!G237-'No. People Relocated'!N237</f>
        <v>1984390.0490482103</v>
      </c>
      <c r="V237" s="30">
        <f t="shared" si="35"/>
        <v>790651.50931209</v>
      </c>
      <c r="W237" s="52">
        <f t="shared" si="24"/>
        <v>30090790.149733528</v>
      </c>
      <c r="X237" s="59">
        <f t="shared" si="25"/>
        <v>30099753.001454193</v>
      </c>
      <c r="Y237" t="str">
        <f>IF('Population w Relocation'!I118='No. People Relocated'!X237, "same", "different")</f>
        <v>same</v>
      </c>
    </row>
    <row r="238" spans="2:25">
      <c r="B238" s="56">
        <v>2123</v>
      </c>
      <c r="C238" s="42">
        <v>0</v>
      </c>
      <c r="D238" s="30">
        <f t="shared" si="26"/>
        <v>2110.6188147139142</v>
      </c>
      <c r="E238" s="30">
        <f t="shared" si="27"/>
        <v>2866.8500027085797</v>
      </c>
      <c r="F238" s="30">
        <f t="shared" si="28"/>
        <v>506.40445214398159</v>
      </c>
      <c r="G238" s="30">
        <f t="shared" si="29"/>
        <v>818.35561350317482</v>
      </c>
      <c r="H238" s="30">
        <v>0</v>
      </c>
      <c r="I238" s="52">
        <f t="shared" si="22"/>
        <v>6302.2288830696507</v>
      </c>
      <c r="J238" s="42">
        <v>0</v>
      </c>
      <c r="K238" s="30">
        <f t="shared" si="30"/>
        <v>904.55092059167771</v>
      </c>
      <c r="L238" s="30">
        <f t="shared" si="31"/>
        <v>1228.6500011608202</v>
      </c>
      <c r="M238" s="30">
        <f t="shared" si="32"/>
        <v>217.03047949027786</v>
      </c>
      <c r="N238" s="30">
        <f t="shared" si="33"/>
        <v>350.72383435850355</v>
      </c>
      <c r="O238" s="30">
        <v>0</v>
      </c>
      <c r="P238" s="52">
        <f t="shared" si="23"/>
        <v>2700.9552356012791</v>
      </c>
      <c r="Q238" s="42">
        <f t="shared" si="34"/>
        <v>11200701.769348402</v>
      </c>
      <c r="R238" s="30">
        <f>'Population w Relocation'!D118*(1+'No. People Relocated'!D$4)-'No. People Relocated'!D238-'No. People Relocated'!K238</f>
        <v>6723132.7013310138</v>
      </c>
      <c r="S238" s="30">
        <f>'Population w Relocation'!E118*(1+'No. People Relocated'!E$4)-'No. People Relocated'!E238-'No. People Relocated'!L238</f>
        <v>7913871.1741436366</v>
      </c>
      <c r="T238" s="30">
        <f>'Population w Relocation'!F118*(1+'No. People Relocated'!F$4)-'No. People Relocated'!F238-'No. People Relocated'!M238</f>
        <v>1613092.9510217137</v>
      </c>
      <c r="U238" s="30">
        <f>'Population w Relocation'!G118*(1+'No. People Relocated'!G$4)-'No. People Relocated'!G238-'No. People Relocated'!N238</f>
        <v>1993142.9198455897</v>
      </c>
      <c r="V238" s="30">
        <f t="shared" si="35"/>
        <v>797307.06665243104</v>
      </c>
      <c r="W238" s="52">
        <f t="shared" si="24"/>
        <v>30241248.582342785</v>
      </c>
      <c r="X238" s="59">
        <f t="shared" si="25"/>
        <v>30250251.766461454</v>
      </c>
      <c r="Y238" t="str">
        <f>IF('Population w Relocation'!I119='No. People Relocated'!X238, "same", "different")</f>
        <v>same</v>
      </c>
    </row>
    <row r="239" spans="2:25">
      <c r="B239" s="56">
        <v>2124</v>
      </c>
      <c r="C239" s="42">
        <v>0</v>
      </c>
      <c r="D239" s="30">
        <f t="shared" si="26"/>
        <v>2120.2210386214751</v>
      </c>
      <c r="E239" s="30">
        <f t="shared" si="27"/>
        <v>2879.6939850051972</v>
      </c>
      <c r="F239" s="30">
        <f t="shared" si="28"/>
        <v>508.70833046789932</v>
      </c>
      <c r="G239" s="30">
        <f t="shared" si="29"/>
        <v>821.96526723770091</v>
      </c>
      <c r="H239" s="30">
        <v>0</v>
      </c>
      <c r="I239" s="52">
        <f t="shared" si="22"/>
        <v>6330.5886213322719</v>
      </c>
      <c r="J239" s="42">
        <v>0</v>
      </c>
      <c r="K239" s="30">
        <f t="shared" si="30"/>
        <v>908.66615940920383</v>
      </c>
      <c r="L239" s="30">
        <f t="shared" si="31"/>
        <v>1234.1545650022279</v>
      </c>
      <c r="M239" s="30">
        <f t="shared" si="32"/>
        <v>218.01785591481405</v>
      </c>
      <c r="N239" s="30">
        <f t="shared" si="33"/>
        <v>352.27082881615758</v>
      </c>
      <c r="O239" s="30">
        <v>0</v>
      </c>
      <c r="P239" s="52">
        <f t="shared" si="23"/>
        <v>2713.1094091424034</v>
      </c>
      <c r="Q239" s="42">
        <f t="shared" si="34"/>
        <v>11263039.018222626</v>
      </c>
      <c r="R239" s="30">
        <f>'Population w Relocation'!D119*(1+'No. People Relocated'!D$4)-'No. People Relocated'!D239-'No. People Relocated'!K239</f>
        <v>6753719.477639637</v>
      </c>
      <c r="S239" s="30">
        <f>'Population w Relocation'!E119*(1+'No. People Relocated'!E$4)-'No. People Relocated'!E239-'No. People Relocated'!L239</f>
        <v>7949326.681464348</v>
      </c>
      <c r="T239" s="30">
        <f>'Population w Relocation'!F119*(1+'No. People Relocated'!F$4)-'No. People Relocated'!F239-'No. People Relocated'!M239</f>
        <v>1620431.6895904394</v>
      </c>
      <c r="U239" s="30">
        <f>'Population w Relocation'!G119*(1+'No. People Relocated'!G$4)-'No. People Relocated'!G239-'No. People Relocated'!N239</f>
        <v>2001934.3983487634</v>
      </c>
      <c r="V239" s="30">
        <f t="shared" si="35"/>
        <v>804008.06199747242</v>
      </c>
      <c r="W239" s="52">
        <f t="shared" si="24"/>
        <v>30392459.327263288</v>
      </c>
      <c r="X239" s="59">
        <f t="shared" si="25"/>
        <v>30401503.025293764</v>
      </c>
      <c r="Y239" t="str">
        <f>IF('Population w Relocation'!I120='No. People Relocated'!X239, "same", "different")</f>
        <v>same</v>
      </c>
    </row>
    <row r="240" spans="2:25">
      <c r="B240" s="56">
        <v>2125</v>
      </c>
      <c r="C240" s="42">
        <v>0</v>
      </c>
      <c r="D240" s="30">
        <f t="shared" si="26"/>
        <v>2129.8669476811483</v>
      </c>
      <c r="E240" s="30">
        <f t="shared" si="27"/>
        <v>2892.5955105569833</v>
      </c>
      <c r="F240" s="30">
        <f t="shared" si="28"/>
        <v>511.02269024652963</v>
      </c>
      <c r="G240" s="30">
        <f t="shared" si="29"/>
        <v>825.59084265696663</v>
      </c>
      <c r="H240" s="30">
        <v>0</v>
      </c>
      <c r="I240" s="52">
        <f t="shared" si="22"/>
        <v>6359.0759911416271</v>
      </c>
      <c r="J240" s="42">
        <v>0</v>
      </c>
      <c r="K240" s="30">
        <f t="shared" si="30"/>
        <v>912.80012043477791</v>
      </c>
      <c r="L240" s="30">
        <f t="shared" si="31"/>
        <v>1239.6837902387076</v>
      </c>
      <c r="M240" s="30">
        <f t="shared" si="32"/>
        <v>219.0097243913699</v>
      </c>
      <c r="N240" s="30">
        <f t="shared" si="33"/>
        <v>353.82464685298578</v>
      </c>
      <c r="O240" s="30">
        <v>0</v>
      </c>
      <c r="P240" s="52">
        <f t="shared" si="23"/>
        <v>2725.318281917841</v>
      </c>
      <c r="Q240" s="42">
        <f t="shared" si="34"/>
        <v>11325716.454878176</v>
      </c>
      <c r="R240" s="30">
        <f>'Population w Relocation'!D120*(1+'No. People Relocated'!D$4)-'No. People Relocated'!D240-'No. People Relocated'!K240</f>
        <v>6784445.4079597192</v>
      </c>
      <c r="S240" s="30">
        <f>'Population w Relocation'!E120*(1+'No. People Relocated'!E$4)-'No. People Relocated'!E240-'No. People Relocated'!L240</f>
        <v>7984941.0355708729</v>
      </c>
      <c r="T240" s="30">
        <f>'Population w Relocation'!F120*(1+'No. People Relocated'!F$4)-'No. People Relocated'!F240-'No. People Relocated'!M240</f>
        <v>1627803.8156237532</v>
      </c>
      <c r="U240" s="30">
        <f>'Population w Relocation'!G120*(1+'No. People Relocated'!G$4)-'No. People Relocated'!G240-'No. People Relocated'!N240</f>
        <v>2010764.654850997</v>
      </c>
      <c r="V240" s="30">
        <f t="shared" si="35"/>
        <v>810754.77726364776</v>
      </c>
      <c r="W240" s="52">
        <f t="shared" si="24"/>
        <v>30544426.146147169</v>
      </c>
      <c r="X240" s="59">
        <f t="shared" si="25"/>
        <v>30553510.54042023</v>
      </c>
      <c r="Y240" t="str">
        <f>IF('Population w Relocation'!I121='No. People Relocated'!X240, "same", "different")</f>
        <v>same</v>
      </c>
    </row>
    <row r="241" spans="2:25">
      <c r="B241" s="56">
        <v>2126</v>
      </c>
      <c r="C241" s="42">
        <v>0</v>
      </c>
      <c r="D241" s="30">
        <f t="shared" si="26"/>
        <v>2139.5567406377791</v>
      </c>
      <c r="E241" s="30">
        <f t="shared" si="27"/>
        <v>2905.5548371676427</v>
      </c>
      <c r="F241" s="30">
        <f t="shared" si="28"/>
        <v>513.3475791650701</v>
      </c>
      <c r="G241" s="30">
        <f t="shared" si="29"/>
        <v>829.23240998932749</v>
      </c>
      <c r="H241" s="30">
        <v>0</v>
      </c>
      <c r="I241" s="52">
        <f t="shared" si="22"/>
        <v>6387.6915669598193</v>
      </c>
      <c r="J241" s="42">
        <v>0</v>
      </c>
      <c r="K241" s="30">
        <f t="shared" si="30"/>
        <v>916.9528888447627</v>
      </c>
      <c r="L241" s="30">
        <f t="shared" si="31"/>
        <v>1245.2377873575615</v>
      </c>
      <c r="M241" s="30">
        <f t="shared" si="32"/>
        <v>220.00610535645865</v>
      </c>
      <c r="N241" s="30">
        <f t="shared" si="33"/>
        <v>355.38531856685472</v>
      </c>
      <c r="O241" s="30">
        <v>0</v>
      </c>
      <c r="P241" s="52">
        <f t="shared" si="23"/>
        <v>2737.5821001256372</v>
      </c>
      <c r="Q241" s="42">
        <f t="shared" si="34"/>
        <v>11388735.908523662</v>
      </c>
      <c r="R241" s="30">
        <f>'Population w Relocation'!D121*(1+'No. People Relocated'!D$4)-'No. People Relocated'!D241-'No. People Relocated'!K241</f>
        <v>6815311.125370034</v>
      </c>
      <c r="S241" s="30">
        <f>'Population w Relocation'!E121*(1+'No. People Relocated'!E$4)-'No. People Relocated'!E241-'No. People Relocated'!L241</f>
        <v>8020714.9481242029</v>
      </c>
      <c r="T241" s="30">
        <f>'Population w Relocation'!F121*(1+'No. People Relocated'!F$4)-'No. People Relocated'!F241-'No. People Relocated'!M241</f>
        <v>1635209.4810173502</v>
      </c>
      <c r="U241" s="30">
        <f>'Population w Relocation'!G121*(1+'No. People Relocated'!G$4)-'No. People Relocated'!G241-'No. People Relocated'!N241</f>
        <v>2019633.8603966958</v>
      </c>
      <c r="V241" s="30">
        <f t="shared" si="35"/>
        <v>817547.49602329335</v>
      </c>
      <c r="W241" s="52">
        <f t="shared" si="24"/>
        <v>30697152.81945524</v>
      </c>
      <c r="X241" s="59">
        <f t="shared" si="25"/>
        <v>30706278.093122326</v>
      </c>
      <c r="Y241" t="str">
        <f>IF('Population w Relocation'!I122='No. People Relocated'!X241, "same", "different")</f>
        <v>same</v>
      </c>
    </row>
    <row r="242" spans="2:25">
      <c r="B242" s="56">
        <v>2127</v>
      </c>
      <c r="C242" s="42">
        <v>0</v>
      </c>
      <c r="D242" s="30">
        <f t="shared" si="26"/>
        <v>2149.2906171404015</v>
      </c>
      <c r="E242" s="30">
        <f t="shared" si="27"/>
        <v>2918.5722237958839</v>
      </c>
      <c r="F242" s="30">
        <f t="shared" si="28"/>
        <v>515.68304512566124</v>
      </c>
      <c r="G242" s="30">
        <f t="shared" si="29"/>
        <v>832.89003977290611</v>
      </c>
      <c r="H242" s="30">
        <v>0</v>
      </c>
      <c r="I242" s="52">
        <f t="shared" si="22"/>
        <v>6416.4359258348522</v>
      </c>
      <c r="J242" s="42">
        <v>0</v>
      </c>
      <c r="K242" s="30">
        <f t="shared" si="30"/>
        <v>921.12455020302934</v>
      </c>
      <c r="L242" s="30">
        <f t="shared" si="31"/>
        <v>1250.8166673410935</v>
      </c>
      <c r="M242" s="30">
        <f t="shared" si="32"/>
        <v>221.00701933956915</v>
      </c>
      <c r="N242" s="30">
        <f t="shared" si="33"/>
        <v>356.95287418838842</v>
      </c>
      <c r="O242" s="30">
        <v>0</v>
      </c>
      <c r="P242" s="52">
        <f t="shared" si="23"/>
        <v>2749.9011110720803</v>
      </c>
      <c r="Q242" s="42">
        <f t="shared" si="34"/>
        <v>11452099.218091073</v>
      </c>
      <c r="R242" s="30">
        <f>'Population w Relocation'!D122*(1+'No. People Relocated'!D$4)-'No. People Relocated'!D242-'No. People Relocated'!K242</f>
        <v>6846317.2658295408</v>
      </c>
      <c r="S242" s="30">
        <f>'Population w Relocation'!E122*(1+'No. People Relocated'!E$4)-'No. People Relocated'!E242-'No. People Relocated'!L242</f>
        <v>8056649.133973687</v>
      </c>
      <c r="T242" s="30">
        <f>'Population w Relocation'!F122*(1+'No. People Relocated'!F$4)-'No. People Relocated'!F242-'No. People Relocated'!M242</f>
        <v>1642648.8383579717</v>
      </c>
      <c r="U242" s="30">
        <f>'Population w Relocation'!G122*(1+'No. People Relocated'!G$4)-'No. People Relocated'!G242-'No. People Relocated'!N242</f>
        <v>2028542.1867847175</v>
      </c>
      <c r="V242" s="30">
        <f t="shared" si="35"/>
        <v>824386.50351403595</v>
      </c>
      <c r="W242" s="52">
        <f t="shared" si="24"/>
        <v>30850643.146551024</v>
      </c>
      <c r="X242" s="59">
        <f t="shared" si="25"/>
        <v>30859809.483587932</v>
      </c>
      <c r="Y242" t="str">
        <f>IF('Population w Relocation'!I123='No. People Relocated'!X242, "same", "different")</f>
        <v>same</v>
      </c>
    </row>
    <row r="243" spans="2:25">
      <c r="B243" s="56">
        <v>2128</v>
      </c>
      <c r="C243" s="42">
        <v>0</v>
      </c>
      <c r="D243" s="30">
        <f t="shared" si="26"/>
        <v>2159.0687777463468</v>
      </c>
      <c r="E243" s="30">
        <f t="shared" si="27"/>
        <v>2931.6479305605972</v>
      </c>
      <c r="F243" s="30">
        <f t="shared" si="28"/>
        <v>518.02913624837345</v>
      </c>
      <c r="G243" s="30">
        <f t="shared" si="29"/>
        <v>836.56380285695946</v>
      </c>
      <c r="H243" s="30">
        <v>0</v>
      </c>
      <c r="I243" s="52">
        <f t="shared" si="22"/>
        <v>6445.3096474122758</v>
      </c>
      <c r="J243" s="42">
        <v>0</v>
      </c>
      <c r="K243" s="30">
        <f t="shared" si="30"/>
        <v>925.31519046272012</v>
      </c>
      <c r="L243" s="30">
        <f t="shared" si="31"/>
        <v>1256.4205416688278</v>
      </c>
      <c r="M243" s="30">
        <f t="shared" si="32"/>
        <v>222.01248696358866</v>
      </c>
      <c r="N243" s="30">
        <f t="shared" si="33"/>
        <v>358.52734408155413</v>
      </c>
      <c r="O243" s="30">
        <v>0</v>
      </c>
      <c r="P243" s="52">
        <f t="shared" si="23"/>
        <v>2762.2755631766909</v>
      </c>
      <c r="Q243" s="42">
        <f t="shared" si="34"/>
        <v>11515808.232286992</v>
      </c>
      <c r="R243" s="30">
        <f>'Population w Relocation'!D123*(1+'No. People Relocated'!D$4)-'No. People Relocated'!D243-'No. People Relocated'!K243</f>
        <v>6877464.4681904782</v>
      </c>
      <c r="S243" s="30">
        <f>'Population w Relocation'!E123*(1+'No. People Relocated'!E$4)-'No. People Relocated'!E243-'No. People Relocated'!L243</f>
        <v>8092744.3111713249</v>
      </c>
      <c r="T243" s="30">
        <f>'Population w Relocation'!F123*(1+'No. People Relocated'!F$4)-'No. People Relocated'!F243-'No. People Relocated'!M243</f>
        <v>1650122.0409265496</v>
      </c>
      <c r="U243" s="30">
        <f>'Population w Relocation'!G123*(1+'No. People Relocated'!G$4)-'No. People Relocated'!G243-'No. People Relocated'!N243</f>
        <v>2037489.8065717022</v>
      </c>
      <c r="V243" s="30">
        <f t="shared" si="35"/>
        <v>831272.08664823347</v>
      </c>
      <c r="W243" s="52">
        <f t="shared" si="24"/>
        <v>31004900.945795283</v>
      </c>
      <c r="X243" s="59">
        <f t="shared" si="25"/>
        <v>31014108.531005871</v>
      </c>
      <c r="Y243" t="str">
        <f>IF('Population w Relocation'!I124='No. People Relocated'!X243, "same", "different")</f>
        <v>same</v>
      </c>
    </row>
    <row r="244" spans="2:25">
      <c r="B244" s="56">
        <v>2129</v>
      </c>
      <c r="C244" s="42">
        <v>0</v>
      </c>
      <c r="D244" s="30">
        <f t="shared" si="26"/>
        <v>2168.8914239253795</v>
      </c>
      <c r="E244" s="30">
        <f t="shared" si="27"/>
        <v>2944.7822187460483</v>
      </c>
      <c r="F244" s="30">
        <f t="shared" si="28"/>
        <v>520.38590087219859</v>
      </c>
      <c r="G244" s="30">
        <f t="shared" si="29"/>
        <v>840.25377040325066</v>
      </c>
      <c r="H244" s="30">
        <v>0</v>
      </c>
      <c r="I244" s="52">
        <f t="shared" si="22"/>
        <v>6474.3133139468773</v>
      </c>
      <c r="J244" s="42">
        <v>0</v>
      </c>
      <c r="K244" s="30">
        <f t="shared" si="30"/>
        <v>929.52489596802002</v>
      </c>
      <c r="L244" s="30">
        <f t="shared" si="31"/>
        <v>1262.0495223197354</v>
      </c>
      <c r="M244" s="30">
        <f t="shared" si="32"/>
        <v>223.022528945228</v>
      </c>
      <c r="N244" s="30">
        <f t="shared" si="33"/>
        <v>360.10875874425039</v>
      </c>
      <c r="O244" s="30">
        <v>0</v>
      </c>
      <c r="P244" s="52">
        <f t="shared" si="23"/>
        <v>2774.7057059772333</v>
      </c>
      <c r="Q244" s="42">
        <f t="shared" si="34"/>
        <v>11579864.809644073</v>
      </c>
      <c r="R244" s="30">
        <f>'Population w Relocation'!D124*(1+'No. People Relocated'!D$4)-'No. People Relocated'!D244-'No. People Relocated'!K244</f>
        <v>6908753.3742115358</v>
      </c>
      <c r="S244" s="30">
        <f>'Population w Relocation'!E124*(1+'No. People Relocated'!E$4)-'No. People Relocated'!E244-'No. People Relocated'!L244</f>
        <v>8129001.2009861162</v>
      </c>
      <c r="T244" s="30">
        <f>'Population w Relocation'!F124*(1+'No. People Relocated'!F$4)-'No. People Relocated'!F244-'No. People Relocated'!M244</f>
        <v>1657629.2427013647</v>
      </c>
      <c r="U244" s="30">
        <f>'Population w Relocation'!G124*(1+'No. People Relocated'!G$4)-'No. People Relocated'!G244-'No. People Relocated'!N244</f>
        <v>2046476.8930754128</v>
      </c>
      <c r="V244" s="30">
        <f t="shared" si="35"/>
        <v>838204.53402246709</v>
      </c>
      <c r="W244" s="52">
        <f t="shared" si="24"/>
        <v>31159930.054640971</v>
      </c>
      <c r="X244" s="59">
        <f t="shared" si="25"/>
        <v>31169179.073660895</v>
      </c>
      <c r="Y244" t="str">
        <f>IF('Population w Relocation'!I125='No. People Relocated'!X244, "same", "different")</f>
        <v>same</v>
      </c>
    </row>
    <row r="245" spans="2:25">
      <c r="B245" s="56">
        <v>2130</v>
      </c>
      <c r="C245" s="42">
        <v>0</v>
      </c>
      <c r="D245" s="30">
        <f t="shared" si="26"/>
        <v>2178.7587580638478</v>
      </c>
      <c r="E245" s="30">
        <f t="shared" si="27"/>
        <v>2957.9753508071026</v>
      </c>
      <c r="F245" s="30">
        <f t="shared" si="28"/>
        <v>522.75338755604582</v>
      </c>
      <c r="G245" s="30">
        <f t="shared" si="29"/>
        <v>843.96001388742752</v>
      </c>
      <c r="H245" s="30">
        <v>0</v>
      </c>
      <c r="I245" s="52">
        <f t="shared" si="22"/>
        <v>6503.4475103144241</v>
      </c>
      <c r="J245" s="42">
        <v>0</v>
      </c>
      <c r="K245" s="30">
        <f t="shared" si="30"/>
        <v>933.753753455935</v>
      </c>
      <c r="L245" s="30">
        <f t="shared" si="31"/>
        <v>1267.703721774473</v>
      </c>
      <c r="M245" s="30">
        <f t="shared" si="32"/>
        <v>224.03716609544824</v>
      </c>
      <c r="N245" s="30">
        <f t="shared" si="33"/>
        <v>361.69714880889757</v>
      </c>
      <c r="O245" s="30">
        <v>0</v>
      </c>
      <c r="P245" s="52">
        <f t="shared" si="23"/>
        <v>2787.1917901347538</v>
      </c>
      <c r="Q245" s="42">
        <f t="shared" si="34"/>
        <v>11644270.81857281</v>
      </c>
      <c r="R245" s="30">
        <f>'Population w Relocation'!D125*(1+'No. People Relocated'!D$4)-'No. People Relocated'!D245-'No. People Relocated'!K245</f>
        <v>6940184.6285710726</v>
      </c>
      <c r="S245" s="30">
        <f>'Population w Relocation'!E125*(1+'No. People Relocated'!E$4)-'No. People Relocated'!E245-'No. People Relocated'!L245</f>
        <v>8165420.5279184636</v>
      </c>
      <c r="T245" s="30">
        <f>'Population w Relocation'!F125*(1+'No. People Relocated'!F$4)-'No. People Relocated'!F245-'No. People Relocated'!M245</f>
        <v>1665170.59836122</v>
      </c>
      <c r="U245" s="30">
        <f>'Population w Relocation'!G125*(1+'No. People Relocated'!G$4)-'No. People Relocated'!G245-'No. People Relocated'!N245</f>
        <v>2055503.6203780933</v>
      </c>
      <c r="V245" s="30">
        <f t="shared" si="35"/>
        <v>845184.13592708646</v>
      </c>
      <c r="W245" s="52">
        <f t="shared" si="24"/>
        <v>31315734.329728745</v>
      </c>
      <c r="X245" s="59">
        <f t="shared" si="25"/>
        <v>31325024.969029196</v>
      </c>
      <c r="Y245" t="str">
        <f>IF('Population w Relocation'!I126='No. People Relocated'!X245, "same", "different")</f>
        <v>same</v>
      </c>
    </row>
    <row r="246" spans="2:25">
      <c r="B246" s="94"/>
      <c r="C246" s="30"/>
      <c r="D246" s="30"/>
      <c r="E246" s="30"/>
      <c r="F246" s="30"/>
      <c r="G246" s="30"/>
      <c r="H246" s="30"/>
      <c r="I246" s="93"/>
      <c r="J246" s="30"/>
      <c r="K246" s="30"/>
      <c r="L246" s="30"/>
      <c r="M246" s="30"/>
      <c r="N246" s="30"/>
      <c r="O246" s="30"/>
      <c r="P246" s="93"/>
      <c r="Q246" s="30"/>
      <c r="R246" s="30"/>
      <c r="S246" s="30"/>
      <c r="T246" s="30"/>
      <c r="U246" s="30"/>
      <c r="V246" s="30"/>
      <c r="W246" s="93"/>
      <c r="X246" s="59"/>
    </row>
    <row r="249" spans="2:25">
      <c r="B249" s="95">
        <v>2020</v>
      </c>
      <c r="C249" s="62">
        <f t="shared" ref="C249:C280" si="36">(I136+P136)/W135</f>
        <v>3.1469119323350979E-4</v>
      </c>
    </row>
    <row r="250" spans="2:25">
      <c r="B250" s="56">
        <v>2021</v>
      </c>
      <c r="C250" s="12">
        <f t="shared" si="36"/>
        <v>3.1463306472043445E-4</v>
      </c>
    </row>
    <row r="251" spans="2:25">
      <c r="B251" s="56">
        <v>2022</v>
      </c>
      <c r="C251" s="12">
        <f t="shared" si="36"/>
        <v>3.1447639714968413E-4</v>
      </c>
    </row>
    <row r="252" spans="2:25">
      <c r="B252" s="56">
        <v>2023</v>
      </c>
      <c r="C252" s="12">
        <f t="shared" si="36"/>
        <v>3.1431980830943742E-4</v>
      </c>
    </row>
    <row r="253" spans="2:25">
      <c r="B253" s="56">
        <v>2024</v>
      </c>
      <c r="C253" s="12">
        <f t="shared" si="36"/>
        <v>3.1416329815974831E-4</v>
      </c>
    </row>
    <row r="254" spans="2:25">
      <c r="B254" s="56">
        <v>2025</v>
      </c>
      <c r="C254" s="12">
        <f t="shared" si="36"/>
        <v>3.1400686666069159E-4</v>
      </c>
    </row>
    <row r="255" spans="2:25">
      <c r="B255" s="56">
        <v>2026</v>
      </c>
      <c r="C255" s="12">
        <f t="shared" si="36"/>
        <v>3.1385051377236196E-4</v>
      </c>
    </row>
    <row r="256" spans="2:25">
      <c r="B256" s="56">
        <v>2027</v>
      </c>
      <c r="C256" s="12">
        <f t="shared" si="36"/>
        <v>3.1369423945487465E-4</v>
      </c>
    </row>
    <row r="257" spans="2:3">
      <c r="B257" s="56">
        <v>2028</v>
      </c>
      <c r="C257" s="12">
        <f t="shared" si="36"/>
        <v>3.1353804366836578E-4</v>
      </c>
    </row>
    <row r="258" spans="2:3">
      <c r="B258" s="56">
        <v>2029</v>
      </c>
      <c r="C258" s="12">
        <f t="shared" si="36"/>
        <v>3.1338192637299155E-4</v>
      </c>
    </row>
    <row r="259" spans="2:3">
      <c r="B259" s="56">
        <v>2030</v>
      </c>
      <c r="C259" s="12">
        <f t="shared" si="36"/>
        <v>3.1322588752892832E-4</v>
      </c>
    </row>
    <row r="260" spans="2:3">
      <c r="B260" s="56">
        <v>2031</v>
      </c>
      <c r="C260" s="12">
        <f t="shared" si="36"/>
        <v>3.1306992709637376E-4</v>
      </c>
    </row>
    <row r="261" spans="2:3">
      <c r="B261" s="56">
        <v>2032</v>
      </c>
      <c r="C261" s="12">
        <f t="shared" si="36"/>
        <v>3.1291404503554476E-4</v>
      </c>
    </row>
    <row r="262" spans="2:3">
      <c r="B262" s="56">
        <v>2033</v>
      </c>
      <c r="C262" s="12">
        <f t="shared" si="36"/>
        <v>3.127582413066795E-4</v>
      </c>
    </row>
    <row r="263" spans="2:3">
      <c r="B263" s="56">
        <v>2034</v>
      </c>
      <c r="C263" s="12">
        <f t="shared" si="36"/>
        <v>3.1260251587003618E-4</v>
      </c>
    </row>
    <row r="264" spans="2:3">
      <c r="B264" s="56">
        <v>2035</v>
      </c>
      <c r="C264" s="12">
        <f t="shared" si="36"/>
        <v>3.1244686868589353E-4</v>
      </c>
    </row>
    <row r="265" spans="2:3">
      <c r="B265" s="56">
        <v>2036</v>
      </c>
      <c r="C265" s="12">
        <f t="shared" si="36"/>
        <v>3.1229129971455046E-4</v>
      </c>
    </row>
    <row r="266" spans="2:3">
      <c r="B266" s="56">
        <v>2037</v>
      </c>
      <c r="C266" s="12">
        <f t="shared" si="36"/>
        <v>3.1213580891632618E-4</v>
      </c>
    </row>
    <row r="267" spans="2:3">
      <c r="B267" s="56">
        <v>2038</v>
      </c>
      <c r="C267" s="12">
        <f t="shared" si="36"/>
        <v>3.1198039625156059E-4</v>
      </c>
    </row>
    <row r="268" spans="2:3">
      <c r="B268" s="56">
        <v>2039</v>
      </c>
      <c r="C268" s="12">
        <f t="shared" si="36"/>
        <v>3.1182506168061364E-4</v>
      </c>
    </row>
    <row r="269" spans="2:3">
      <c r="B269" s="56">
        <v>2040</v>
      </c>
      <c r="C269" s="12">
        <f t="shared" si="36"/>
        <v>3.1166980516386547E-4</v>
      </c>
    </row>
    <row r="270" spans="2:3">
      <c r="B270" s="56">
        <v>2041</v>
      </c>
      <c r="C270" s="12">
        <f t="shared" si="36"/>
        <v>3.1151462666171681E-4</v>
      </c>
    </row>
    <row r="271" spans="2:3">
      <c r="B271" s="56">
        <v>2042</v>
      </c>
      <c r="C271" s="12">
        <f t="shared" si="36"/>
        <v>3.1135952613458868E-4</v>
      </c>
    </row>
    <row r="272" spans="2:3">
      <c r="B272" s="56">
        <v>2043</v>
      </c>
      <c r="C272" s="12">
        <f t="shared" si="36"/>
        <v>3.1120450354292235E-4</v>
      </c>
    </row>
    <row r="273" spans="2:3">
      <c r="B273" s="56">
        <v>2044</v>
      </c>
      <c r="C273" s="12">
        <f t="shared" si="36"/>
        <v>3.1104955884717886E-4</v>
      </c>
    </row>
    <row r="274" spans="2:3">
      <c r="B274" s="56">
        <v>2045</v>
      </c>
      <c r="C274" s="12">
        <f t="shared" si="36"/>
        <v>3.1089469200784033E-4</v>
      </c>
    </row>
    <row r="275" spans="2:3">
      <c r="B275" s="56">
        <v>2046</v>
      </c>
      <c r="C275" s="12">
        <f t="shared" si="36"/>
        <v>3.1073990298540881E-4</v>
      </c>
    </row>
    <row r="276" spans="2:3">
      <c r="B276" s="56">
        <v>2047</v>
      </c>
      <c r="C276" s="12">
        <f t="shared" si="36"/>
        <v>3.1058519174040637E-4</v>
      </c>
    </row>
    <row r="277" spans="2:3">
      <c r="B277" s="56">
        <v>2048</v>
      </c>
      <c r="C277" s="12">
        <f t="shared" si="36"/>
        <v>3.1043055823337537E-4</v>
      </c>
    </row>
    <row r="278" spans="2:3">
      <c r="B278" s="56">
        <v>2049</v>
      </c>
      <c r="C278" s="12">
        <f t="shared" si="36"/>
        <v>3.1027600242487877E-4</v>
      </c>
    </row>
    <row r="279" spans="2:3">
      <c r="B279" s="56">
        <v>2050</v>
      </c>
      <c r="C279" s="12">
        <f t="shared" si="36"/>
        <v>3.1012152427549938E-4</v>
      </c>
    </row>
    <row r="280" spans="2:3">
      <c r="B280" s="56">
        <v>2051</v>
      </c>
      <c r="C280" s="12">
        <f t="shared" si="36"/>
        <v>3.0996712374584026E-4</v>
      </c>
    </row>
    <row r="281" spans="2:3">
      <c r="B281" s="56">
        <v>2052</v>
      </c>
      <c r="C281" s="12">
        <f t="shared" ref="C281:C312" si="37">(I168+P168)/W167</f>
        <v>3.0981280079652471E-4</v>
      </c>
    </row>
    <row r="282" spans="2:3">
      <c r="B282" s="56">
        <v>2053</v>
      </c>
      <c r="C282" s="12">
        <f t="shared" si="37"/>
        <v>3.096585553881963E-4</v>
      </c>
    </row>
    <row r="283" spans="2:3">
      <c r="B283" s="56">
        <v>2054</v>
      </c>
      <c r="C283" s="12">
        <f t="shared" si="37"/>
        <v>3.095043874815186E-4</v>
      </c>
    </row>
    <row r="284" spans="2:3">
      <c r="B284" s="56">
        <v>2055</v>
      </c>
      <c r="C284" s="12">
        <f t="shared" si="37"/>
        <v>3.0935029703717536E-4</v>
      </c>
    </row>
    <row r="285" spans="2:3">
      <c r="B285" s="56">
        <v>2056</v>
      </c>
      <c r="C285" s="12">
        <f t="shared" si="37"/>
        <v>3.0919628401587074E-4</v>
      </c>
    </row>
    <row r="286" spans="2:3">
      <c r="B286" s="56">
        <v>2057</v>
      </c>
      <c r="C286" s="12">
        <f t="shared" si="37"/>
        <v>3.0904234837832867E-4</v>
      </c>
    </row>
    <row r="287" spans="2:3">
      <c r="B287" s="56">
        <v>2058</v>
      </c>
      <c r="C287" s="12">
        <f t="shared" si="37"/>
        <v>3.0888849008529342E-4</v>
      </c>
    </row>
    <row r="288" spans="2:3">
      <c r="B288" s="56">
        <v>2059</v>
      </c>
      <c r="C288" s="12">
        <f t="shared" si="37"/>
        <v>3.0873470909752935E-4</v>
      </c>
    </row>
    <row r="289" spans="2:3">
      <c r="B289" s="56">
        <v>2060</v>
      </c>
      <c r="C289" s="12">
        <f t="shared" si="37"/>
        <v>3.0858100537582082E-4</v>
      </c>
    </row>
    <row r="290" spans="2:3">
      <c r="B290" s="56">
        <v>2061</v>
      </c>
      <c r="C290" s="12">
        <f t="shared" si="37"/>
        <v>3.0842737888097245E-4</v>
      </c>
    </row>
    <row r="291" spans="2:3">
      <c r="B291" s="56">
        <v>2062</v>
      </c>
      <c r="C291" s="12">
        <f t="shared" si="37"/>
        <v>3.0827382957380897E-4</v>
      </c>
    </row>
    <row r="292" spans="2:3">
      <c r="B292" s="56">
        <v>2063</v>
      </c>
      <c r="C292" s="12">
        <f t="shared" si="37"/>
        <v>3.0812035741517482E-4</v>
      </c>
    </row>
    <row r="293" spans="2:3">
      <c r="B293" s="56">
        <v>2064</v>
      </c>
      <c r="C293" s="12">
        <f t="shared" si="37"/>
        <v>3.0796696236593506E-4</v>
      </c>
    </row>
    <row r="294" spans="2:3">
      <c r="B294" s="56">
        <v>2065</v>
      </c>
      <c r="C294" s="12">
        <f t="shared" si="37"/>
        <v>3.0781364438697427E-4</v>
      </c>
    </row>
    <row r="295" spans="2:3">
      <c r="B295" s="56">
        <v>2066</v>
      </c>
      <c r="C295" s="12">
        <f t="shared" si="37"/>
        <v>3.0766040343919749E-4</v>
      </c>
    </row>
    <row r="296" spans="2:3">
      <c r="B296" s="56">
        <v>2067</v>
      </c>
      <c r="C296" s="12">
        <f t="shared" si="37"/>
        <v>3.0750723948352957E-4</v>
      </c>
    </row>
    <row r="297" spans="2:3">
      <c r="B297" s="56">
        <v>2068</v>
      </c>
      <c r="C297" s="12">
        <f t="shared" si="37"/>
        <v>3.0735415248091551E-4</v>
      </c>
    </row>
    <row r="298" spans="2:3">
      <c r="B298" s="56">
        <v>2069</v>
      </c>
      <c r="C298" s="12">
        <f t="shared" si="37"/>
        <v>3.0720114239232016E-4</v>
      </c>
    </row>
    <row r="299" spans="2:3">
      <c r="B299" s="56">
        <v>2070</v>
      </c>
      <c r="C299" s="12">
        <f t="shared" si="37"/>
        <v>3.0704820917872841E-4</v>
      </c>
    </row>
    <row r="300" spans="2:3">
      <c r="B300" s="56">
        <v>2071</v>
      </c>
      <c r="C300" s="12">
        <f t="shared" si="37"/>
        <v>3.0689535280114546E-4</v>
      </c>
    </row>
    <row r="301" spans="2:3">
      <c r="B301" s="56">
        <v>2072</v>
      </c>
      <c r="C301" s="12">
        <f t="shared" si="37"/>
        <v>3.0674257322059581E-4</v>
      </c>
    </row>
    <row r="302" spans="2:3">
      <c r="B302" s="56">
        <v>2073</v>
      </c>
      <c r="C302" s="12">
        <f t="shared" si="37"/>
        <v>3.065898703981249E-4</v>
      </c>
    </row>
    <row r="303" spans="2:3">
      <c r="B303" s="56">
        <v>2074</v>
      </c>
      <c r="C303" s="12">
        <f t="shared" si="37"/>
        <v>3.0643724429479713E-4</v>
      </c>
    </row>
    <row r="304" spans="2:3">
      <c r="B304" s="56">
        <v>2075</v>
      </c>
      <c r="C304" s="12">
        <f t="shared" si="37"/>
        <v>3.062846948716976E-4</v>
      </c>
    </row>
    <row r="305" spans="2:3">
      <c r="B305" s="56">
        <v>2076</v>
      </c>
      <c r="C305" s="12">
        <f t="shared" si="37"/>
        <v>3.0613222208993079E-4</v>
      </c>
    </row>
    <row r="306" spans="2:3">
      <c r="B306" s="56">
        <v>2077</v>
      </c>
      <c r="C306" s="12">
        <f t="shared" si="37"/>
        <v>3.0597982591062169E-4</v>
      </c>
    </row>
    <row r="307" spans="2:3">
      <c r="B307" s="56">
        <v>2078</v>
      </c>
      <c r="C307" s="12">
        <f t="shared" si="37"/>
        <v>3.0582750629491457E-4</v>
      </c>
    </row>
    <row r="308" spans="2:3">
      <c r="B308" s="56">
        <v>2079</v>
      </c>
      <c r="C308" s="12">
        <f t="shared" si="37"/>
        <v>3.0567526320397412E-4</v>
      </c>
    </row>
    <row r="309" spans="2:3">
      <c r="B309" s="56">
        <v>2080</v>
      </c>
      <c r="C309" s="12">
        <f t="shared" si="37"/>
        <v>3.0552309659898498E-4</v>
      </c>
    </row>
    <row r="310" spans="2:3">
      <c r="B310" s="56">
        <v>2081</v>
      </c>
      <c r="C310" s="12">
        <f t="shared" si="37"/>
        <v>3.0537100644115097E-4</v>
      </c>
    </row>
    <row r="311" spans="2:3">
      <c r="B311" s="56">
        <v>2082</v>
      </c>
      <c r="C311" s="12">
        <f t="shared" si="37"/>
        <v>3.0521899269169659E-4</v>
      </c>
    </row>
    <row r="312" spans="2:3">
      <c r="B312" s="56">
        <v>2083</v>
      </c>
      <c r="C312" s="12">
        <f t="shared" si="37"/>
        <v>3.0506705531186578E-4</v>
      </c>
    </row>
    <row r="313" spans="2:3">
      <c r="B313" s="56">
        <v>2084</v>
      </c>
      <c r="C313" s="12">
        <f t="shared" ref="C313:C344" si="38">(I200+P200)/W199</f>
        <v>3.0491519426292248E-4</v>
      </c>
    </row>
    <row r="314" spans="2:3">
      <c r="B314" s="56">
        <v>2085</v>
      </c>
      <c r="C314" s="12">
        <f t="shared" si="38"/>
        <v>3.0476340950615039E-4</v>
      </c>
    </row>
    <row r="315" spans="2:3">
      <c r="B315" s="56">
        <v>2086</v>
      </c>
      <c r="C315" s="12">
        <f t="shared" si="38"/>
        <v>3.0461170100285319E-4</v>
      </c>
    </row>
    <row r="316" spans="2:3">
      <c r="B316" s="56">
        <v>2087</v>
      </c>
      <c r="C316" s="12">
        <f t="shared" si="38"/>
        <v>3.0446006871435435E-4</v>
      </c>
    </row>
    <row r="317" spans="2:3">
      <c r="B317" s="56">
        <v>2088</v>
      </c>
      <c r="C317" s="12">
        <f t="shared" si="38"/>
        <v>3.0430851260199697E-4</v>
      </c>
    </row>
    <row r="318" spans="2:3">
      <c r="B318" s="56">
        <v>2089</v>
      </c>
      <c r="C318" s="12">
        <f t="shared" si="38"/>
        <v>3.0415703262714404E-4</v>
      </c>
    </row>
    <row r="319" spans="2:3">
      <c r="B319" s="56">
        <v>2090</v>
      </c>
      <c r="C319" s="12">
        <f t="shared" si="38"/>
        <v>3.040056287511786E-4</v>
      </c>
    </row>
    <row r="320" spans="2:3">
      <c r="B320" s="56">
        <v>2091</v>
      </c>
      <c r="C320" s="12">
        <f t="shared" si="38"/>
        <v>3.0385430093550307E-4</v>
      </c>
    </row>
    <row r="321" spans="2:3">
      <c r="B321" s="56">
        <v>2092</v>
      </c>
      <c r="C321" s="12">
        <f t="shared" si="38"/>
        <v>3.0370304914154012E-4</v>
      </c>
    </row>
    <row r="322" spans="2:3">
      <c r="B322" s="56">
        <v>2093</v>
      </c>
      <c r="C322" s="12">
        <f t="shared" si="38"/>
        <v>3.0355187333073178E-4</v>
      </c>
    </row>
    <row r="323" spans="2:3">
      <c r="B323" s="56">
        <v>2094</v>
      </c>
      <c r="C323" s="12">
        <f t="shared" si="38"/>
        <v>3.0340077346453987E-4</v>
      </c>
    </row>
    <row r="324" spans="2:3">
      <c r="B324" s="56">
        <v>2095</v>
      </c>
      <c r="C324" s="12">
        <f t="shared" si="38"/>
        <v>3.0324974950444615E-4</v>
      </c>
    </row>
    <row r="325" spans="2:3">
      <c r="B325" s="56">
        <v>2096</v>
      </c>
      <c r="C325" s="12">
        <f t="shared" si="38"/>
        <v>3.0309880141195206E-4</v>
      </c>
    </row>
    <row r="326" spans="2:3">
      <c r="B326" s="56">
        <v>2097</v>
      </c>
      <c r="C326" s="12">
        <f t="shared" si="38"/>
        <v>3.0294792914857879E-4</v>
      </c>
    </row>
    <row r="327" spans="2:3">
      <c r="B327" s="56">
        <v>2098</v>
      </c>
      <c r="C327" s="12">
        <f t="shared" si="38"/>
        <v>3.0279713267586709E-4</v>
      </c>
    </row>
    <row r="328" spans="2:3">
      <c r="B328" s="56">
        <v>2099</v>
      </c>
      <c r="C328" s="12">
        <f t="shared" si="38"/>
        <v>3.0264641195537742E-4</v>
      </c>
    </row>
    <row r="329" spans="2:3">
      <c r="B329" s="56">
        <v>2100</v>
      </c>
      <c r="C329" s="12">
        <f t="shared" si="38"/>
        <v>3.0249576694869033E-4</v>
      </c>
    </row>
    <row r="330" spans="2:3">
      <c r="B330" s="56">
        <v>2101</v>
      </c>
      <c r="C330" s="12">
        <f t="shared" si="38"/>
        <v>3.0234519761740544E-4</v>
      </c>
    </row>
    <row r="331" spans="2:3">
      <c r="B331" s="56">
        <v>2102</v>
      </c>
      <c r="C331" s="12">
        <f t="shared" si="38"/>
        <v>3.0219470392314253E-4</v>
      </c>
    </row>
    <row r="332" spans="2:3">
      <c r="B332" s="56">
        <v>2103</v>
      </c>
      <c r="C332" s="12">
        <f t="shared" si="38"/>
        <v>3.0204428582754068E-4</v>
      </c>
    </row>
    <row r="333" spans="2:3">
      <c r="B333" s="56">
        <v>2104</v>
      </c>
      <c r="C333" s="12">
        <f t="shared" si="38"/>
        <v>3.018939432922591E-4</v>
      </c>
    </row>
    <row r="334" spans="2:3">
      <c r="B334" s="56">
        <v>2105</v>
      </c>
      <c r="C334" s="12">
        <f t="shared" si="38"/>
        <v>3.0174367627897617E-4</v>
      </c>
    </row>
    <row r="335" spans="2:3">
      <c r="B335" s="56">
        <v>2106</v>
      </c>
      <c r="C335" s="12">
        <f t="shared" si="38"/>
        <v>3.0159348474939011E-4</v>
      </c>
    </row>
    <row r="336" spans="2:3">
      <c r="B336" s="56">
        <v>2107</v>
      </c>
      <c r="C336" s="12">
        <f t="shared" si="38"/>
        <v>3.0144336866521883E-4</v>
      </c>
    </row>
    <row r="337" spans="2:3">
      <c r="B337" s="56">
        <v>2108</v>
      </c>
      <c r="C337" s="12">
        <f t="shared" si="38"/>
        <v>3.0129332798819975E-4</v>
      </c>
    </row>
    <row r="338" spans="2:3">
      <c r="B338" s="56">
        <v>2109</v>
      </c>
      <c r="C338" s="12">
        <f t="shared" si="38"/>
        <v>3.0114336268008976E-4</v>
      </c>
    </row>
    <row r="339" spans="2:3">
      <c r="B339" s="56">
        <v>2110</v>
      </c>
      <c r="C339" s="12">
        <f t="shared" si="38"/>
        <v>3.0099347270266574E-4</v>
      </c>
    </row>
    <row r="340" spans="2:3">
      <c r="B340" s="56">
        <v>2111</v>
      </c>
      <c r="C340" s="12">
        <f t="shared" si="38"/>
        <v>3.0084365801772366E-4</v>
      </c>
    </row>
    <row r="341" spans="2:3">
      <c r="B341" s="56">
        <v>2112</v>
      </c>
      <c r="C341" s="12">
        <f t="shared" si="38"/>
        <v>3.0069391858707938E-4</v>
      </c>
    </row>
    <row r="342" spans="2:3">
      <c r="B342" s="56">
        <v>2113</v>
      </c>
      <c r="C342" s="12">
        <f t="shared" si="38"/>
        <v>3.0054425437256834E-4</v>
      </c>
    </row>
    <row r="343" spans="2:3">
      <c r="B343" s="56">
        <v>2114</v>
      </c>
      <c r="C343" s="12">
        <f t="shared" si="38"/>
        <v>3.0039466533604542E-4</v>
      </c>
    </row>
    <row r="344" spans="2:3">
      <c r="B344" s="56">
        <v>2115</v>
      </c>
      <c r="C344" s="12">
        <f t="shared" si="38"/>
        <v>3.0024515143938499E-4</v>
      </c>
    </row>
    <row r="345" spans="2:3">
      <c r="B345" s="56">
        <v>2116</v>
      </c>
      <c r="C345" s="12">
        <f t="shared" ref="C345:C359" si="39">(I232+P232)/W231</f>
        <v>3.0009571264448108E-4</v>
      </c>
    </row>
    <row r="346" spans="2:3">
      <c r="B346" s="56">
        <v>2117</v>
      </c>
      <c r="C346" s="12">
        <f t="shared" si="39"/>
        <v>2.9994634891324708E-4</v>
      </c>
    </row>
    <row r="347" spans="2:3">
      <c r="B347" s="56">
        <v>2118</v>
      </c>
      <c r="C347" s="12">
        <f t="shared" si="39"/>
        <v>2.9979706020761621E-4</v>
      </c>
    </row>
    <row r="348" spans="2:3">
      <c r="B348" s="56">
        <v>2119</v>
      </c>
      <c r="C348" s="12">
        <f t="shared" si="39"/>
        <v>2.996478464895409E-4</v>
      </c>
    </row>
    <row r="349" spans="2:3">
      <c r="B349" s="56">
        <v>2120</v>
      </c>
      <c r="C349" s="12">
        <f t="shared" si="39"/>
        <v>2.9949870772099307E-4</v>
      </c>
    </row>
    <row r="350" spans="2:3">
      <c r="B350" s="56">
        <v>2121</v>
      </c>
      <c r="C350" s="12">
        <f t="shared" si="39"/>
        <v>2.9934964386396434E-4</v>
      </c>
    </row>
    <row r="351" spans="2:3">
      <c r="B351" s="56">
        <v>2122</v>
      </c>
      <c r="C351" s="12">
        <f t="shared" si="39"/>
        <v>2.992006548804654E-4</v>
      </c>
    </row>
    <row r="352" spans="2:3">
      <c r="B352" s="56">
        <v>2123</v>
      </c>
      <c r="C352" s="12">
        <f t="shared" si="39"/>
        <v>2.9905174073252707E-4</v>
      </c>
    </row>
    <row r="353" spans="2:3">
      <c r="B353" s="56">
        <v>2124</v>
      </c>
      <c r="C353" s="12">
        <f t="shared" si="39"/>
        <v>2.9890290138219884E-4</v>
      </c>
    </row>
    <row r="354" spans="2:3">
      <c r="B354" s="56">
        <v>2125</v>
      </c>
      <c r="C354" s="12">
        <f t="shared" si="39"/>
        <v>2.9875413679155034E-4</v>
      </c>
    </row>
    <row r="355" spans="2:3">
      <c r="B355" s="56">
        <v>2126</v>
      </c>
      <c r="C355" s="12">
        <f t="shared" si="39"/>
        <v>2.9860544692267006E-4</v>
      </c>
    </row>
    <row r="356" spans="2:3">
      <c r="B356" s="56">
        <v>2127</v>
      </c>
      <c r="C356" s="12">
        <f t="shared" si="39"/>
        <v>2.9845683173766627E-4</v>
      </c>
    </row>
    <row r="357" spans="2:3">
      <c r="B357" s="56">
        <v>2128</v>
      </c>
      <c r="C357" s="12">
        <f t="shared" si="39"/>
        <v>2.9830829119866658E-4</v>
      </c>
    </row>
    <row r="358" spans="2:3">
      <c r="B358" s="56">
        <v>2129</v>
      </c>
      <c r="C358" s="12">
        <f t="shared" si="39"/>
        <v>2.9815982526781789E-4</v>
      </c>
    </row>
    <row r="359" spans="2:3">
      <c r="B359" s="57">
        <v>2130</v>
      </c>
      <c r="C359" s="20">
        <f t="shared" si="39"/>
        <v>0</v>
      </c>
    </row>
  </sheetData>
  <mergeCells count="6">
    <mergeCell ref="C14:I14"/>
    <mergeCell ref="J14:P14"/>
    <mergeCell ref="Q14:W14"/>
    <mergeCell ref="C133:I133"/>
    <mergeCell ref="J133:P133"/>
    <mergeCell ref="Q133:W133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088C706-33E9-419E-B668-33F8143CEC40}">
  <dimension ref="B2:M133"/>
  <sheetViews>
    <sheetView tabSelected="1" workbookViewId="0">
      <selection activeCell="K12" sqref="J12:K12"/>
    </sheetView>
  </sheetViews>
  <sheetFormatPr defaultRowHeight="14.45"/>
  <cols>
    <col min="2" max="2" width="32.85546875" customWidth="1"/>
    <col min="3" max="3" width="17.42578125" customWidth="1"/>
    <col min="4" max="4" width="12.42578125" customWidth="1"/>
    <col min="5" max="5" width="12.42578125" bestFit="1" customWidth="1"/>
    <col min="6" max="7" width="12" bestFit="1" customWidth="1"/>
    <col min="8" max="8" width="16.5703125" customWidth="1"/>
    <col min="9" max="9" width="18" bestFit="1" customWidth="1"/>
    <col min="11" max="11" width="12.28515625" bestFit="1" customWidth="1"/>
    <col min="12" max="12" width="12.28515625" customWidth="1"/>
  </cols>
  <sheetData>
    <row r="2" spans="2:13">
      <c r="B2" t="s">
        <v>44</v>
      </c>
    </row>
    <row r="3" spans="2:13">
      <c r="B3" t="s">
        <v>66</v>
      </c>
      <c r="C3">
        <v>1</v>
      </c>
      <c r="D3">
        <v>2</v>
      </c>
      <c r="E3">
        <v>3</v>
      </c>
      <c r="F3">
        <v>4</v>
      </c>
      <c r="G3">
        <v>5</v>
      </c>
      <c r="H3">
        <v>6</v>
      </c>
    </row>
    <row r="4" spans="2:13">
      <c r="B4" t="s">
        <v>67</v>
      </c>
      <c r="C4" s="85">
        <f>'Risk Rating of Region'!C44</f>
        <v>2</v>
      </c>
      <c r="D4" s="85">
        <f>'Risk Rating of Region'!D44</f>
        <v>6</v>
      </c>
      <c r="E4" s="85">
        <f>'Risk Rating of Region'!E44</f>
        <v>4</v>
      </c>
      <c r="F4" s="85">
        <f>'Risk Rating of Region'!F44</f>
        <v>3</v>
      </c>
      <c r="G4" s="85">
        <f>'Risk Rating of Region'!G44</f>
        <v>5</v>
      </c>
      <c r="H4" s="85">
        <f>'Risk Rating of Region'!H44</f>
        <v>1</v>
      </c>
    </row>
    <row r="5" spans="2:13">
      <c r="B5" s="1" t="s">
        <v>68</v>
      </c>
      <c r="C5" s="1">
        <v>0</v>
      </c>
      <c r="D5" s="1">
        <f>'[2]Relocation rate'!F4</f>
        <v>0.05</v>
      </c>
      <c r="E5" s="1">
        <f>'[2]Relocation rate'!G4</f>
        <v>0.03</v>
      </c>
      <c r="F5" s="1">
        <f>'[2]Relocation rate'!H4</f>
        <v>0.02</v>
      </c>
      <c r="G5" s="1">
        <f>'[2]Relocation rate'!I4</f>
        <v>0.03</v>
      </c>
      <c r="H5" s="1">
        <v>0</v>
      </c>
      <c r="J5" s="161"/>
      <c r="K5" s="161"/>
      <c r="L5" s="161"/>
      <c r="M5" s="161"/>
    </row>
    <row r="6" spans="2:13">
      <c r="B6" s="1"/>
      <c r="C6" s="1"/>
      <c r="D6" s="1"/>
      <c r="E6" s="1"/>
      <c r="F6" s="1"/>
      <c r="G6" s="1"/>
      <c r="H6" s="1"/>
    </row>
    <row r="7" spans="2:13">
      <c r="B7" t="s">
        <v>69</v>
      </c>
      <c r="C7" s="60">
        <v>2.5499999999999998</v>
      </c>
      <c r="D7" s="60">
        <v>2.4900000000000002</v>
      </c>
      <c r="E7" s="60">
        <v>2.4700000000000002</v>
      </c>
      <c r="F7" s="60">
        <v>2.5</v>
      </c>
      <c r="G7" s="60">
        <v>2.5</v>
      </c>
      <c r="H7" s="60">
        <v>2.65</v>
      </c>
      <c r="J7" s="25" t="s">
        <v>70</v>
      </c>
      <c r="K7" s="25"/>
      <c r="L7" s="25"/>
      <c r="M7" s="25"/>
    </row>
    <row r="8" spans="2:13">
      <c r="B8" t="s">
        <v>71</v>
      </c>
      <c r="C8" s="60">
        <f>'[4]Max Claim'!C64</f>
        <v>359827.5</v>
      </c>
      <c r="D8" s="60">
        <f>'[4]Max Claim'!D64</f>
        <v>313217.5</v>
      </c>
      <c r="E8" s="60">
        <f>'[4]Max Claim'!E64</f>
        <v>302862.5</v>
      </c>
      <c r="F8" s="60">
        <f>'[4]Max Claim'!F64</f>
        <v>187360</v>
      </c>
      <c r="G8" s="60">
        <f>'[4]Max Claim'!G64</f>
        <v>206862.5</v>
      </c>
      <c r="H8" s="60">
        <f>'[4]Max Claim'!H64</f>
        <v>247597.5</v>
      </c>
      <c r="J8" s="25" t="s">
        <v>72</v>
      </c>
      <c r="K8" s="25"/>
      <c r="L8" s="25"/>
      <c r="M8" s="25"/>
    </row>
    <row r="10" spans="2:13">
      <c r="B10" t="s">
        <v>73</v>
      </c>
      <c r="C10">
        <v>0.05</v>
      </c>
    </row>
    <row r="12" spans="2:13">
      <c r="C12" s="25" t="s">
        <v>74</v>
      </c>
      <c r="D12" s="25"/>
      <c r="E12" s="25"/>
      <c r="F12" s="25"/>
      <c r="G12" s="25"/>
      <c r="H12" s="25"/>
      <c r="I12" s="25"/>
      <c r="J12" s="161"/>
      <c r="K12" s="161"/>
    </row>
    <row r="14" spans="2:13">
      <c r="B14" s="54"/>
      <c r="C14" s="154" t="s">
        <v>75</v>
      </c>
      <c r="D14" s="155"/>
      <c r="E14" s="155"/>
      <c r="F14" s="155"/>
      <c r="G14" s="155"/>
      <c r="H14" s="155"/>
      <c r="I14" s="156"/>
      <c r="K14" s="123" t="s">
        <v>76</v>
      </c>
      <c r="L14" s="25"/>
      <c r="M14" s="25"/>
    </row>
    <row r="15" spans="2:13">
      <c r="B15" s="55" t="s">
        <v>77</v>
      </c>
      <c r="C15" s="73" t="s">
        <v>50</v>
      </c>
      <c r="D15" s="74" t="s">
        <v>6</v>
      </c>
      <c r="E15" s="74" t="s">
        <v>51</v>
      </c>
      <c r="F15" s="74" t="s">
        <v>8</v>
      </c>
      <c r="G15" s="74" t="s">
        <v>52</v>
      </c>
      <c r="H15" s="74" t="s">
        <v>53</v>
      </c>
      <c r="I15" s="79" t="s">
        <v>20</v>
      </c>
    </row>
    <row r="16" spans="2:13">
      <c r="B16" s="46">
        <v>2020</v>
      </c>
      <c r="C16" s="75"/>
      <c r="D16">
        <v>0</v>
      </c>
      <c r="E16">
        <v>0</v>
      </c>
      <c r="F16">
        <v>0</v>
      </c>
      <c r="G16">
        <v>0</v>
      </c>
      <c r="I16" s="77">
        <f>SUM(C16:H16)</f>
        <v>0</v>
      </c>
    </row>
    <row r="17" spans="2:12">
      <c r="B17" s="46">
        <v>2021</v>
      </c>
      <c r="C17" s="8"/>
      <c r="D17">
        <f>(('No. People Relocated'!D136/D$7)*$C$8*D$5+('No. People Relocated'!K136/D$7)*$H$8*D$5)*(1+$C$10)^($B17-$B$16)</f>
        <v>13050414.82470138</v>
      </c>
      <c r="E17">
        <f>(('No. People Relocated'!E136/E$7)*$C$8*E$5+('No. People Relocated'!L136/E$7)*$H$8*E$5)*(1+$C$10)^($B17-$B$16)</f>
        <v>10797659.766899422</v>
      </c>
      <c r="F17">
        <f>(('No. People Relocated'!F136/F$7)*$C$8*F$5+('No. People Relocated'!M136/F$7)*$H$8*F$5)*(1+$C$10)^($B17-$B$16)</f>
        <v>1247473.5790258935</v>
      </c>
      <c r="G17">
        <f>(('No. People Relocated'!G136/G$7)*$C$8*G$5+('No. People Relocated'!N136/G$7)*$H$8*G$5)*(1+$C$10)^($B17-$B$16)</f>
        <v>3066764.3209513021</v>
      </c>
      <c r="I17" s="77">
        <f t="shared" ref="I17:I80" si="0">SUM(C17:H17)</f>
        <v>28162312.491577998</v>
      </c>
    </row>
    <row r="18" spans="2:12">
      <c r="B18" s="46">
        <v>2022</v>
      </c>
      <c r="C18" s="76"/>
      <c r="D18">
        <f>(('No. People Relocated'!D137/D$7)*$C$8*D$5+('No. People Relocated'!K137/D$7)*$H$8*D$5)*(1+$C$10)^($B18-$B$16)</f>
        <v>13765276.835036164</v>
      </c>
      <c r="E18">
        <f>(('No. People Relocated'!E137/E$7)*$C$8*E$5+('No. People Relocated'!L137/E$7)*$H$8*E$5)*(1+$C$10)^($B18-$B$16)</f>
        <v>11388336.901536638</v>
      </c>
      <c r="F18">
        <f>(('No. People Relocated'!F137/F$7)*$C$8*F$5+('No. People Relocated'!M137/F$7)*$H$8*F$5)*(1+$C$10)^($B18-$B$16)</f>
        <v>1315806.3854937819</v>
      </c>
      <c r="G18">
        <f>(('No. People Relocated'!G137/G$7)*$C$8*G$5+('No. People Relocated'!N137/G$7)*$H$8*G$5)*(1+$C$10)^($B18-$B$16)</f>
        <v>3234305.9651374947</v>
      </c>
      <c r="H18" s="72"/>
      <c r="I18" s="77">
        <f t="shared" si="0"/>
        <v>29703726.087204076</v>
      </c>
    </row>
    <row r="19" spans="2:12">
      <c r="B19" s="46">
        <v>2023</v>
      </c>
      <c r="C19" s="41"/>
      <c r="D19">
        <f>(('No. People Relocated'!D138/D$7)*$C$8*D$5+('No. People Relocated'!K138/D$7)*$H$8*D$5)*(1+$C$10)^($B19-$B$16)</f>
        <v>14519296.810898041</v>
      </c>
      <c r="E19">
        <f>(('No. People Relocated'!E138/E$7)*$C$8*E$5+('No. People Relocated'!L138/E$7)*$H$8*E$5)*(1+$C$10)^($B19-$B$16)</f>
        <v>12011326.545079982</v>
      </c>
      <c r="F19">
        <f>(('No. People Relocated'!F138/F$7)*$C$8*F$5+('No. People Relocated'!M138/F$7)*$H$8*F$5)*(1+$C$10)^($B19-$B$16)</f>
        <v>1387882.2551561822</v>
      </c>
      <c r="G19">
        <f>(('No. People Relocated'!G138/G$7)*$C$8*G$5+('No. People Relocated'!N138/G$7)*$H$8*G$5)*(1+$C$10)^($B19-$B$16)</f>
        <v>3411000.644770476</v>
      </c>
      <c r="H19" s="29"/>
      <c r="I19" s="77">
        <f t="shared" si="0"/>
        <v>31329506.255904682</v>
      </c>
      <c r="K19" s="37"/>
    </row>
    <row r="20" spans="2:12">
      <c r="B20" s="46">
        <v>2024</v>
      </c>
      <c r="C20" s="42"/>
      <c r="D20">
        <f>(('No. People Relocated'!D139/D$7)*$C$8*D$5+('No. People Relocated'!K139/D$7)*$H$8*D$5)*(1+$C$10)^($B20-$B$16)</f>
        <v>15314619.706476843</v>
      </c>
      <c r="E20">
        <f>(('No. People Relocated'!E139/E$7)*$C$8*E$5+('No. People Relocated'!L139/E$7)*$H$8*E$5)*(1+$C$10)^($B20-$B$16)</f>
        <v>12668396.326866321</v>
      </c>
      <c r="F20">
        <f>(('No. People Relocated'!F139/F$7)*$C$8*F$5+('No. People Relocated'!M139/F$7)*$H$8*F$5)*(1+$C$10)^($B20-$B$16)</f>
        <v>1463906.2216243614</v>
      </c>
      <c r="G20">
        <f>(('No. People Relocated'!G139/G$7)*$C$8*G$5+('No. People Relocated'!N139/G$7)*$H$8*G$5)*(1+$C$10)^($B20-$B$16)</f>
        <v>3597348.4030382955</v>
      </c>
      <c r="H20" s="30"/>
      <c r="I20" s="77">
        <f t="shared" si="0"/>
        <v>33044270.658005822</v>
      </c>
      <c r="K20" s="36"/>
      <c r="L20" s="2"/>
    </row>
    <row r="21" spans="2:12">
      <c r="B21" s="46">
        <v>2025</v>
      </c>
      <c r="C21" s="42"/>
      <c r="D21">
        <f>(('No. People Relocated'!D140/D$7)*$C$8*D$5+('No. People Relocated'!K140/D$7)*$H$8*D$5)*(1+$C$10)^($B21-$B$16)</f>
        <v>16153507.970025599</v>
      </c>
      <c r="E21">
        <f>(('No. People Relocated'!E140/E$7)*$C$8*E$5+('No. People Relocated'!L140/E$7)*$H$8*E$5)*(1+$C$10)^($B21-$B$16)</f>
        <v>13361410.572947791</v>
      </c>
      <c r="F21">
        <f>(('No. People Relocated'!F140/F$7)*$C$8*F$5+('No. People Relocated'!M140/F$7)*$H$8*F$5)*(1+$C$10)^($B21-$B$16)</f>
        <v>1544094.5496268726</v>
      </c>
      <c r="G21">
        <f>(('No. People Relocated'!G140/G$7)*$C$8*G$5+('No. People Relocated'!N140/G$7)*$H$8*G$5)*(1+$C$10)^($B21-$B$16)</f>
        <v>3793876.6011910145</v>
      </c>
      <c r="H21" s="30"/>
      <c r="I21" s="77">
        <f t="shared" si="0"/>
        <v>34852889.693791278</v>
      </c>
      <c r="K21" s="36"/>
      <c r="L21" s="2"/>
    </row>
    <row r="22" spans="2:12">
      <c r="B22" s="46">
        <v>2026</v>
      </c>
      <c r="C22" s="42"/>
      <c r="D22">
        <f>(('No. People Relocated'!D141/D$7)*$C$8*D$5+('No. People Relocated'!K141/D$7)*$H$8*D$5)*(1+$C$10)^($B22-$B$16)</f>
        <v>17038347.979827795</v>
      </c>
      <c r="E22">
        <f>(('No. People Relocated'!E141/E$7)*$C$8*E$5+('No. People Relocated'!L141/E$7)*$H$8*E$5)*(1+$C$10)^($B22-$B$16)</f>
        <v>14092335.595806373</v>
      </c>
      <c r="F22">
        <f>(('No. People Relocated'!F141/F$7)*$C$8*F$5+('No. People Relocated'!M141/F$7)*$H$8*F$5)*(1+$C$10)^($B22-$B$16)</f>
        <v>1628675.3502159838</v>
      </c>
      <c r="G22">
        <f>(('No. People Relocated'!G141/G$7)*$C$8*G$5+('No. People Relocated'!N141/G$7)*$H$8*G$5)*(1+$C$10)^($B22-$B$16)</f>
        <v>4001141.4109648201</v>
      </c>
      <c r="H22" s="30"/>
      <c r="I22" s="77">
        <f t="shared" si="0"/>
        <v>36760500.33681497</v>
      </c>
      <c r="K22" s="36"/>
      <c r="L22" s="2"/>
    </row>
    <row r="23" spans="2:12">
      <c r="B23" s="46">
        <v>2027</v>
      </c>
      <c r="C23" s="42"/>
      <c r="D23">
        <f>(('No. People Relocated'!D142/D$7)*$C$8*D$5+('No. People Relocated'!K142/D$7)*$H$8*D$5)*(1+$C$10)^($B23-$B$16)</f>
        <v>17971656.832707275</v>
      </c>
      <c r="E23">
        <f>(('No. People Relocated'!E142/E$7)*$C$8*E$5+('No. People Relocated'!L142/E$7)*$H$8*E$5)*(1+$C$10)^($B23-$B$16)</f>
        <v>14863245.273438053</v>
      </c>
      <c r="F23">
        <f>(('No. People Relocated'!F142/F$7)*$C$8*F$5+('No. People Relocated'!M142/F$7)*$H$8*F$5)*(1+$C$10)^($B23-$B$16)</f>
        <v>1717889.229673241</v>
      </c>
      <c r="G23">
        <f>(('No. People Relocated'!G142/G$7)*$C$8*G$5+('No. People Relocated'!N142/G$7)*$H$8*G$5)*(1+$C$10)^($B23-$B$16)</f>
        <v>4219729.3885393627</v>
      </c>
      <c r="H23" s="30"/>
      <c r="I23" s="77">
        <f t="shared" si="0"/>
        <v>38772520.724357933</v>
      </c>
      <c r="K23" s="36"/>
      <c r="L23" s="2"/>
    </row>
    <row r="24" spans="2:12">
      <c r="B24" s="46">
        <v>2028</v>
      </c>
      <c r="C24" s="42"/>
      <c r="D24">
        <f>(('No. People Relocated'!D143/D$7)*$C$8*D$5+('No. People Relocated'!K143/D$7)*$H$8*D$5)*(1+$C$10)^($B24-$B$16)</f>
        <v>18956089.504392095</v>
      </c>
      <c r="E24">
        <f>(('No. People Relocated'!E143/E$7)*$C$8*E$5+('No. People Relocated'!L143/E$7)*$H$8*E$5)*(1+$C$10)^($B24-$B$16)</f>
        <v>15676326.933636127</v>
      </c>
      <c r="F24">
        <f>(('No. People Relocated'!F143/F$7)*$C$8*F$5+('No. People Relocated'!M143/F$7)*$H$8*F$5)*(1+$C$10)^($B24-$B$16)</f>
        <v>1811989.9739601021</v>
      </c>
      <c r="G24">
        <f>(('No. People Relocated'!G143/G$7)*$C$8*G$5+('No. People Relocated'!N143/G$7)*$H$8*G$5)*(1+$C$10)^($B24-$B$16)</f>
        <v>4450259.1344825979</v>
      </c>
      <c r="H24" s="30"/>
      <c r="I24" s="77">
        <f t="shared" si="0"/>
        <v>40894665.546470925</v>
      </c>
      <c r="K24" s="36"/>
      <c r="L24" s="2"/>
    </row>
    <row r="25" spans="2:12">
      <c r="B25" s="46">
        <v>2029</v>
      </c>
      <c r="C25" s="42"/>
      <c r="D25">
        <f>(('No. People Relocated'!D144/D$7)*$C$8*D$5+('No. People Relocated'!K144/D$7)*$H$8*D$5)*(1+$C$10)^($B25-$B$16)</f>
        <v>19994446.402101357</v>
      </c>
      <c r="E25">
        <f>(('No. People Relocated'!E144/E$7)*$C$8*E$5+('No. People Relocated'!L144/E$7)*$H$8*E$5)*(1+$C$10)^($B25-$B$16)</f>
        <v>16533887.560169488</v>
      </c>
      <c r="F25">
        <f>(('No. People Relocated'!F144/F$7)*$C$8*F$5+('No. People Relocated'!M144/F$7)*$H$8*F$5)*(1+$C$10)^($B25-$B$16)</f>
        <v>1911245.2706606986</v>
      </c>
      <c r="G25">
        <f>(('No. People Relocated'!G144/G$7)*$C$8*G$5+('No. People Relocated'!N144/G$7)*$H$8*G$5)*(1+$C$10)^($B25-$B$16)</f>
        <v>4693383.0443807514</v>
      </c>
      <c r="H25" s="30"/>
      <c r="I25" s="77">
        <f t="shared" si="0"/>
        <v>43132962.277312294</v>
      </c>
      <c r="K25" s="36"/>
      <c r="L25" s="2"/>
    </row>
    <row r="26" spans="2:12">
      <c r="B26" s="46">
        <v>2030</v>
      </c>
      <c r="C26" s="42"/>
      <c r="D26">
        <f>(('No. People Relocated'!D145/D$7)*$C$8*D$5+('No. People Relocated'!K145/D$7)*$H$8*D$5)*(1+$C$10)^($B26-$B$16)</f>
        <v>21089681.330839679</v>
      </c>
      <c r="E26">
        <f>(('No. People Relocated'!E145/E$7)*$C$8*E$5+('No. People Relocated'!L145/E$7)*$H$8*E$5)*(1+$C$10)^($B26-$B$16)</f>
        <v>17438360.338464782</v>
      </c>
      <c r="F26">
        <f>(('No. People Relocated'!F145/F$7)*$C$8*F$5+('No. People Relocated'!M145/F$7)*$H$8*F$5)*(1+$C$10)^($B26-$B$16)</f>
        <v>2015937.4704704178</v>
      </c>
      <c r="G26">
        <f>(('No. People Relocated'!G145/G$7)*$C$8*G$5+('No. People Relocated'!N145/G$7)*$H$8*G$5)*(1+$C$10)^($B26-$B$16)</f>
        <v>4949789.1551076528</v>
      </c>
      <c r="H26" s="30"/>
      <c r="I26" s="77">
        <f t="shared" si="0"/>
        <v>45493768.294882536</v>
      </c>
      <c r="K26" s="36"/>
      <c r="L26" s="2"/>
    </row>
    <row r="27" spans="2:12">
      <c r="B27" s="46">
        <v>2031</v>
      </c>
      <c r="C27" s="42"/>
      <c r="D27">
        <f>(('No. People Relocated'!D146/D$7)*$C$8*D$5+('No. People Relocated'!K146/D$7)*$H$8*D$5)*(1+$C$10)^($B27-$B$16)</f>
        <v>22244909.896061093</v>
      </c>
      <c r="E27">
        <f>(('No. People Relocated'!E146/E$7)*$C$8*E$5+('No. People Relocated'!L146/E$7)*$H$8*E$5)*(1+$C$10)^($B27-$B$16)</f>
        <v>18392311.559364703</v>
      </c>
      <c r="F27">
        <f>(('No. People Relocated'!F146/F$7)*$C$8*F$5+('No. People Relocated'!M146/F$7)*$H$8*F$5)*(1+$C$10)^($B27-$B$16)</f>
        <v>2126364.3903965186</v>
      </c>
      <c r="G27">
        <f>(('No. People Relocated'!G146/G$7)*$C$8*G$5+('No. People Relocated'!N146/G$7)*$H$8*G$5)*(1+$C$10)^($B27-$B$16)</f>
        <v>5220203.0919583589</v>
      </c>
      <c r="H27" s="30"/>
      <c r="I27" s="77">
        <f t="shared" si="0"/>
        <v>47983788.937780678</v>
      </c>
      <c r="K27" s="36"/>
      <c r="L27" s="2"/>
    </row>
    <row r="28" spans="2:12">
      <c r="B28" s="46">
        <v>2032</v>
      </c>
      <c r="C28" s="42"/>
      <c r="D28">
        <f>(('No. People Relocated'!D147/D$7)*$C$8*D$5+('No. People Relocated'!K147/D$7)*$H$8*D$5)*(1+$C$10)^($B28-$B$16)</f>
        <v>23463418.3666053</v>
      </c>
      <c r="E28">
        <f>(('No. People Relocated'!E147/E$7)*$C$8*E$5+('No. People Relocated'!L147/E$7)*$H$8*E$5)*(1+$C$10)^($B28-$B$16)</f>
        <v>19398447.900550794</v>
      </c>
      <c r="F28">
        <f>(('No. People Relocated'!F147/F$7)*$C$8*F$5+('No. People Relocated'!M147/F$7)*$H$8*F$5)*(1+$C$10)^($B28-$B$16)</f>
        <v>2242840.1609556302</v>
      </c>
      <c r="G28">
        <f>(('No. People Relocated'!G147/G$7)*$C$8*G$5+('No. People Relocated'!N147/G$7)*$H$8*G$5)*(1+$C$10)^($B28-$B$16)</f>
        <v>5505390.122157421</v>
      </c>
      <c r="H28" s="30"/>
      <c r="I28" s="77">
        <f t="shared" si="0"/>
        <v>50610096.550269142</v>
      </c>
      <c r="K28" s="36"/>
      <c r="L28" s="2"/>
    </row>
    <row r="29" spans="2:12">
      <c r="B29" s="46">
        <v>2033</v>
      </c>
      <c r="C29" s="42"/>
      <c r="D29">
        <f>(('No. People Relocated'!D148/D$7)*$C$8*D$5+('No. People Relocated'!K148/D$7)*$H$8*D$5)*(1+$C$10)^($B29-$B$16)</f>
        <v>24748673.023118597</v>
      </c>
      <c r="E29">
        <f>(('No. People Relocated'!E148/E$7)*$C$8*E$5+('No. People Relocated'!L148/E$7)*$H$8*E$5)*(1+$C$10)^($B29-$B$16)</f>
        <v>20459624.106290512</v>
      </c>
      <c r="F29">
        <f>(('No. People Relocated'!F148/F$7)*$C$8*F$5+('No. People Relocated'!M148/F$7)*$H$8*F$5)*(1+$C$10)^($B29-$B$16)</f>
        <v>2365696.1197781526</v>
      </c>
      <c r="G29">
        <f>(('No. People Relocated'!G148/G$7)*$C$8*G$5+('No. People Relocated'!N148/G$7)*$H$8*G$5)*(1+$C$10)^($B29-$B$16)</f>
        <v>5806157.3205532087</v>
      </c>
      <c r="H29" s="30"/>
      <c r="I29" s="77">
        <f t="shared" si="0"/>
        <v>53380150.569740467</v>
      </c>
      <c r="K29" s="36"/>
      <c r="L29" s="2"/>
    </row>
    <row r="30" spans="2:12">
      <c r="B30" s="46">
        <v>2034</v>
      </c>
      <c r="C30" s="42"/>
      <c r="D30">
        <f>(('No. People Relocated'!D149/D$7)*$C$8*D$5+('No. People Relocated'!K149/D$7)*$H$8*D$5)*(1+$C$10)^($B30-$B$16)</f>
        <v>26104330.018552806</v>
      </c>
      <c r="E30">
        <f>(('No. People Relocated'!E149/E$7)*$C$8*E$5+('No. People Relocated'!L149/E$7)*$H$8*E$5)*(1+$C$10)^($B30-$B$16)</f>
        <v>21578851.08729849</v>
      </c>
      <c r="F30">
        <f>(('No. People Relocated'!F149/F$7)*$C$8*F$5+('No. People Relocated'!M149/F$7)*$H$8*F$5)*(1+$C$10)^($B30-$B$16)</f>
        <v>2495281.7541615786</v>
      </c>
      <c r="G30">
        <f>(('No. People Relocated'!G149/G$7)*$C$8*G$5+('No. People Relocated'!N149/G$7)*$H$8*G$5)*(1+$C$10)^($B30-$B$16)</f>
        <v>6123355.8536271239</v>
      </c>
      <c r="H30" s="30"/>
      <c r="I30" s="77">
        <f t="shared" si="0"/>
        <v>56301818.713639997</v>
      </c>
      <c r="K30" s="36"/>
      <c r="L30" s="2"/>
    </row>
    <row r="31" spans="2:12">
      <c r="B31" s="46">
        <v>2035</v>
      </c>
      <c r="C31" s="42"/>
      <c r="D31">
        <f>(('No. People Relocated'!D150/D$7)*$C$8*D$5+('No. People Relocated'!K150/D$7)*$H$8*D$5)*(1+$C$10)^($B31-$B$16)</f>
        <v>27534245.778792445</v>
      </c>
      <c r="E31">
        <f>(('No. People Relocated'!E150/E$7)*$C$8*E$5+('No. People Relocated'!L150/E$7)*$H$8*E$5)*(1+$C$10)^($B31-$B$16)</f>
        <v>22759304.463694215</v>
      </c>
      <c r="F31">
        <f>(('No. People Relocated'!F150/F$7)*$C$8*F$5+('No. People Relocated'!M150/F$7)*$H$8*F$5)*(1+$C$10)^($B31-$B$16)</f>
        <v>2631965.6952540404</v>
      </c>
      <c r="G31">
        <f>(('No. People Relocated'!G150/G$7)*$C$8*G$5+('No. People Relocated'!N150/G$7)*$H$8*G$5)*(1+$C$10)^($B31-$B$16)</f>
        <v>6457883.3882815</v>
      </c>
      <c r="H31" s="30"/>
      <c r="I31" s="77">
        <f t="shared" si="0"/>
        <v>59383399.3260222</v>
      </c>
      <c r="K31" s="36"/>
      <c r="L31" s="2"/>
    </row>
    <row r="32" spans="2:12">
      <c r="B32" s="46">
        <v>2036</v>
      </c>
      <c r="C32" s="42"/>
      <c r="D32">
        <f>(('No. People Relocated'!D151/D$7)*$C$8*D$5+('No. People Relocated'!K151/D$7)*$H$8*D$5)*(1+$C$10)^($B32-$B$16)</f>
        <v>29042487.972996421</v>
      </c>
      <c r="E32">
        <f>(('No. People Relocated'!E151/E$7)*$C$8*E$5+('No. People Relocated'!L151/E$7)*$H$8*E$5)*(1+$C$10)^($B32-$B$16)</f>
        <v>24004333.575295053</v>
      </c>
      <c r="F32">
        <f>(('No. People Relocated'!F151/F$7)*$C$8*F$5+('No. People Relocated'!M151/F$7)*$H$8*F$5)*(1+$C$10)^($B32-$B$16)</f>
        <v>2776136.7666961737</v>
      </c>
      <c r="G32">
        <f>(('No. People Relocated'!G151/G$7)*$C$8*G$5+('No. People Relocated'!N151/G$7)*$H$8*G$5)*(1+$C$10)^($B32-$B$16)</f>
        <v>6810686.6322229058</v>
      </c>
      <c r="H32" s="30"/>
      <c r="I32" s="77">
        <f t="shared" si="0"/>
        <v>62633644.94721055</v>
      </c>
      <c r="K32" s="36"/>
      <c r="L32" s="2"/>
    </row>
    <row r="33" spans="2:12">
      <c r="B33" s="46">
        <v>2037</v>
      </c>
      <c r="C33" s="42"/>
      <c r="D33">
        <f>(('No. People Relocated'!D152/D$7)*$C$8*D$5+('No. People Relocated'!K152/D$7)*$H$8*D$5)*(1+$C$10)^($B33-$B$16)</f>
        <v>30633347.08486186</v>
      </c>
      <c r="E33">
        <f>(('No. People Relocated'!E152/E$7)*$C$8*E$5+('No. People Relocated'!L152/E$7)*$H$8*E$5)*(1+$C$10)^($B33-$B$16)</f>
        <v>25317470.98481011</v>
      </c>
      <c r="F33">
        <f>(('No. People Relocated'!F152/F$7)*$C$8*F$5+('No. People Relocated'!M152/F$7)*$H$8*F$5)*(1+$C$10)^($B33-$B$16)</f>
        <v>2928205.0907044224</v>
      </c>
      <c r="G33">
        <f>(('No. People Relocated'!G152/G$7)*$C$8*G$5+('No. People Relocated'!N152/G$7)*$H$8*G$5)*(1+$C$10)^($B33-$B$16)</f>
        <v>7182764.0131302169</v>
      </c>
      <c r="H33" s="30"/>
      <c r="I33" s="77">
        <f t="shared" si="0"/>
        <v>66061787.173506618</v>
      </c>
      <c r="K33" s="36"/>
      <c r="L33" s="2"/>
    </row>
    <row r="34" spans="2:12">
      <c r="B34" s="46">
        <v>2038</v>
      </c>
      <c r="C34" s="42"/>
      <c r="D34">
        <f>(('No. People Relocated'!D153/D$7)*$C$8*D$5+('No. People Relocated'!K153/D$7)*$H$8*D$5)*(1+$C$10)^($B34-$B$16)</f>
        <v>32311348.617726441</v>
      </c>
      <c r="E34">
        <f>(('No. People Relocated'!E153/E$7)*$C$8*E$5+('No. People Relocated'!L153/E$7)*$H$8*E$5)*(1+$C$10)^($B34-$B$16)</f>
        <v>26702442.500898421</v>
      </c>
      <c r="F34">
        <f>(('No. People Relocated'!F153/F$7)*$C$8*F$5+('No. People Relocated'!M153/F$7)*$H$8*F$5)*(1+$C$10)^($B34-$B$16)</f>
        <v>3088603.2547422014</v>
      </c>
      <c r="G34">
        <f>(('No. People Relocated'!G153/G$7)*$C$8*G$5+('No. People Relocated'!N153/G$7)*$H$8*G$5)*(1+$C$10)^($B34-$B$16)</f>
        <v>7575168.5041893665</v>
      </c>
      <c r="H34" s="30"/>
      <c r="I34" s="77">
        <f t="shared" si="0"/>
        <v>69677562.877556443</v>
      </c>
      <c r="K34" s="36"/>
      <c r="L34" s="2"/>
    </row>
    <row r="35" spans="2:12">
      <c r="B35" s="46">
        <v>2039</v>
      </c>
      <c r="C35" s="42"/>
      <c r="D35">
        <f>(('No. People Relocated'!D154/D$7)*$C$8*D$5+('No. People Relocated'!K154/D$7)*$H$8*D$5)*(1+$C$10)^($B35-$B$16)</f>
        <v>34081265.9682291</v>
      </c>
      <c r="E35">
        <f>(('No. People Relocated'!E154/E$7)*$C$8*E$5+('No. People Relocated'!L154/E$7)*$H$8*E$5)*(1+$C$10)^($B35-$B$16)</f>
        <v>28163177.749530442</v>
      </c>
      <c r="F35">
        <f>(('No. People Relocated'!F154/F$7)*$C$8*F$5+('No. People Relocated'!M154/F$7)*$H$8*F$5)*(1+$C$10)^($B35-$B$16)</f>
        <v>3257787.5420977641</v>
      </c>
      <c r="G35">
        <f>(('No. People Relocated'!G154/G$7)*$C$8*G$5+('No. People Relocated'!N154/G$7)*$H$8*G$5)*(1+$C$10)^($B35-$B$16)</f>
        <v>7989010.60399104</v>
      </c>
      <c r="H35" s="30"/>
      <c r="I35" s="77">
        <f t="shared" si="0"/>
        <v>73491241.863848343</v>
      </c>
      <c r="K35" s="36"/>
      <c r="L35" s="2"/>
    </row>
    <row r="36" spans="2:12">
      <c r="B36" s="46">
        <v>2040</v>
      </c>
      <c r="C36" s="42"/>
      <c r="D36">
        <f>(('No. People Relocated'!D155/D$7)*$C$8*D$5+('No. People Relocated'!K155/D$7)*$H$8*D$5)*(1+$C$10)^($B36-$B$16)</f>
        <v>35948134.005150683</v>
      </c>
      <c r="E36">
        <f>(('No. People Relocated'!E155/E$7)*$C$8*E$5+('No. People Relocated'!L155/E$7)*$H$8*E$5)*(1+$C$10)^($B36-$B$16)</f>
        <v>29703821.323647067</v>
      </c>
      <c r="F36">
        <f>(('No. People Relocated'!F155/F$7)*$C$8*F$5+('No. People Relocated'!M155/F$7)*$H$8*F$5)*(1+$C$10)^($B36-$B$16)</f>
        <v>3436239.2298693759</v>
      </c>
      <c r="G36">
        <f>(('No. People Relocated'!G155/G$7)*$C$8*G$5+('No. People Relocated'!N155/G$7)*$H$8*G$5)*(1+$C$10)^($B36-$B$16)</f>
        <v>8425461.4792243838</v>
      </c>
      <c r="H36" s="30"/>
      <c r="I36" s="77">
        <f t="shared" si="0"/>
        <v>77513656.037891507</v>
      </c>
      <c r="K36" s="36"/>
      <c r="L36" s="2"/>
    </row>
    <row r="37" spans="2:12">
      <c r="B37" s="46">
        <v>2041</v>
      </c>
      <c r="C37" s="42"/>
      <c r="D37">
        <f>(('No. People Relocated'!D156/D$7)*$C$8*D$5+('No. People Relocated'!K156/D$7)*$H$8*D$5)*(1+$C$10)^($B37-$B$16)</f>
        <v>37917263.392062299</v>
      </c>
      <c r="E37">
        <f>(('No. People Relocated'!E156/E$7)*$C$8*E$5+('No. People Relocated'!L156/E$7)*$H$8*E$5)*(1+$C$10)^($B37-$B$16)</f>
        <v>31328744.542751782</v>
      </c>
      <c r="F37">
        <f>(('No. People Relocated'!F156/F$7)*$C$8*F$5+('No. People Relocated'!M156/F$7)*$H$8*F$5)*(1+$C$10)^($B37-$B$16)</f>
        <v>3624465.95805017</v>
      </c>
      <c r="G37">
        <f>(('No. People Relocated'!G156/G$7)*$C$8*G$5+('No. People Relocated'!N156/G$7)*$H$8*G$5)*(1+$C$10)^($B37-$B$16)</f>
        <v>8885756.2790604532</v>
      </c>
      <c r="H37" s="30"/>
      <c r="I37" s="77">
        <f t="shared" si="0"/>
        <v>81756230.17192471</v>
      </c>
      <c r="K37" s="36"/>
      <c r="L37" s="2"/>
    </row>
    <row r="38" spans="2:12">
      <c r="B38" s="46">
        <v>2042</v>
      </c>
      <c r="C38" s="42"/>
      <c r="D38">
        <f>(('No. People Relocated'!D157/D$7)*$C$8*D$5+('No. People Relocated'!K157/D$7)*$H$8*D$5)*(1+$C$10)^($B38-$B$16)</f>
        <v>39994255.694524467</v>
      </c>
      <c r="E38">
        <f>(('No. People Relocated'!E157/E$7)*$C$8*E$5+('No. People Relocated'!L157/E$7)*$H$8*E$5)*(1+$C$10)^($B38-$B$16)</f>
        <v>33042557.855801538</v>
      </c>
      <c r="F38">
        <f>(('No. People Relocated'!F157/F$7)*$C$8*F$5+('No. People Relocated'!M157/F$7)*$H$8*F$5)*(1+$C$10)^($B38-$B$16)</f>
        <v>3823003.1736073033</v>
      </c>
      <c r="G38">
        <f>(('No. People Relocated'!G157/G$7)*$C$8*G$5+('No. People Relocated'!N157/G$7)*$H$8*G$5)*(1+$C$10)^($B38-$B$16)</f>
        <v>9371197.6306051239</v>
      </c>
      <c r="H38" s="30"/>
      <c r="I38" s="77">
        <f t="shared" si="0"/>
        <v>86231014.354538441</v>
      </c>
      <c r="K38" s="36"/>
      <c r="L38" s="2"/>
    </row>
    <row r="39" spans="2:12">
      <c r="B39" s="46">
        <v>2043</v>
      </c>
      <c r="C39" s="42"/>
      <c r="D39">
        <f>(('No. People Relocated'!D158/D$7)*$C$8*D$5+('No. People Relocated'!K158/D$7)*$H$8*D$5)*(1+$C$10)^($B39-$B$16)</f>
        <v>42185019.314813115</v>
      </c>
      <c r="E39">
        <f>(('No. People Relocated'!E158/E$7)*$C$8*E$5+('No. People Relocated'!L158/E$7)*$H$8*E$5)*(1+$C$10)^($B39-$B$16)</f>
        <v>34850123.922587678</v>
      </c>
      <c r="F39">
        <f>(('No. People Relocated'!F158/F$7)*$C$8*F$5+('No. People Relocated'!M158/F$7)*$H$8*F$5)*(1+$C$10)^($B39-$B$16)</f>
        <v>4032415.6536633703</v>
      </c>
      <c r="G39">
        <f>(('No. People Relocated'!G158/G$7)*$C$8*G$5+('No. People Relocated'!N158/G$7)*$H$8*G$5)*(1+$C$10)^($B39-$B$16)</f>
        <v>9883159.3253134768</v>
      </c>
      <c r="H39" s="30"/>
      <c r="I39" s="77">
        <f t="shared" si="0"/>
        <v>90950718.216377646</v>
      </c>
      <c r="K39" s="36"/>
      <c r="L39" s="2"/>
    </row>
    <row r="40" spans="2:12">
      <c r="B40" s="46">
        <v>2044</v>
      </c>
      <c r="C40" s="42"/>
      <c r="D40">
        <f>(('No. People Relocated'!D159/D$7)*$C$8*D$5+('No. People Relocated'!K159/D$7)*$H$8*D$5)*(1+$C$10)^($B40-$B$16)</f>
        <v>44495786.299500823</v>
      </c>
      <c r="E40">
        <f>(('No. People Relocated'!E159/E$7)*$C$8*E$5+('No. People Relocated'!L159/E$7)*$H$8*E$5)*(1+$C$10)^($B40-$B$16)</f>
        <v>36756571.410723068</v>
      </c>
      <c r="F40">
        <f>(('No. People Relocated'!F159/F$7)*$C$8*F$5+('No. People Relocated'!M159/F$7)*$H$8*F$5)*(1+$C$10)^($B40-$B$16)</f>
        <v>4253299.1121130669</v>
      </c>
      <c r="G40">
        <f>(('No. People Relocated'!G159/G$7)*$C$8*G$5+('No. People Relocated'!N159/G$7)*$H$8*G$5)*(1+$C$10)^($B40-$B$16)</f>
        <v>10423090.206798196</v>
      </c>
      <c r="H40" s="30"/>
      <c r="I40" s="77">
        <f t="shared" si="0"/>
        <v>95928747.029135153</v>
      </c>
      <c r="K40" s="36"/>
      <c r="L40" s="2"/>
    </row>
    <row r="41" spans="2:12">
      <c r="B41" s="46">
        <v>2045</v>
      </c>
      <c r="C41" s="42"/>
      <c r="D41">
        <f>(('No. People Relocated'!D160/D$7)*$C$8*D$5+('No. People Relocated'!K160/D$7)*$H$8*D$5)*(1+$C$10)^($B41-$B$16)</f>
        <v>46933130.067706764</v>
      </c>
      <c r="E41">
        <f>(('No. People Relocated'!E160/E$7)*$C$8*E$5+('No. People Relocated'!L160/E$7)*$H$8*E$5)*(1+$C$10)^($B41-$B$16)</f>
        <v>38767309.547382161</v>
      </c>
      <c r="F41">
        <f>(('No. People Relocated'!F160/F$7)*$C$8*F$5+('No. People Relocated'!M160/F$7)*$H$8*F$5)*(1+$C$10)^($B41-$B$16)</f>
        <v>4486281.8942454271</v>
      </c>
      <c r="G41">
        <f>(('No. People Relocated'!G160/G$7)*$C$8*G$5+('No. People Relocated'!N160/G$7)*$H$8*G$5)*(1+$C$10)^($B41-$B$16)</f>
        <v>10992518.271034401</v>
      </c>
      <c r="H41" s="30"/>
      <c r="I41" s="77">
        <f t="shared" si="0"/>
        <v>101179239.78036876</v>
      </c>
      <c r="K41" s="36"/>
      <c r="L41" s="2"/>
    </row>
    <row r="42" spans="2:12">
      <c r="B42" s="46">
        <v>2046</v>
      </c>
      <c r="C42" s="42"/>
      <c r="D42">
        <f>(('No. People Relocated'!D161/D$7)*$C$8*D$5+('No. People Relocated'!K161/D$7)*$H$8*D$5)*(1+$C$10)^($B42-$B$16)</f>
        <v>49503984.110445783</v>
      </c>
      <c r="E42">
        <f>(('No. People Relocated'!E161/E$7)*$C$8*E$5+('No. People Relocated'!L161/E$7)*$H$8*E$5)*(1+$C$10)^($B42-$B$16)</f>
        <v>40888043.467081979</v>
      </c>
      <c r="F42">
        <f>(('No. People Relocated'!F161/F$7)*$C$8*F$5+('No. People Relocated'!M161/F$7)*$H$8*F$5)*(1+$C$10)^($B42-$B$16)</f>
        <v>4732026.7641922878</v>
      </c>
      <c r="G42">
        <f>(('No. People Relocated'!G161/G$7)*$C$8*G$5+('No. People Relocated'!N161/G$7)*$H$8*G$5)*(1+$C$10)^($B42-$B$16)</f>
        <v>11593054.990564441</v>
      </c>
      <c r="H42" s="30"/>
      <c r="I42" s="77">
        <f t="shared" si="0"/>
        <v>106717109.33228448</v>
      </c>
      <c r="K42" s="36"/>
      <c r="L42" s="2"/>
    </row>
    <row r="43" spans="2:12">
      <c r="B43" s="46">
        <v>2047</v>
      </c>
      <c r="C43" s="42"/>
      <c r="D43">
        <f>(('No. People Relocated'!D162/D$7)*$C$8*D$5+('No. People Relocated'!K162/D$7)*$H$8*D$5)*(1+$C$10)^($B43-$B$16)</f>
        <v>52215661.714271255</v>
      </c>
      <c r="E43">
        <f>(('No. People Relocated'!E162/E$7)*$C$8*E$5+('No. People Relocated'!L162/E$7)*$H$8*E$5)*(1+$C$10)^($B43-$B$16)</f>
        <v>43124790.399051033</v>
      </c>
      <c r="F43">
        <f>(('No. People Relocated'!F162/F$7)*$C$8*F$5+('No. People Relocated'!M162/F$7)*$H$8*F$5)*(1+$C$10)^($B43-$B$16)</f>
        <v>4991232.7902877796</v>
      </c>
      <c r="G43">
        <f>(('No. People Relocated'!G162/G$7)*$C$8*G$5+('No. People Relocated'!N162/G$7)*$H$8*G$5)*(1+$C$10)^($B43-$B$16)</f>
        <v>12226399.874940043</v>
      </c>
      <c r="H43" s="30"/>
      <c r="I43" s="77">
        <f t="shared" si="0"/>
        <v>112558084.7785501</v>
      </c>
      <c r="K43" s="36"/>
      <c r="L43" s="2"/>
    </row>
    <row r="44" spans="2:12">
      <c r="B44" s="46">
        <v>2048</v>
      </c>
      <c r="C44" s="42"/>
      <c r="D44">
        <f>(('No. People Relocated'!D163/D$7)*$C$8*D$5+('No. People Relocated'!K163/D$7)*$H$8*D$5)*(1+$C$10)^($B44-$B$16)</f>
        <v>55075876.765318803</v>
      </c>
      <c r="E44">
        <f>(('No. People Relocated'!E163/E$7)*$C$8*E$5+('No. People Relocated'!L163/E$7)*$H$8*E$5)*(1+$C$10)^($B44-$B$16)</f>
        <v>45483896.74011483</v>
      </c>
      <c r="F44">
        <f>(('No. People Relocated'!F163/F$7)*$C$8*F$5+('No. People Relocated'!M163/F$7)*$H$8*F$5)*(1+$C$10)^($B44-$B$16)</f>
        <v>5264637.3337020278</v>
      </c>
      <c r="G44">
        <f>(('No. People Relocated'!G163/G$7)*$C$8*G$5+('No. People Relocated'!N163/G$7)*$H$8*G$5)*(1+$C$10)^($B44-$B$16)</f>
        <v>12894345.280307837</v>
      </c>
      <c r="H44" s="30"/>
      <c r="I44" s="77">
        <f t="shared" si="0"/>
        <v>118718756.11944351</v>
      </c>
      <c r="K44" s="36"/>
      <c r="L44" s="2"/>
    </row>
    <row r="45" spans="2:12">
      <c r="B45" s="46">
        <v>2049</v>
      </c>
      <c r="C45" s="42"/>
      <c r="D45">
        <f>(('No. People Relocated'!D164/D$7)*$C$8*D$5+('No. People Relocated'!K164/D$7)*$H$8*D$5)*(1+$C$10)^($B45-$B$16)</f>
        <v>58092765.692932472</v>
      </c>
      <c r="E45">
        <f>(('No. People Relocated'!E164/E$7)*$C$8*E$5+('No. People Relocated'!L164/E$7)*$H$8*E$5)*(1+$C$10)^($B45-$B$16)</f>
        <v>47972056.061539806</v>
      </c>
      <c r="F45">
        <f>(('No. People Relocated'!F164/F$7)*$C$8*F$5+('No. People Relocated'!M164/F$7)*$H$8*F$5)*(1+$C$10)^($B45-$B$16)</f>
        <v>5553018.1460062005</v>
      </c>
      <c r="G45">
        <f>(('No. People Relocated'!G164/G$7)*$C$8*G$5+('No. People Relocated'!N164/G$7)*$H$8*G$5)*(1+$C$10)^($B45-$B$16)</f>
        <v>13598781.481749341</v>
      </c>
      <c r="H45" s="30"/>
      <c r="I45" s="77">
        <f t="shared" si="0"/>
        <v>125216621.38222782</v>
      </c>
      <c r="K45" s="36"/>
      <c r="L45" s="2"/>
    </row>
    <row r="46" spans="2:12">
      <c r="B46" s="46">
        <v>2050</v>
      </c>
      <c r="C46" s="42"/>
      <c r="D46">
        <f>(('No. People Relocated'!D165/D$7)*$C$8*D$5+('No. People Relocated'!K165/D$7)*$H$8*D$5)*(1+$C$10)^($B46-$B$16)</f>
        <v>61274910.615295678</v>
      </c>
      <c r="E46">
        <f>(('No. People Relocated'!E165/E$7)*$C$8*E$5+('No. People Relocated'!L165/E$7)*$H$8*E$5)*(1+$C$10)^($B46-$B$16)</f>
        <v>50596328.100926615</v>
      </c>
      <c r="F46">
        <f>(('No. People Relocated'!F165/F$7)*$C$8*F$5+('No. People Relocated'!M165/F$7)*$H$8*F$5)*(1+$C$10)^($B46-$B$16)</f>
        <v>5857195.581635749</v>
      </c>
      <c r="G46">
        <f>(('No. People Relocated'!G165/G$7)*$C$8*G$5+('No. People Relocated'!N165/G$7)*$H$8*G$5)*(1+$C$10)^($B46-$B$16)</f>
        <v>14341702.022729894</v>
      </c>
      <c r="H46" s="30"/>
      <c r="I46" s="77">
        <f t="shared" si="0"/>
        <v>132070136.32058792</v>
      </c>
      <c r="K46" s="36"/>
      <c r="L46" s="2"/>
    </row>
    <row r="47" spans="2:12">
      <c r="B47" s="46">
        <v>2051</v>
      </c>
      <c r="C47" s="42"/>
      <c r="D47">
        <f>(('No. People Relocated'!D166/D$7)*$C$8*D$5+('No. People Relocated'!K166/D$7)*$H$8*D$5)*(1+$C$10)^($B47-$B$16)</f>
        <v>64631363.752909802</v>
      </c>
      <c r="E47">
        <f>(('No. People Relocated'!E166/E$7)*$C$8*E$5+('No. People Relocated'!L166/E$7)*$H$8*E$5)*(1+$C$10)^($B47-$B$16)</f>
        <v>53364158.793039814</v>
      </c>
      <c r="F47">
        <f>(('No. People Relocated'!F166/F$7)*$C$8*F$5+('No. People Relocated'!M166/F$7)*$H$8*F$5)*(1+$C$10)^($B47-$B$16)</f>
        <v>6178034.9315456841</v>
      </c>
      <c r="G47">
        <f>(('No. People Relocated'!G166/G$7)*$C$8*G$5+('No. People Relocated'!N166/G$7)*$H$8*G$5)*(1+$C$10)^($B47-$B$16)</f>
        <v>15125209.356795682</v>
      </c>
      <c r="H47" s="30"/>
      <c r="I47" s="77">
        <f t="shared" si="0"/>
        <v>139298766.83429098</v>
      </c>
      <c r="K47" s="36"/>
      <c r="L47" s="2"/>
    </row>
    <row r="48" spans="2:12">
      <c r="B48" s="46">
        <v>2052</v>
      </c>
      <c r="C48" s="42"/>
      <c r="D48">
        <f>(('No. People Relocated'!D167/D$7)*$C$8*D$5+('No. People Relocated'!K167/D$7)*$H$8*D$5)*(1+$C$10)^($B48-$B$16)</f>
        <v>68171673.179368287</v>
      </c>
      <c r="E48">
        <f>(('No. People Relocated'!E167/E$7)*$C$8*E$5+('No. People Relocated'!L167/E$7)*$H$8*E$5)*(1+$C$10)^($B48-$B$16)</f>
        <v>56283401.39640715</v>
      </c>
      <c r="F48">
        <f>(('No. People Relocated'!F167/F$7)*$C$8*F$5+('No. People Relocated'!M167/F$7)*$H$8*F$5)*(1+$C$10)^($B48-$B$16)</f>
        <v>6516448.8846963504</v>
      </c>
      <c r="G48">
        <f>(('No. People Relocated'!G167/G$7)*$C$8*G$5+('No. People Relocated'!N167/G$7)*$H$8*G$5)*(1+$C$10)^($B48-$B$16)</f>
        <v>15951520.797484368</v>
      </c>
      <c r="H48" s="30"/>
      <c r="I48" s="77">
        <f t="shared" si="0"/>
        <v>146923044.25795615</v>
      </c>
      <c r="K48" s="36"/>
      <c r="L48" s="2"/>
    </row>
    <row r="49" spans="2:12">
      <c r="B49" s="46">
        <v>2053</v>
      </c>
      <c r="C49" s="42"/>
      <c r="D49">
        <f>(('No. People Relocated'!D168/D$7)*$C$8*D$5+('No. People Relocated'!K168/D$7)*$H$8*D$5)*(1+$C$10)^($B49-$B$16)</f>
        <v>71905909.982680351</v>
      </c>
      <c r="E49">
        <f>(('No. People Relocated'!E168/E$7)*$C$8*E$5+('No. People Relocated'!L168/E$7)*$H$8*E$5)*(1+$C$10)^($B49-$B$16)</f>
        <v>59362338.775632665</v>
      </c>
      <c r="F49">
        <f>(('No. People Relocated'!F168/F$7)*$C$8*F$5+('No. People Relocated'!M168/F$7)*$H$8*F$5)*(1+$C$10)^($B49-$B$16)</f>
        <v>6873400.1243719449</v>
      </c>
      <c r="G49">
        <f>(('No. People Relocated'!G168/G$7)*$C$8*G$5+('No. People Relocated'!N168/G$7)*$H$8*G$5)*(1+$C$10)^($B49-$B$16)</f>
        <v>16822974.793287922</v>
      </c>
      <c r="H49" s="30"/>
      <c r="I49" s="77">
        <f t="shared" si="0"/>
        <v>154964623.67597288</v>
      </c>
      <c r="K49" s="36"/>
      <c r="L49" s="2"/>
    </row>
    <row r="50" spans="2:12">
      <c r="B50" s="46">
        <v>2054</v>
      </c>
      <c r="C50" s="42"/>
      <c r="D50">
        <f>(('No. People Relocated'!D169/D$7)*$C$8*D$5+('No. People Relocated'!K169/D$7)*$H$8*D$5)*(1+$C$10)^($B50-$B$16)</f>
        <v>75844696.914408952</v>
      </c>
      <c r="E50">
        <f>(('No. People Relocated'!E169/E$7)*$C$8*E$5+('No. People Relocated'!L169/E$7)*$H$8*E$5)*(1+$C$10)^($B50-$B$16)</f>
        <v>62609706.902645163</v>
      </c>
      <c r="F50">
        <f>(('No. People Relocated'!F169/F$7)*$C$8*F$5+('No. People Relocated'!M169/F$7)*$H$8*F$5)*(1+$C$10)^($B50-$B$16)</f>
        <v>7249904.0667174188</v>
      </c>
      <c r="G50">
        <f>(('No. People Relocated'!G169/G$7)*$C$8*G$5+('No. People Relocated'!N169/G$7)*$H$8*G$5)*(1+$C$10)^($B50-$B$16)</f>
        <v>17742037.545425337</v>
      </c>
      <c r="H50" s="30"/>
      <c r="I50" s="77">
        <f t="shared" si="0"/>
        <v>163446345.42919686</v>
      </c>
      <c r="K50" s="36"/>
      <c r="L50" s="2"/>
    </row>
    <row r="51" spans="2:12">
      <c r="B51" s="46">
        <v>2055</v>
      </c>
      <c r="C51" s="42"/>
      <c r="D51">
        <f>(('No. People Relocated'!D170/D$7)*$C$8*D$5+('No. People Relocated'!K170/D$7)*$H$8*D$5)*(1+$C$10)^($B51-$B$16)</f>
        <v>79999238.608121544</v>
      </c>
      <c r="E51">
        <f>(('No. People Relocated'!E170/E$7)*$C$8*E$5+('No. People Relocated'!L170/E$7)*$H$8*E$5)*(1+$C$10)^($B51-$B$16)</f>
        <v>66034719.643563367</v>
      </c>
      <c r="F51">
        <f>(('No. People Relocated'!F170/F$7)*$C$8*F$5+('No. People Relocated'!M170/F$7)*$H$8*F$5)*(1+$C$10)^($B51-$B$16)</f>
        <v>7647031.7492841352</v>
      </c>
      <c r="G51">
        <f>(('No. People Relocated'!G170/G$7)*$C$8*G$5+('No. People Relocated'!N170/G$7)*$H$8*G$5)*(1+$C$10)^($B51-$B$16)</f>
        <v>18711309.987153649</v>
      </c>
      <c r="H51" s="30"/>
      <c r="I51" s="77">
        <f t="shared" si="0"/>
        <v>172392299.9881227</v>
      </c>
      <c r="K51" s="36"/>
      <c r="L51" s="2"/>
    </row>
    <row r="52" spans="2:12">
      <c r="B52" s="46">
        <v>2056</v>
      </c>
      <c r="C52" s="42"/>
      <c r="D52">
        <f>(('No. People Relocated'!D171/D$7)*$C$8*D$5+('No. People Relocated'!K171/D$7)*$H$8*D$5)*(1+$C$10)^($B52-$B$16)</f>
        <v>84381353.453115582</v>
      </c>
      <c r="E52">
        <f>(('No. People Relocated'!E171/E$7)*$C$8*E$5+('No. People Relocated'!L171/E$7)*$H$8*E$5)*(1+$C$10)^($B52-$B$16)</f>
        <v>69647094.901506141</v>
      </c>
      <c r="F52">
        <f>(('No. People Relocated'!F171/F$7)*$C$8*F$5+('No. People Relocated'!M171/F$7)*$H$8*F$5)*(1+$C$10)^($B52-$B$16)</f>
        <v>8065912.877801233</v>
      </c>
      <c r="G52">
        <f>(('No. People Relocated'!G171/G$7)*$C$8*G$5+('No. People Relocated'!N171/G$7)*$H$8*G$5)*(1+$C$10)^($B52-$B$16)</f>
        <v>19733535.144368466</v>
      </c>
      <c r="H52" s="30"/>
      <c r="I52" s="77">
        <f t="shared" si="0"/>
        <v>181827896.37679142</v>
      </c>
      <c r="K52" s="36"/>
      <c r="L52" s="2"/>
    </row>
    <row r="53" spans="2:12">
      <c r="B53" s="46">
        <v>2057</v>
      </c>
      <c r="C53" s="42"/>
      <c r="D53">
        <f>(('No. People Relocated'!D172/D$7)*$C$8*D$5+('No. People Relocated'!K172/D$7)*$H$8*D$5)*(1+$C$10)^($B53-$B$16)</f>
        <v>89003507.214089587</v>
      </c>
      <c r="E53">
        <f>(('No. People Relocated'!E172/E$7)*$C$8*E$5+('No. People Relocated'!L172/E$7)*$H$8*E$5)*(1+$C$10)^($B53-$B$16)</f>
        <v>73457082.189523935</v>
      </c>
      <c r="F53">
        <f>(('No. People Relocated'!F172/F$7)*$C$8*F$5+('No. People Relocated'!M172/F$7)*$H$8*F$5)*(1+$C$10)^($B53-$B$16)</f>
        <v>8507739.0398398936</v>
      </c>
      <c r="G53">
        <f>(('No. People Relocated'!G172/G$7)*$C$8*G$5+('No. People Relocated'!N172/G$7)*$H$8*G$5)*(1+$C$10)^($B53-$B$16)</f>
        <v>20811605.898324531</v>
      </c>
      <c r="H53" s="30"/>
      <c r="I53" s="77">
        <f t="shared" si="0"/>
        <v>191779934.34177792</v>
      </c>
      <c r="K53" s="36"/>
      <c r="L53" s="2"/>
    </row>
    <row r="54" spans="2:12">
      <c r="B54" s="46">
        <v>2058</v>
      </c>
      <c r="C54" s="42"/>
      <c r="D54">
        <f>(('No. People Relocated'!D173/D$7)*$C$8*D$5+('No. People Relocated'!K173/D$7)*$H$8*D$5)*(1+$C$10)^($B54-$B$16)</f>
        <v>93878848.492397681</v>
      </c>
      <c r="E54">
        <f>(('No. People Relocated'!E173/E$7)*$C$8*E$5+('No. People Relocated'!L173/E$7)*$H$8*E$5)*(1+$C$10)^($B54-$B$16)</f>
        <v>77475491.711884513</v>
      </c>
      <c r="F54">
        <f>(('No. People Relocated'!F173/F$7)*$C$8*F$5+('No. People Relocated'!M173/F$7)*$H$8*F$5)*(1+$C$10)^($B54-$B$16)</f>
        <v>8973767.0945123099</v>
      </c>
      <c r="G54">
        <f>(('No. People Relocated'!G173/G$7)*$C$8*G$5+('No. People Relocated'!N173/G$7)*$H$8*G$5)*(1+$C$10)^($B54-$B$16)</f>
        <v>21948573.172444485</v>
      </c>
      <c r="H54" s="30"/>
      <c r="I54" s="77">
        <f t="shared" si="0"/>
        <v>202276680.471239</v>
      </c>
      <c r="K54" s="36"/>
      <c r="L54" s="2"/>
    </row>
    <row r="55" spans="2:12">
      <c r="B55" s="46">
        <v>2059</v>
      </c>
      <c r="C55" s="42"/>
      <c r="D55">
        <f>(('No. People Relocated'!D174/D$7)*$C$8*D$5+('No. People Relocated'!K174/D$7)*$H$8*D$5)*(1+$C$10)^($B55-$B$16)</f>
        <v>99021246.129763663</v>
      </c>
      <c r="E55">
        <f>(('No. People Relocated'!E174/E$7)*$C$8*E$5+('No. People Relocated'!L174/E$7)*$H$8*E$5)*(1+$C$10)^($B55-$B$16)</f>
        <v>81713725.036227033</v>
      </c>
      <c r="F55">
        <f>(('No. People Relocated'!F174/F$7)*$C$8*F$5+('No. People Relocated'!M174/F$7)*$H$8*F$5)*(1+$C$10)^($B55-$B$16)</f>
        <v>9465322.7478481028</v>
      </c>
      <c r="G55">
        <f>(('No. People Relocated'!G174/G$7)*$C$8*G$5+('No. People Relocated'!N174/G$7)*$H$8*G$5)*(1+$C$10)^($B55-$B$16)</f>
        <v>23147654.566384673</v>
      </c>
      <c r="H55" s="30"/>
      <c r="I55" s="77">
        <f t="shared" si="0"/>
        <v>213347948.48022348</v>
      </c>
      <c r="K55" s="36"/>
      <c r="L55" s="2"/>
    </row>
    <row r="56" spans="2:12">
      <c r="B56" s="46">
        <v>2060</v>
      </c>
      <c r="C56" s="42"/>
      <c r="D56">
        <f>(('No. People Relocated'!D175/D$7)*$C$8*D$5+('No. People Relocated'!K175/D$7)*$H$8*D$5)*(1+$C$10)^($B56-$B$16)</f>
        <v>104445328.66085653</v>
      </c>
      <c r="E56">
        <f>(('No. People Relocated'!E175/E$7)*$C$8*E$5+('No. People Relocated'!L175/E$7)*$H$8*E$5)*(1+$C$10)^($B56-$B$16)</f>
        <v>86183807.443610728</v>
      </c>
      <c r="F56">
        <f>(('No. People Relocated'!F175/F$7)*$C$8*F$5+('No. People Relocated'!M175/F$7)*$H$8*F$5)*(1+$C$10)^($B56-$B$16)</f>
        <v>9983804.3240189292</v>
      </c>
      <c r="G56">
        <f>(('No. People Relocated'!G175/G$7)*$C$8*G$5+('No. People Relocated'!N175/G$7)*$H$8*G$5)*(1+$C$10)^($B56-$B$16)</f>
        <v>24412243.461791903</v>
      </c>
      <c r="H56" s="30"/>
      <c r="I56" s="77">
        <f t="shared" si="0"/>
        <v>225025183.8902781</v>
      </c>
      <c r="K56" s="36"/>
      <c r="L56" s="2"/>
    </row>
    <row r="57" spans="2:12">
      <c r="B57" s="46">
        <v>2061</v>
      </c>
      <c r="C57" s="42"/>
      <c r="D57">
        <f>(('No. People Relocated'!D176/D$7)*$C$8*D$5+('No. People Relocated'!K176/D$7)*$H$8*D$5)*(1+$C$10)^($B57-$B$16)</f>
        <v>110166525.92695843</v>
      </c>
      <c r="E57">
        <f>(('No. People Relocated'!E176/E$7)*$C$8*E$5+('No. People Relocated'!L176/E$7)*$H$8*E$5)*(1+$C$10)^($B57-$B$16)</f>
        <v>90898422.048247024</v>
      </c>
      <c r="F57">
        <f>(('No. People Relocated'!F176/F$7)*$C$8*F$5+('No. People Relocated'!M176/F$7)*$H$8*F$5)*(1+$C$10)^($B57-$B$16)</f>
        <v>10530686.743139321</v>
      </c>
      <c r="G57">
        <f>(('No. People Relocated'!G176/G$7)*$C$8*G$5+('No. People Relocated'!N176/G$7)*$H$8*G$5)*(1+$C$10)^($B57-$B$16)</f>
        <v>25745918.625520661</v>
      </c>
      <c r="H57" s="30"/>
      <c r="I57" s="77">
        <f t="shared" si="0"/>
        <v>237341553.34386545</v>
      </c>
      <c r="K57" s="36"/>
      <c r="L57" s="2"/>
    </row>
    <row r="58" spans="2:12">
      <c r="B58" s="46">
        <v>2062</v>
      </c>
      <c r="C58" s="42"/>
      <c r="D58">
        <f>(('No. People Relocated'!D177/D$7)*$C$8*D$5+('No. People Relocated'!K177/D$7)*$H$8*D$5)*(1+$C$10)^($B58-$B$16)</f>
        <v>116201112.96910228</v>
      </c>
      <c r="E58">
        <f>(('No. People Relocated'!E177/E$7)*$C$8*E$5+('No. People Relocated'!L177/E$7)*$H$8*E$5)*(1+$C$10)^($B58-$B$16)</f>
        <v>95870945.783723116</v>
      </c>
      <c r="F58">
        <f>(('No. People Relocated'!F177/F$7)*$C$8*F$5+('No. People Relocated'!M177/F$7)*$H$8*F$5)*(1+$C$10)^($B58-$B$16)</f>
        <v>11107525.716959352</v>
      </c>
      <c r="G58">
        <f>(('No. People Relocated'!G177/G$7)*$C$8*G$5+('No. People Relocated'!N177/G$7)*$H$8*G$5)*(1+$C$10)^($B58-$B$16)</f>
        <v>27152454.337487474</v>
      </c>
      <c r="H58" s="30"/>
      <c r="I58" s="77">
        <f t="shared" si="0"/>
        <v>250332038.8072722</v>
      </c>
      <c r="K58" s="36"/>
      <c r="L58" s="2"/>
    </row>
    <row r="59" spans="2:12">
      <c r="B59" s="46">
        <v>2063</v>
      </c>
      <c r="C59" s="42"/>
      <c r="D59">
        <f>(('No. People Relocated'!D178/D$7)*$C$8*D$5+('No. People Relocated'!K178/D$7)*$H$8*D$5)*(1+$C$10)^($B59-$B$16)</f>
        <v>122566256.32554214</v>
      </c>
      <c r="E59">
        <f>(('No. People Relocated'!E178/E$7)*$C$8*E$5+('No. People Relocated'!L178/E$7)*$H$8*E$5)*(1+$C$10)^($B59-$B$16)</f>
        <v>101115487.357823</v>
      </c>
      <c r="F59">
        <f>(('No. People Relocated'!F178/F$7)*$C$8*F$5+('No. People Relocated'!M178/F$7)*$H$8*F$5)*(1+$C$10)^($B59-$B$16)</f>
        <v>11715962.174384572</v>
      </c>
      <c r="G59">
        <f>(('No. People Relocated'!G178/G$7)*$C$8*G$5+('No. People Relocated'!N178/G$7)*$H$8*G$5)*(1+$C$10)^($B59-$B$16)</f>
        <v>28635831.071824215</v>
      </c>
      <c r="H59" s="30"/>
      <c r="I59" s="77">
        <f t="shared" si="0"/>
        <v>264033536.92957392</v>
      </c>
      <c r="K59" s="36"/>
      <c r="L59" s="2"/>
    </row>
    <row r="60" spans="2:12">
      <c r="B60" s="46">
        <v>2064</v>
      </c>
      <c r="C60" s="42"/>
      <c r="D60">
        <f>(('No. People Relocated'!D179/D$7)*$C$8*D$5+('No. People Relocated'!K179/D$7)*$H$8*D$5)*(1+$C$10)^($B60-$B$16)</f>
        <v>129280062.86525805</v>
      </c>
      <c r="E60">
        <f>(('No. People Relocated'!E179/E$7)*$C$8*E$5+('No. People Relocated'!L179/E$7)*$H$8*E$5)*(1+$C$10)^($B60-$B$16)</f>
        <v>106646927.28363529</v>
      </c>
      <c r="F60">
        <f>(('No. People Relocated'!F179/F$7)*$C$8*F$5+('No. People Relocated'!M179/F$7)*$H$8*F$5)*(1+$C$10)^($B60-$B$16)</f>
        <v>12357726.929412464</v>
      </c>
      <c r="G60">
        <f>(('No. People Relocated'!G179/G$7)*$C$8*G$5+('No. People Relocated'!N179/G$7)*$H$8*G$5)*(1+$C$10)^($B60-$B$16)</f>
        <v>30200246.761557836</v>
      </c>
      <c r="H60" s="30"/>
      <c r="I60" s="77">
        <f t="shared" si="0"/>
        <v>278484963.83986366</v>
      </c>
      <c r="K60" s="36"/>
      <c r="L60" s="2"/>
    </row>
    <row r="61" spans="2:12">
      <c r="B61" s="46">
        <v>2065</v>
      </c>
      <c r="C61" s="42"/>
      <c r="D61">
        <f>(('No. People Relocated'!D180/D$7)*$C$8*D$5+('No. People Relocated'!K180/D$7)*$H$8*D$5)*(1+$C$10)^($B61-$B$16)</f>
        <v>136361631.29641181</v>
      </c>
      <c r="E61">
        <f>(('No. People Relocated'!E180/E$7)*$C$8*E$5+('No. People Relocated'!L180/E$7)*$H$8*E$5)*(1+$C$10)^($B61-$B$16)</f>
        <v>112480960.10053061</v>
      </c>
      <c r="F61">
        <f>(('No. People Relocated'!F180/F$7)*$C$8*F$5+('No. People Relocated'!M180/F$7)*$H$8*F$5)*(1+$C$10)^($B61-$B$16)</f>
        <v>13034645.604764247</v>
      </c>
      <c r="G61">
        <f>(('No. People Relocated'!G180/G$7)*$C$8*G$5+('No. People Relocated'!N180/G$7)*$H$8*G$5)*(1+$C$10)^($B61-$B$16)</f>
        <v>31850128.678695384</v>
      </c>
      <c r="H61" s="30"/>
      <c r="I61" s="77">
        <f t="shared" si="0"/>
        <v>293727365.6804021</v>
      </c>
      <c r="K61" s="36"/>
      <c r="L61" s="2"/>
    </row>
    <row r="62" spans="2:12">
      <c r="B62" s="46">
        <v>2066</v>
      </c>
      <c r="C62" s="42"/>
      <c r="D62">
        <f>(('No. People Relocated'!D181/D$7)*$C$8*D$5+('No. People Relocated'!K181/D$7)*$H$8*D$5)*(1+$C$10)^($B62-$B$16)</f>
        <v>143831106.49627879</v>
      </c>
      <c r="E62">
        <f>(('No. People Relocated'!E181/E$7)*$C$8*E$5+('No. People Relocated'!L181/E$7)*$H$8*E$5)*(1+$C$10)^($B62-$B$16)</f>
        <v>118634138.90480241</v>
      </c>
      <c r="F62">
        <f>(('No. People Relocated'!F181/F$7)*$C$8*F$5+('No. People Relocated'!M181/F$7)*$H$8*F$5)*(1+$C$10)^($B62-$B$16)</f>
        <v>13748643.825218242</v>
      </c>
      <c r="G62">
        <f>(('No. People Relocated'!G181/G$7)*$C$8*G$5+('No. People Relocated'!N181/G$7)*$H$8*G$5)*(1+$C$10)^($B62-$B$16)</f>
        <v>33590145.963334695</v>
      </c>
      <c r="H62" s="30"/>
      <c r="I62" s="77">
        <f t="shared" si="0"/>
        <v>309804035.18963414</v>
      </c>
      <c r="K62" s="36"/>
      <c r="L62" s="2"/>
    </row>
    <row r="63" spans="2:12">
      <c r="B63" s="46">
        <v>2067</v>
      </c>
      <c r="C63" s="42"/>
      <c r="D63">
        <f>(('No. People Relocated'!D182/D$7)*$C$8*D$5+('No. People Relocated'!K182/D$7)*$H$8*D$5)*(1+$C$10)^($B63-$B$16)</f>
        <v>151709736.81720883</v>
      </c>
      <c r="E63">
        <f>(('No. People Relocated'!E182/E$7)*$C$8*E$5+('No. People Relocated'!L182/E$7)*$H$8*E$5)*(1+$C$10)^($B63-$B$16)</f>
        <v>125123922.31632072</v>
      </c>
      <c r="F63">
        <f>(('No. People Relocated'!F182/F$7)*$C$8*F$5+('No. People Relocated'!M182/F$7)*$H$8*F$5)*(1+$C$10)^($B63-$B$16)</f>
        <v>14501752.695418265</v>
      </c>
      <c r="G63">
        <f>(('No. People Relocated'!G182/G$7)*$C$8*G$5+('No. People Relocated'!N182/G$7)*$H$8*G$5)*(1+$C$10)^($B63-$B$16)</f>
        <v>35425222.83725816</v>
      </c>
      <c r="H63" s="30"/>
      <c r="I63" s="77">
        <f t="shared" si="0"/>
        <v>326760634.66620594</v>
      </c>
      <c r="K63" s="36"/>
      <c r="L63" s="2"/>
    </row>
    <row r="64" spans="2:12">
      <c r="B64" s="46">
        <v>2068</v>
      </c>
      <c r="C64" s="42"/>
      <c r="D64">
        <f>(('No. People Relocated'!D183/D$7)*$C$8*D$5+('No. People Relocated'!K183/D$7)*$H$8*D$5)*(1+$C$10)^($B64-$B$16)</f>
        <v>160019934.53163224</v>
      </c>
      <c r="E64">
        <f>(('No. People Relocated'!E183/E$7)*$C$8*E$5+('No. People Relocated'!L183/E$7)*$H$8*E$5)*(1+$C$10)^($B64-$B$16)</f>
        <v>131968724.01445727</v>
      </c>
      <c r="F64">
        <f>(('No. People Relocated'!F183/F$7)*$C$8*F$5+('No. People Relocated'!M183/F$7)*$H$8*F$5)*(1+$C$10)^($B64-$B$16)</f>
        <v>15296114.577739639</v>
      </c>
      <c r="G64">
        <f>(('No. People Relocated'!G183/G$7)*$C$8*G$5+('No. People Relocated'!N183/G$7)*$H$8*G$5)*(1+$C$10)^($B64-$B$16)</f>
        <v>37360552.539403446</v>
      </c>
      <c r="H64" s="30"/>
      <c r="I64" s="77">
        <f t="shared" si="0"/>
        <v>344645325.66323262</v>
      </c>
      <c r="K64" s="36"/>
      <c r="L64" s="2"/>
    </row>
    <row r="65" spans="2:12">
      <c r="B65" s="46">
        <v>2069</v>
      </c>
      <c r="C65" s="42"/>
      <c r="D65">
        <f>(('No. People Relocated'!D184/D$7)*$C$8*D$5+('No. People Relocated'!K184/D$7)*$H$8*D$5)*(1+$C$10)^($B65-$B$16)</f>
        <v>168785339.58806047</v>
      </c>
      <c r="E65">
        <f>(('No. People Relocated'!E184/E$7)*$C$8*E$5+('No. People Relocated'!L184/E$7)*$H$8*E$5)*(1+$C$10)^($B65-$B$16)</f>
        <v>139187964.98383385</v>
      </c>
      <c r="F65">
        <f>(('No. People Relocated'!F184/F$7)*$C$8*F$5+('No. People Relocated'!M184/F$7)*$H$8*F$5)*(1+$C$10)^($B65-$B$16)</f>
        <v>16133989.186649196</v>
      </c>
      <c r="G65">
        <f>(('No. People Relocated'!G184/G$7)*$C$8*G$5+('No. People Relocated'!N184/G$7)*$H$8*G$5)*(1+$C$10)^($B65-$B$16)</f>
        <v>39401612.022648849</v>
      </c>
      <c r="H65" s="30"/>
      <c r="I65" s="77">
        <f t="shared" si="0"/>
        <v>363508905.78119236</v>
      </c>
      <c r="K65" s="36"/>
      <c r="L65" s="2"/>
    </row>
    <row r="66" spans="2:12">
      <c r="B66" s="46">
        <v>2070</v>
      </c>
      <c r="C66" s="42"/>
      <c r="D66">
        <f>(('No. People Relocated'!D185/D$7)*$C$8*D$5+('No. People Relocated'!K185/D$7)*$H$8*D$5)*(1+$C$10)^($B66-$B$16)</f>
        <v>178030886.85944548</v>
      </c>
      <c r="E66">
        <f>(('No. People Relocated'!E185/E$7)*$C$8*E$5+('No. People Relocated'!L185/E$7)*$H$8*E$5)*(1+$C$10)^($B66-$B$16)</f>
        <v>146802128.61813071</v>
      </c>
      <c r="F66">
        <f>(('No. People Relocated'!F185/F$7)*$C$8*F$5+('No. People Relocated'!M185/F$7)*$H$8*F$5)*(1+$C$10)^($B66-$B$16)</f>
        <v>17017760.016895708</v>
      </c>
      <c r="G66">
        <f>(('No. People Relocated'!G185/G$7)*$C$8*G$5+('No. People Relocated'!N185/G$7)*$H$8*G$5)*(1+$C$10)^($B66-$B$16)</f>
        <v>41554177.453504421</v>
      </c>
      <c r="H66" s="30"/>
      <c r="I66" s="77">
        <f t="shared" si="0"/>
        <v>383404952.94797635</v>
      </c>
      <c r="K66" s="36"/>
      <c r="L66" s="2"/>
    </row>
    <row r="67" spans="2:12">
      <c r="B67" s="46">
        <v>2071</v>
      </c>
      <c r="C67" s="42"/>
      <c r="D67">
        <f>(('No. People Relocated'!D186/D$7)*$C$8*D$5+('No. People Relocated'!K186/D$7)*$H$8*D$5)*(1+$C$10)^($B67-$B$16)</f>
        <v>187782877.07520017</v>
      </c>
      <c r="E67">
        <f>(('No. People Relocated'!E186/E$7)*$C$8*E$5+('No. People Relocated'!L186/E$7)*$H$8*E$5)*(1+$C$10)^($B67-$B$16)</f>
        <v>154832818.83830437</v>
      </c>
      <c r="F67">
        <f>(('No. People Relocated'!F186/F$7)*$C$8*F$5+('No. People Relocated'!M186/F$7)*$H$8*F$5)*(1+$C$10)^($B67-$B$16)</f>
        <v>17949941.123817064</v>
      </c>
      <c r="G67">
        <f>(('No. People Relocated'!G186/G$7)*$C$8*G$5+('No. People Relocated'!N186/G$7)*$H$8*G$5)*(1+$C$10)^($B67-$B$16)</f>
        <v>43824340.558573194</v>
      </c>
      <c r="H67" s="30"/>
      <c r="I67" s="77">
        <f t="shared" si="0"/>
        <v>404389977.59589481</v>
      </c>
      <c r="K67" s="36"/>
      <c r="L67" s="2"/>
    </row>
    <row r="68" spans="2:12">
      <c r="B68" s="46">
        <v>2072</v>
      </c>
      <c r="C68" s="42"/>
      <c r="D68">
        <f>(('No. People Relocated'!D187/D$7)*$C$8*D$5+('No. People Relocated'!K187/D$7)*$H$8*D$5)*(1+$C$10)^($B68-$B$16)</f>
        <v>198069051.63865888</v>
      </c>
      <c r="E68">
        <f>(('No. People Relocated'!E187/E$7)*$C$8*E$5+('No. People Relocated'!L187/E$7)*$H$8*E$5)*(1+$C$10)^($B68-$B$16)</f>
        <v>163302821.39011419</v>
      </c>
      <c r="F68">
        <f>(('No. People Relocated'!F187/F$7)*$C$8*F$5+('No. People Relocated'!M187/F$7)*$H$8*F$5)*(1+$C$10)^($B68-$B$16)</f>
        <v>18933184.27505203</v>
      </c>
      <c r="G68">
        <f>(('No. People Relocated'!G187/G$7)*$C$8*G$5+('No. People Relocated'!N187/G$7)*$H$8*G$5)*(1+$C$10)^($B68-$B$16)</f>
        <v>46218525.864042446</v>
      </c>
      <c r="H68" s="30"/>
      <c r="I68" s="77">
        <f t="shared" si="0"/>
        <v>426523583.16786754</v>
      </c>
      <c r="K68" s="36"/>
      <c r="L68" s="2"/>
    </row>
    <row r="69" spans="2:12">
      <c r="B69" s="46">
        <v>2073</v>
      </c>
      <c r="C69" s="42"/>
      <c r="D69">
        <f>(('No. People Relocated'!D188/D$7)*$C$8*D$5+('No. People Relocated'!K188/D$7)*$H$8*D$5)*(1+$C$10)^($B69-$B$16)</f>
        <v>208918671.54281053</v>
      </c>
      <c r="E69">
        <f>(('No. People Relocated'!E188/E$7)*$C$8*E$5+('No. People Relocated'!L188/E$7)*$H$8*E$5)*(1+$C$10)^($B69-$B$16)</f>
        <v>172236168.4948808</v>
      </c>
      <c r="F69">
        <f>(('No. People Relocated'!F188/F$7)*$C$8*F$5+('No. People Relocated'!M188/F$7)*$H$8*F$5)*(1+$C$10)^($B69-$B$16)</f>
        <v>19970286.494001023</v>
      </c>
      <c r="G69">
        <f>(('No. People Relocated'!G188/G$7)*$C$8*G$5+('No. People Relocated'!N188/G$7)*$H$8*G$5)*(1+$C$10)^($B69-$B$16)</f>
        <v>48743508.876992613</v>
      </c>
      <c r="H69" s="30"/>
      <c r="I69" s="77">
        <f t="shared" si="0"/>
        <v>449868635.40868497</v>
      </c>
      <c r="K69" s="36"/>
      <c r="L69" s="2"/>
    </row>
    <row r="70" spans="2:12">
      <c r="B70" s="46">
        <v>2074</v>
      </c>
      <c r="C70" s="42"/>
      <c r="D70">
        <f>(('No. People Relocated'!D189/D$7)*$C$8*D$5+('No. People Relocated'!K189/D$7)*$H$8*D$5)*(1+$C$10)^($B70-$B$16)</f>
        <v>220362600.60879585</v>
      </c>
      <c r="E70">
        <f>(('No. People Relocated'!E189/E$7)*$C$8*E$5+('No. People Relocated'!L189/E$7)*$H$8*E$5)*(1+$C$10)^($B70-$B$16)</f>
        <v>181658207.03691036</v>
      </c>
      <c r="F70">
        <f>(('No. People Relocated'!F189/F$7)*$C$8*F$5+('No. People Relocated'!M189/F$7)*$H$8*F$5)*(1+$C$10)^($B70-$B$16)</f>
        <v>21064198.01649471</v>
      </c>
      <c r="G70">
        <f>(('No. People Relocated'!G189/G$7)*$C$8*G$5+('No. People Relocated'!N189/G$7)*$H$8*G$5)*(1+$C$10)^($B70-$B$16)</f>
        <v>51406435.259976745</v>
      </c>
      <c r="H70" s="30"/>
      <c r="I70" s="77">
        <f t="shared" si="0"/>
        <v>474491440.92217761</v>
      </c>
      <c r="K70" s="36"/>
      <c r="L70" s="2"/>
    </row>
    <row r="71" spans="2:12">
      <c r="B71" s="46">
        <v>2075</v>
      </c>
      <c r="C71" s="42"/>
      <c r="D71">
        <f>(('No. People Relocated'!D190/D$7)*$C$8*D$5+('No. People Relocated'!K190/D$7)*$H$8*D$5)*(1+$C$10)^($B71-$B$16)</f>
        <v>232433393.28395599</v>
      </c>
      <c r="E71">
        <f>(('No. People Relocated'!E190/E$7)*$C$8*E$5+('No. People Relocated'!L190/E$7)*$H$8*E$5)*(1+$C$10)^($B71-$B$16)</f>
        <v>191595670.48105711</v>
      </c>
      <c r="F71">
        <f>(('No. People Relocated'!F190/F$7)*$C$8*F$5+('No. People Relocated'!M190/F$7)*$H$8*F$5)*(1+$C$10)^($B71-$B$16)</f>
        <v>22218030.683304667</v>
      </c>
      <c r="G71">
        <f>(('No. People Relocated'!G190/G$7)*$C$8*G$5+('No. People Relocated'!N190/G$7)*$H$8*G$5)*(1+$C$10)^($B71-$B$16)</f>
        <v>54214841.053133994</v>
      </c>
      <c r="H71" s="30"/>
      <c r="I71" s="77">
        <f t="shared" si="0"/>
        <v>500461935.50145173</v>
      </c>
      <c r="K71" s="36"/>
      <c r="L71" s="2"/>
    </row>
    <row r="72" spans="2:12">
      <c r="B72" s="46">
        <v>2076</v>
      </c>
      <c r="C72" s="42"/>
      <c r="D72">
        <f>(('No. People Relocated'!D191/D$7)*$C$8*D$5+('No. People Relocated'!K191/D$7)*$H$8*D$5)*(1+$C$10)^($B72-$B$16)</f>
        <v>245165387.24919039</v>
      </c>
      <c r="E72">
        <f>(('No. People Relocated'!E191/E$7)*$C$8*E$5+('No. People Relocated'!L191/E$7)*$H$8*E$5)*(1+$C$10)^($B72-$B$16)</f>
        <v>202076754.72447592</v>
      </c>
      <c r="F72">
        <f>(('No. People Relocated'!F191/F$7)*$C$8*F$5+('No. People Relocated'!M191/F$7)*$H$8*F$5)*(1+$C$10)^($B72-$B$16)</f>
        <v>23435066.792370304</v>
      </c>
      <c r="G72">
        <f>(('No. People Relocated'!G191/G$7)*$C$8*G$5+('No. People Relocated'!N191/G$7)*$H$8*G$5)*(1+$C$10)^($B72-$B$16)</f>
        <v>57176674.001065761</v>
      </c>
      <c r="H72" s="30"/>
      <c r="I72" s="77">
        <f t="shared" si="0"/>
        <v>527853882.76710236</v>
      </c>
      <c r="K72" s="36"/>
      <c r="L72" s="2"/>
    </row>
    <row r="73" spans="2:12">
      <c r="B73" s="46">
        <v>2077</v>
      </c>
      <c r="C73" s="42"/>
      <c r="D73">
        <f>(('No. People Relocated'!D192/D$7)*$C$8*D$5+('No. People Relocated'!K192/D$7)*$H$8*D$5)*(1+$C$10)^($B73-$B$16)</f>
        <v>258594801.09906569</v>
      </c>
      <c r="E73">
        <f>(('No. People Relocated'!E192/E$7)*$C$8*E$5+('No. People Relocated'!L192/E$7)*$H$8*E$5)*(1+$C$10)^($B73-$B$16)</f>
        <v>213131198.09778446</v>
      </c>
      <c r="F73">
        <f>(('No. People Relocated'!F192/F$7)*$C$8*F$5+('No. People Relocated'!M192/F$7)*$H$8*F$5)*(1+$C$10)^($B73-$B$16)</f>
        <v>24718768.435923789</v>
      </c>
      <c r="G73">
        <f>(('No. People Relocated'!G192/G$7)*$C$8*G$5+('No. People Relocated'!N192/G$7)*$H$8*G$5)*(1+$C$10)^($B73-$B$16)</f>
        <v>60300316.044829004</v>
      </c>
      <c r="H73" s="30"/>
      <c r="I73" s="77">
        <f t="shared" si="0"/>
        <v>556745083.67760301</v>
      </c>
      <c r="K73" s="36"/>
      <c r="L73" s="2"/>
    </row>
    <row r="74" spans="2:12">
      <c r="B74" s="46">
        <v>2078</v>
      </c>
      <c r="C74" s="42"/>
      <c r="D74">
        <f>(('No. People Relocated'!D193/D$7)*$C$8*D$5+('No. People Relocated'!K193/D$7)*$H$8*D$5)*(1+$C$10)^($B74-$B$16)</f>
        <v>272759837.37254161</v>
      </c>
      <c r="E74">
        <f>(('No. People Relocated'!E193/E$7)*$C$8*E$5+('No. People Relocated'!L193/E$7)*$H$8*E$5)*(1+$C$10)^($B74-$B$16)</f>
        <v>224790365.74262181</v>
      </c>
      <c r="F74">
        <f>(('No. People Relocated'!F193/F$7)*$C$8*F$5+('No. People Relocated'!M193/F$7)*$H$8*F$5)*(1+$C$10)^($B74-$B$16)</f>
        <v>26072787.349074226</v>
      </c>
      <c r="G74">
        <f>(('No. People Relocated'!G193/G$7)*$C$8*G$5+('No. People Relocated'!N193/G$7)*$H$8*G$5)*(1+$C$10)^($B74-$B$16)</f>
        <v>63594607.042698659</v>
      </c>
      <c r="H74" s="30"/>
      <c r="I74" s="77">
        <f t="shared" si="0"/>
        <v>587217597.50693631</v>
      </c>
      <c r="K74" s="36"/>
      <c r="L74" s="2"/>
    </row>
    <row r="75" spans="2:12">
      <c r="B75" s="46">
        <v>2079</v>
      </c>
      <c r="C75" s="42"/>
      <c r="D75">
        <f>(('No. People Relocated'!D194/D$7)*$C$8*D$5+('No. People Relocated'!K194/D$7)*$H$8*D$5)*(1+$C$10)^($B75-$B$16)</f>
        <v>287700791.22740775</v>
      </c>
      <c r="E75">
        <f>(('No. People Relocated'!E194/E$7)*$C$8*E$5+('No. People Relocated'!L194/E$7)*$H$8*E$5)*(1+$C$10)^($B75-$B$16)</f>
        <v>237087338.60501382</v>
      </c>
      <c r="F75">
        <f>(('No. People Relocated'!F194/F$7)*$C$8*F$5+('No. People Relocated'!M194/F$7)*$H$8*F$5)*(1+$C$10)^($B75-$B$16)</f>
        <v>27500975.297867421</v>
      </c>
      <c r="G75">
        <f>(('No. People Relocated'!G194/G$7)*$C$8*G$5+('No. People Relocated'!N194/G$7)*$H$8*G$5)*(1+$C$10)^($B75-$B$16)</f>
        <v>67068869.786828764</v>
      </c>
      <c r="H75" s="30"/>
      <c r="I75" s="77">
        <f t="shared" si="0"/>
        <v>619357974.91711771</v>
      </c>
      <c r="K75" s="36"/>
      <c r="L75" s="2"/>
    </row>
    <row r="76" spans="2:12">
      <c r="B76" s="46">
        <v>2080</v>
      </c>
      <c r="C76" s="42"/>
      <c r="D76">
        <f>(('No. People Relocated'!D195/D$7)*$C$8*D$5+('No. People Relocated'!K195/D$7)*$H$8*D$5)*(1+$C$10)^($B76-$B$16)</f>
        <v>303460165.06757516</v>
      </c>
      <c r="E76">
        <f>(('No. People Relocated'!E195/E$7)*$C$8*E$5+('No. People Relocated'!L195/E$7)*$H$8*E$5)*(1+$C$10)^($B76-$B$16)</f>
        <v>250057007.29704612</v>
      </c>
      <c r="F76">
        <f>(('No. People Relocated'!F195/F$7)*$C$8*F$5+('No. People Relocated'!M195/F$7)*$H$8*F$5)*(1+$C$10)^($B76-$B$16)</f>
        <v>29007395.036371835</v>
      </c>
      <c r="G76">
        <f>(('No. People Relocated'!G195/G$7)*$C$8*G$5+('No. People Relocated'!N195/G$7)*$H$8*G$5)*(1+$C$10)^($B76-$B$16)</f>
        <v>70732936.386608839</v>
      </c>
      <c r="H76" s="30"/>
      <c r="I76" s="77">
        <f t="shared" si="0"/>
        <v>653257503.78760195</v>
      </c>
      <c r="K76" s="36"/>
      <c r="L76" s="2"/>
    </row>
    <row r="77" spans="2:12">
      <c r="B77" s="46">
        <v>2081</v>
      </c>
      <c r="C77" s="42"/>
      <c r="D77">
        <f>(('No. People Relocated'!D196/D$7)*$C$8*D$5+('No. People Relocated'!K196/D$7)*$H$8*D$5)*(1+$C$10)^($B77-$B$16)</f>
        <v>320082789.44930226</v>
      </c>
      <c r="E77">
        <f>(('No. People Relocated'!E196/E$7)*$C$8*E$5+('No. People Relocated'!L196/E$7)*$H$8*E$5)*(1+$C$10)^($B77-$B$16)</f>
        <v>263736171.09316471</v>
      </c>
      <c r="F77">
        <f>(('No. People Relocated'!F196/F$7)*$C$8*F$5+('No. People Relocated'!M196/F$7)*$H$8*F$5)*(1+$C$10)^($B77-$B$16)</f>
        <v>30596331.863960423</v>
      </c>
      <c r="G77">
        <f>(('No. People Relocated'!G196/G$7)*$C$8*G$5+('No. People Relocated'!N196/G$7)*$H$8*G$5)*(1+$C$10)^($B77-$B$16)</f>
        <v>74597176.093380257</v>
      </c>
      <c r="H77" s="30"/>
      <c r="I77" s="77">
        <f t="shared" si="0"/>
        <v>689012468.4998076</v>
      </c>
      <c r="K77" s="36"/>
      <c r="L77" s="2"/>
    </row>
    <row r="78" spans="2:12">
      <c r="B78" s="46">
        <v>2082</v>
      </c>
      <c r="C78" s="42"/>
      <c r="D78">
        <f>(('No. People Relocated'!D197/D$7)*$C$8*D$5+('No. People Relocated'!K197/D$7)*$H$8*D$5)*(1+$C$10)^($B78-$B$16)</f>
        <v>337615950.61029452</v>
      </c>
      <c r="E78">
        <f>(('No. People Relocated'!E197/E$7)*$C$8*E$5+('No. People Relocated'!L197/E$7)*$H$8*E$5)*(1+$C$10)^($B78-$B$16)</f>
        <v>278163642.34198642</v>
      </c>
      <c r="F78">
        <f>(('No. People Relocated'!F197/F$7)*$C$8*F$5+('No. People Relocated'!M197/F$7)*$H$8*F$5)*(1+$C$10)^($B78-$B$16)</f>
        <v>32272305.815665167</v>
      </c>
      <c r="G78">
        <f>(('No. People Relocated'!G197/G$7)*$C$8*G$5+('No. People Relocated'!N197/G$7)*$H$8*G$5)*(1+$C$10)^($B78-$B$16)</f>
        <v>78672524.645255581</v>
      </c>
      <c r="H78" s="30"/>
      <c r="I78" s="77">
        <f t="shared" si="0"/>
        <v>726724423.41320169</v>
      </c>
      <c r="K78" s="36"/>
      <c r="L78" s="2"/>
    </row>
    <row r="79" spans="2:12">
      <c r="B79" s="46">
        <v>2083</v>
      </c>
      <c r="C79" s="42"/>
      <c r="D79">
        <f>(('No. People Relocated'!D198/D$7)*$C$8*D$5+('No. People Relocated'!K198/D$7)*$H$8*D$5)*(1+$C$10)^($B79-$B$16)</f>
        <v>356109524.98446304</v>
      </c>
      <c r="E79">
        <f>(('No. People Relocated'!E198/E$7)*$C$8*E$5+('No. People Relocated'!L198/E$7)*$H$8*E$5)*(1+$C$10)^($B79-$B$16)</f>
        <v>293380356.58987367</v>
      </c>
      <c r="F79">
        <f>(('No. People Relocated'!F198/F$7)*$C$8*F$5+('No. People Relocated'!M198/F$7)*$H$8*F$5)*(1+$C$10)^($B79-$B$16)</f>
        <v>34040084.520282194</v>
      </c>
      <c r="G79">
        <f>(('No. People Relocated'!G198/G$7)*$C$8*G$5+('No. People Relocated'!N198/G$7)*$H$8*G$5)*(1+$C$10)^($B79-$B$16)</f>
        <v>82970515.215087265</v>
      </c>
      <c r="H79" s="30"/>
      <c r="I79" s="77">
        <f t="shared" si="0"/>
        <v>766500481.30970621</v>
      </c>
      <c r="K79" s="36"/>
      <c r="L79" s="2"/>
    </row>
    <row r="80" spans="2:12">
      <c r="B80" s="46">
        <v>2084</v>
      </c>
      <c r="C80" s="42"/>
      <c r="D80">
        <f>(('No. People Relocated'!D199/D$7)*$C$8*D$5+('No. People Relocated'!K199/D$7)*$H$8*D$5)*(1+$C$10)^($B80-$B$16)</f>
        <v>375616121.08498853</v>
      </c>
      <c r="E80">
        <f>(('No. People Relocated'!E199/E$7)*$C$8*E$5+('No. People Relocated'!L199/E$7)*$H$8*E$5)*(1+$C$10)^($B80-$B$16)</f>
        <v>309429488.72872722</v>
      </c>
      <c r="F80">
        <f>(('No. People Relocated'!F199/F$7)*$C$8*F$5+('No. People Relocated'!M199/F$7)*$H$8*F$5)*(1+$C$10)^($B80-$B$16)</f>
        <v>35904696.76280468</v>
      </c>
      <c r="G80">
        <f>(('No. People Relocated'!G199/G$7)*$C$8*G$5+('No. People Relocated'!N199/G$7)*$H$8*G$5)*(1+$C$10)^($B80-$B$16)</f>
        <v>87503311.04916659</v>
      </c>
      <c r="H80" s="30"/>
      <c r="I80" s="77">
        <f t="shared" si="0"/>
        <v>808453617.62568688</v>
      </c>
      <c r="K80" s="36"/>
      <c r="L80" s="2"/>
    </row>
    <row r="81" spans="2:12">
      <c r="B81" s="46">
        <v>2085</v>
      </c>
      <c r="C81" s="42"/>
      <c r="D81">
        <f>(('No. People Relocated'!D200/D$7)*$C$8*D$5+('No. People Relocated'!K200/D$7)*$H$8*D$5)*(1+$C$10)^($B81-$B$16)</f>
        <v>396191229.15931094</v>
      </c>
      <c r="E81">
        <f>(('No. People Relocated'!E200/E$7)*$C$8*E$5+('No. People Relocated'!L200/E$7)*$H$8*E$5)*(1+$C$10)^($B81-$B$16)</f>
        <v>326356575.49755096</v>
      </c>
      <c r="F81">
        <f>(('No. People Relocated'!F200/F$7)*$C$8*F$5+('No. People Relocated'!M200/F$7)*$H$8*F$5)*(1+$C$10)^($B81-$B$16)</f>
        <v>37871446.789764576</v>
      </c>
      <c r="G81">
        <f>(('No. People Relocated'!G200/G$7)*$C$8*G$5+('No. People Relocated'!N200/G$7)*$H$8*G$5)*(1+$C$10)^($B81-$B$16)</f>
        <v>92283739.889021352</v>
      </c>
      <c r="H81" s="30"/>
      <c r="I81" s="77">
        <f t="shared" ref="I81:I126" si="1">SUM(C81:H81)</f>
        <v>852702991.33564782</v>
      </c>
      <c r="K81" s="36"/>
      <c r="L81" s="2"/>
    </row>
    <row r="82" spans="2:12">
      <c r="B82" s="46">
        <v>2086</v>
      </c>
      <c r="C82" s="42"/>
      <c r="D82">
        <f>(('No. People Relocated'!D201/D$7)*$C$8*D$5+('No. People Relocated'!K201/D$7)*$H$8*D$5)*(1+$C$10)^($B82-$B$16)</f>
        <v>417893379.04176229</v>
      </c>
      <c r="E82">
        <f>(('No. People Relocated'!E201/E$7)*$C$8*E$5+('No. People Relocated'!L201/E$7)*$H$8*E$5)*(1+$C$10)^($B82-$B$16)</f>
        <v>344209644.68536276</v>
      </c>
      <c r="F82">
        <f>(('No. People Relocated'!F201/F$7)*$C$8*F$5+('No. People Relocated'!M201/F$7)*$H$8*F$5)*(1+$C$10)^($B82-$B$16)</f>
        <v>39945929.398177557</v>
      </c>
      <c r="G82">
        <f>(('No. People Relocated'!G201/G$7)*$C$8*G$5+('No. People Relocated'!N201/G$7)*$H$8*G$5)*(1+$C$10)^($B82-$B$16)</f>
        <v>97325330.273724109</v>
      </c>
      <c r="H82" s="30"/>
      <c r="I82" s="77">
        <f t="shared" si="1"/>
        <v>899374283.39902663</v>
      </c>
      <c r="K82" s="36"/>
      <c r="L82" s="2"/>
    </row>
    <row r="83" spans="2:12">
      <c r="B83" s="46">
        <v>2087</v>
      </c>
      <c r="C83" s="42"/>
      <c r="D83">
        <f>(('No. People Relocated'!D202/D$7)*$C$8*D$5+('No. People Relocated'!K202/D$7)*$H$8*D$5)*(1+$C$10)^($B83-$B$16)</f>
        <v>440784306.65288728</v>
      </c>
      <c r="E83">
        <f>(('No. People Relocated'!E202/E$7)*$C$8*E$5+('No. People Relocated'!L202/E$7)*$H$8*E$5)*(1+$C$10)^($B83-$B$16)</f>
        <v>363039351.40204579</v>
      </c>
      <c r="F83">
        <f>(('No. People Relocated'!F202/F$7)*$C$8*F$5+('No. People Relocated'!M202/F$7)*$H$8*F$5)*(1+$C$10)^($B83-$B$16)</f>
        <v>42134045.851014227</v>
      </c>
      <c r="G83">
        <f>(('No. People Relocated'!G202/G$7)*$C$8*G$5+('No. People Relocated'!N202/G$7)*$H$8*G$5)*(1+$C$10)^($B83-$B$16)</f>
        <v>102642349.8254469</v>
      </c>
      <c r="H83" s="30"/>
      <c r="I83" s="77">
        <f t="shared" si="1"/>
        <v>948600053.73139429</v>
      </c>
      <c r="K83" s="36"/>
      <c r="L83" s="2"/>
    </row>
    <row r="84" spans="2:12">
      <c r="B84" s="46">
        <v>2088</v>
      </c>
      <c r="C84" s="42"/>
      <c r="D84">
        <f>(('No. People Relocated'!D203/D$7)*$C$8*D$5+('No. People Relocated'!K203/D$7)*$H$8*D$5)*(1+$C$10)^($B84-$B$16)</f>
        <v>464929129.61908877</v>
      </c>
      <c r="E84">
        <f>(('No. People Relocated'!E203/E$7)*$C$8*E$5+('No. People Relocated'!L203/E$7)*$H$8*E$5)*(1+$C$10)^($B84-$B$16)</f>
        <v>382899121.80378449</v>
      </c>
      <c r="F84">
        <f>(('No. People Relocated'!F203/F$7)*$C$8*F$5+('No. People Relocated'!M203/F$7)*$H$8*F$5)*(1+$C$10)^($B84-$B$16)</f>
        <v>44442020.664472558</v>
      </c>
      <c r="G84">
        <f>(('No. People Relocated'!G203/G$7)*$C$8*G$5+('No. People Relocated'!N203/G$7)*$H$8*G$5)*(1+$C$10)^($B84-$B$16)</f>
        <v>108249845.62660952</v>
      </c>
      <c r="H84" s="30"/>
      <c r="I84" s="77">
        <f t="shared" si="1"/>
        <v>1000520117.7139554</v>
      </c>
      <c r="K84" s="36"/>
      <c r="L84" s="2"/>
    </row>
    <row r="85" spans="2:12">
      <c r="B85" s="46">
        <v>2089</v>
      </c>
      <c r="C85" s="42"/>
      <c r="D85">
        <f>(('No. People Relocated'!D204/D$7)*$C$8*D$5+('No. People Relocated'!K204/D$7)*$H$8*D$5)*(1+$C$10)^($B85-$B$16)</f>
        <v>490396532.51218492</v>
      </c>
      <c r="E85">
        <f>(('No. People Relocated'!E204/E$7)*$C$8*E$5+('No. People Relocated'!L204/E$7)*$H$8*E$5)*(1+$C$10)^($B85-$B$16)</f>
        <v>403845304.68088311</v>
      </c>
      <c r="F85">
        <f>(('No. People Relocated'!F204/F$7)*$C$8*F$5+('No. People Relocated'!M204/F$7)*$H$8*F$5)*(1+$C$10)^($B85-$B$16)</f>
        <v>46876419.314806029</v>
      </c>
      <c r="G85">
        <f>(('No. People Relocated'!G204/G$7)*$C$8*G$5+('No. People Relocated'!N204/G$7)*$H$8*G$5)*(1+$C$10)^($B85-$B$16)</f>
        <v>114163686.80288805</v>
      </c>
      <c r="H85" s="30"/>
      <c r="I85" s="77">
        <f t="shared" si="1"/>
        <v>1055281943.310762</v>
      </c>
      <c r="K85" s="36"/>
      <c r="L85" s="2"/>
    </row>
    <row r="86" spans="2:12">
      <c r="B86" s="46">
        <v>2090</v>
      </c>
      <c r="C86" s="42"/>
      <c r="D86">
        <f>(('No. People Relocated'!D205/D$7)*$C$8*D$5+('No. People Relocated'!K205/D$7)*$H$8*D$5)*(1+$C$10)^($B86-$B$16)</f>
        <v>517258962.23582327</v>
      </c>
      <c r="E86">
        <f>(('No. People Relocated'!E205/E$7)*$C$8*E$5+('No. People Relocated'!L205/E$7)*$H$8*E$5)*(1+$C$10)^($B86-$B$16)</f>
        <v>425937331.338072</v>
      </c>
      <c r="F86">
        <f>(('No. People Relocated'!F205/F$7)*$C$8*F$5+('No. People Relocated'!M205/F$7)*$H$8*F$5)*(1+$C$10)^($B86-$B$16)</f>
        <v>49444166.915077835</v>
      </c>
      <c r="G86">
        <f>(('No. People Relocated'!G205/G$7)*$C$8*G$5+('No. People Relocated'!N205/G$7)*$H$8*G$5)*(1+$C$10)^($B86-$B$16)</f>
        <v>120400609.43259317</v>
      </c>
      <c r="H86" s="30"/>
      <c r="I86" s="77">
        <f t="shared" si="1"/>
        <v>1113041069.9215662</v>
      </c>
      <c r="K86" s="36"/>
      <c r="L86" s="2"/>
    </row>
    <row r="87" spans="2:12">
      <c r="B87" s="46">
        <v>2091</v>
      </c>
      <c r="C87" s="42"/>
      <c r="D87">
        <f>(('No. People Relocated'!D206/D$7)*$C$8*D$5+('No. People Relocated'!K206/D$7)*$H$8*D$5)*(1+$C$10)^($B87-$B$16)</f>
        <v>545592834.1145699</v>
      </c>
      <c r="E87">
        <f>(('No. People Relocated'!E206/E$7)*$C$8*E$5+('No. People Relocated'!L206/E$7)*$H$8*E$5)*(1+$C$10)^($B87-$B$16)</f>
        <v>449237884.22093439</v>
      </c>
      <c r="F87">
        <f>(('No. People Relocated'!F206/F$7)*$C$8*F$5+('No. People Relocated'!M206/F$7)*$H$8*F$5)*(1+$C$10)^($B87-$B$16)</f>
        <v>52152567.914970972</v>
      </c>
      <c r="G87">
        <f>(('No. People Relocated'!G206/G$7)*$C$8*G$5+('No. People Relocated'!N206/G$7)*$H$8*G$5)*(1+$C$10)^($B87-$B$16)</f>
        <v>126978263.90951069</v>
      </c>
      <c r="H87" s="30"/>
      <c r="I87" s="77">
        <f t="shared" si="1"/>
        <v>1173961550.159986</v>
      </c>
      <c r="K87" s="36"/>
      <c r="L87" s="2"/>
    </row>
    <row r="88" spans="2:12">
      <c r="B88" s="46">
        <v>2092</v>
      </c>
      <c r="C88" s="42"/>
      <c r="D88">
        <f>(('No. People Relocated'!D207/D$7)*$C$8*D$5+('No. People Relocated'!K207/D$7)*$H$8*D$5)*(1+$C$10)^($B88-$B$16)</f>
        <v>575478749.27193129</v>
      </c>
      <c r="E88">
        <f>(('No. People Relocated'!E207/E$7)*$C$8*E$5+('No. People Relocated'!L207/E$7)*$H$8*E$5)*(1+$C$10)^($B88-$B$16)</f>
        <v>473813074.76690429</v>
      </c>
      <c r="F88">
        <f>(('No. People Relocated'!F207/F$7)*$C$8*F$5+('No. People Relocated'!M207/F$7)*$H$8*F$5)*(1+$C$10)^($B88-$B$16)</f>
        <v>55009326.879693814</v>
      </c>
      <c r="G88">
        <f>(('No. People Relocated'!G207/G$7)*$C$8*G$5+('No. People Relocated'!N207/G$7)*$H$8*G$5)*(1+$C$10)^($B88-$B$16)</f>
        <v>133915264.89324081</v>
      </c>
      <c r="H88" s="30"/>
      <c r="I88" s="77">
        <f t="shared" si="1"/>
        <v>1238216415.81177</v>
      </c>
      <c r="K88" s="36"/>
      <c r="L88" s="2"/>
    </row>
    <row r="89" spans="2:12">
      <c r="B89" s="46">
        <v>2093</v>
      </c>
      <c r="C89" s="42"/>
      <c r="D89">
        <f>(('No. People Relocated'!D208/D$7)*$C$8*D$5+('No. People Relocated'!K208/D$7)*$H$8*D$5)*(1+$C$10)^($B89-$B$16)</f>
        <v>607001723.91568112</v>
      </c>
      <c r="E89">
        <f>(('No. People Relocated'!E208/E$7)*$C$8*E$5+('No. People Relocated'!L208/E$7)*$H$8*E$5)*(1+$C$10)^($B89-$B$16)</f>
        <v>499732630.98545796</v>
      </c>
      <c r="F89">
        <f>(('No. People Relocated'!F208/F$7)*$C$8*F$5+('No. People Relocated'!M208/F$7)*$H$8*F$5)*(1+$C$10)^($B89-$B$16)</f>
        <v>58022570.407091118</v>
      </c>
      <c r="G89">
        <f>(('No. People Relocated'!G208/G$7)*$C$8*G$5+('No. People Relocated'!N208/G$7)*$H$8*G$5)*(1+$C$10)^($B89-$B$16)</f>
        <v>141231243.98839453</v>
      </c>
      <c r="H89" s="30"/>
      <c r="I89" s="77">
        <f t="shared" si="1"/>
        <v>1305988169.2966247</v>
      </c>
      <c r="K89" s="36"/>
      <c r="L89" s="2"/>
    </row>
    <row r="90" spans="2:12">
      <c r="B90" s="46">
        <v>2094</v>
      </c>
      <c r="C90" s="42"/>
      <c r="D90">
        <f>(('No. People Relocated'!D209/D$7)*$C$8*D$5+('No. People Relocated'!K209/D$7)*$H$8*D$5)*(1+$C$10)^($B90-$B$16)</f>
        <v>640251431.18274295</v>
      </c>
      <c r="E90">
        <f>(('No. People Relocated'!E209/E$7)*$C$8*E$5+('No. People Relocated'!L209/E$7)*$H$8*E$5)*(1+$C$10)^($B90-$B$16)</f>
        <v>527070095.29972482</v>
      </c>
      <c r="F90">
        <f>(('No. People Relocated'!F209/F$7)*$C$8*F$5+('No. People Relocated'!M209/F$7)*$H$8*F$5)*(1+$C$10)^($B90-$B$16)</f>
        <v>61200870.245307483</v>
      </c>
      <c r="G90">
        <f>(('No. People Relocated'!G209/G$7)*$C$8*G$5+('No. People Relocated'!N209/G$7)*$H$8*G$5)*(1+$C$10)^($B90-$B$16)</f>
        <v>148946905.30172855</v>
      </c>
      <c r="H90" s="30"/>
      <c r="I90" s="77">
        <f t="shared" si="1"/>
        <v>1377469302.0295036</v>
      </c>
      <c r="K90" s="36"/>
      <c r="L90" s="2"/>
    </row>
    <row r="91" spans="2:12">
      <c r="B91" s="46">
        <v>2095</v>
      </c>
      <c r="C91" s="42"/>
      <c r="D91">
        <f>(('No. People Relocated'!D210/D$7)*$C$8*D$5+('No. People Relocated'!K210/D$7)*$H$8*D$5)*(1+$C$10)^($B91-$B$16)</f>
        <v>675322456.23159564</v>
      </c>
      <c r="E91">
        <f>(('No. People Relocated'!E210/E$7)*$C$8*E$5+('No. People Relocated'!L210/E$7)*$H$8*E$5)*(1+$C$10)^($B91-$B$16)</f>
        <v>555903033.21086311</v>
      </c>
      <c r="F91">
        <f>(('No. People Relocated'!F210/F$7)*$C$8*F$5+('No. People Relocated'!M210/F$7)*$H$8*F$5)*(1+$C$10)^($B91-$B$16)</f>
        <v>64553267.676766135</v>
      </c>
      <c r="G91">
        <f>(('No. People Relocated'!G210/G$7)*$C$8*G$5+('No. People Relocated'!N210/G$7)*$H$8*G$5)*(1+$C$10)^($B91-$B$16)</f>
        <v>157084084.03444442</v>
      </c>
      <c r="H91" s="30"/>
      <c r="I91" s="77">
        <f t="shared" si="1"/>
        <v>1452862841.1536691</v>
      </c>
      <c r="K91" s="36"/>
      <c r="L91" s="2"/>
    </row>
    <row r="92" spans="2:12">
      <c r="B92" s="46">
        <v>2096</v>
      </c>
      <c r="C92" s="42"/>
      <c r="D92">
        <f>(('No. People Relocated'!D211/D$7)*$C$8*D$5+('No. People Relocated'!K211/D$7)*$H$8*D$5)*(1+$C$10)^($B92-$B$16)</f>
        <v>712314565.30786705</v>
      </c>
      <c r="E92">
        <f>(('No. People Relocated'!E211/E$7)*$C$8*E$5+('No. People Relocated'!L211/E$7)*$H$8*E$5)*(1+$C$10)^($B92-$B$16)</f>
        <v>586313253.37724817</v>
      </c>
      <c r="F92">
        <f>(('No. People Relocated'!F211/F$7)*$C$8*F$5+('No. People Relocated'!M211/F$7)*$H$8*F$5)*(1+$C$10)^($B92-$B$16)</f>
        <v>68089299.237827897</v>
      </c>
      <c r="G92">
        <f>(('No. People Relocated'!G211/G$7)*$C$8*G$5+('No. People Relocated'!N211/G$7)*$H$8*G$5)*(1+$C$10)^($B92-$B$16)</f>
        <v>165665808.2754676</v>
      </c>
      <c r="H92" s="30"/>
      <c r="I92" s="77">
        <f t="shared" si="1"/>
        <v>1532382926.1984107</v>
      </c>
      <c r="K92" s="36"/>
      <c r="L92" s="2"/>
    </row>
    <row r="93" spans="2:12">
      <c r="B93" s="46">
        <v>2097</v>
      </c>
      <c r="C93" s="42"/>
      <c r="D93">
        <f>(('No. People Relocated'!D212/D$7)*$C$8*D$5+('No. People Relocated'!K212/D$7)*$H$8*D$5)*(1+$C$10)^($B93-$B$16)</f>
        <v>751332989.54852223</v>
      </c>
      <c r="E93">
        <f>(('No. People Relocated'!E212/E$7)*$C$8*E$5+('No. People Relocated'!L212/E$7)*$H$8*E$5)*(1+$C$10)^($B93-$B$16)</f>
        <v>618387039.73291385</v>
      </c>
      <c r="F93">
        <f>(('No. People Relocated'!F212/F$7)*$C$8*F$5+('No. People Relocated'!M212/F$7)*$H$8*F$5)*(1+$C$10)^($B93-$B$16)</f>
        <v>71819023.847294822</v>
      </c>
      <c r="G93">
        <f>(('No. People Relocated'!G212/G$7)*$C$8*G$5+('No. People Relocated'!N212/G$7)*$H$8*G$5)*(1+$C$10)^($B93-$B$16)</f>
        <v>174716364.17058012</v>
      </c>
      <c r="H93" s="30"/>
      <c r="I93" s="77">
        <f t="shared" si="1"/>
        <v>1616255417.2993109</v>
      </c>
      <c r="K93" s="36"/>
      <c r="L93" s="2"/>
    </row>
    <row r="94" spans="2:12">
      <c r="B94" s="46">
        <v>2098</v>
      </c>
      <c r="C94" s="42"/>
      <c r="D94">
        <f>(('No. People Relocated'!D213/D$7)*$C$8*D$5+('No. People Relocated'!K213/D$7)*$H$8*D$5)*(1+$C$10)^($B94-$B$16)</f>
        <v>792488724.33197868</v>
      </c>
      <c r="E94">
        <f>(('No. People Relocated'!E213/E$7)*$C$8*E$5+('No. People Relocated'!L213/E$7)*$H$8*E$5)*(1+$C$10)^($B94-$B$16)</f>
        <v>652215396.30384076</v>
      </c>
      <c r="F94">
        <f>(('No. People Relocated'!F213/F$7)*$C$8*F$5+('No. People Relocated'!M213/F$7)*$H$8*F$5)*(1+$C$10)^($B94-$B$16)</f>
        <v>75753051.42093049</v>
      </c>
      <c r="G94">
        <f>(('No. People Relocated'!G213/G$7)*$C$8*G$5+('No. People Relocated'!N213/G$7)*$H$8*G$5)*(1+$C$10)^($B94-$B$16)</f>
        <v>184261364.65183398</v>
      </c>
      <c r="H94" s="30"/>
      <c r="I94" s="77">
        <f t="shared" si="1"/>
        <v>1704718536.7085838</v>
      </c>
      <c r="K94" s="36"/>
      <c r="L94" s="2"/>
    </row>
    <row r="95" spans="2:12">
      <c r="B95" s="46">
        <v>2099</v>
      </c>
      <c r="C95" s="42"/>
      <c r="D95">
        <f>(('No. People Relocated'!D214/D$7)*$C$8*D$5+('No. People Relocated'!K214/D$7)*$H$8*D$5)*(1+$C$10)^($B95-$B$16)</f>
        <v>835898845.02571487</v>
      </c>
      <c r="E95">
        <f>(('No. People Relocated'!E214/E$7)*$C$8*E$5+('No. People Relocated'!L214/E$7)*$H$8*E$5)*(1+$C$10)^($B95-$B$16)</f>
        <v>687894305.41672301</v>
      </c>
      <c r="F95">
        <f>(('No. People Relocated'!F214/F$7)*$C$8*F$5+('No. People Relocated'!M214/F$7)*$H$8*F$5)*(1+$C$10)^($B95-$B$16)</f>
        <v>79902573.053397059</v>
      </c>
      <c r="G95">
        <f>(('No. People Relocated'!G214/G$7)*$C$8*G$5+('No. People Relocated'!N214/G$7)*$H$8*G$5)*(1+$C$10)^($B95-$B$16)</f>
        <v>194327821.92175031</v>
      </c>
      <c r="H95" s="30"/>
      <c r="I95" s="77">
        <f t="shared" si="1"/>
        <v>1798023545.4175851</v>
      </c>
      <c r="K95" s="36"/>
      <c r="L95" s="2"/>
    </row>
    <row r="96" spans="2:12">
      <c r="B96" s="46">
        <v>2100</v>
      </c>
      <c r="C96" s="42"/>
      <c r="D96">
        <f>(('No. People Relocated'!D215/D$7)*$C$8*D$5+('No. People Relocated'!K215/D$7)*$H$8*D$5)*(1+$C$10)^($B96-$B$16)</f>
        <v>881686840.02956569</v>
      </c>
      <c r="E96">
        <f>(('No. People Relocated'!E215/E$7)*$C$8*E$5+('No. People Relocated'!L215/E$7)*$H$8*E$5)*(1+$C$10)^($B96-$B$16)</f>
        <v>725525000.03282917</v>
      </c>
      <c r="F96">
        <f>(('No. People Relocated'!F215/F$7)*$C$8*F$5+('No. People Relocated'!M215/F$7)*$H$8*F$5)*(1+$C$10)^($B96-$B$16)</f>
        <v>84279392.853466555</v>
      </c>
      <c r="G96">
        <f>(('No. People Relocated'!G215/G$7)*$C$8*G$5+('No. People Relocated'!N215/G$7)*$H$8*G$5)*(1+$C$10)^($B96-$B$16)</f>
        <v>204944223.89743006</v>
      </c>
      <c r="H96" s="30"/>
      <c r="I96" s="77">
        <f t="shared" si="1"/>
        <v>1896435456.8132915</v>
      </c>
      <c r="K96" s="36"/>
      <c r="L96" s="2"/>
    </row>
    <row r="97" spans="2:12">
      <c r="B97" s="46">
        <v>2101</v>
      </c>
      <c r="C97" s="42"/>
      <c r="D97">
        <f>(('No. People Relocated'!D216/D$7)*$C$8*D$5+('No. People Relocated'!K216/D$7)*$H$8*D$5)*(1+$C$10)^($B97-$B$16)</f>
        <v>929982962.06212175</v>
      </c>
      <c r="E97">
        <f>(('No. People Relocated'!E216/E$7)*$C$8*E$5+('No. People Relocated'!L216/E$7)*$H$8*E$5)*(1+$C$10)^($B97-$B$16)</f>
        <v>765214250.97966814</v>
      </c>
      <c r="F97">
        <f>(('No. People Relocated'!F216/F$7)*$C$8*F$5+('No. People Relocated'!M216/F$7)*$H$8*F$5)*(1+$C$10)^($B97-$B$16)</f>
        <v>88895961.523068458</v>
      </c>
      <c r="G97">
        <f>(('No. People Relocated'!G216/G$7)*$C$8*G$5+('No. People Relocated'!N216/G$7)*$H$8*G$5)*(1+$C$10)^($B97-$B$16)</f>
        <v>216140614.83091646</v>
      </c>
      <c r="H97" s="30"/>
      <c r="I97" s="77">
        <f t="shared" si="1"/>
        <v>2000233789.3957748</v>
      </c>
      <c r="K97" s="36"/>
      <c r="L97" s="2"/>
    </row>
    <row r="98" spans="2:12">
      <c r="B98" s="46">
        <v>2102</v>
      </c>
      <c r="C98" s="42"/>
      <c r="D98">
        <f>(('No. People Relocated'!D217/D$7)*$C$8*D$5+('No. People Relocated'!K217/D$7)*$H$8*D$5)*(1+$C$10)^($B98-$B$16)</f>
        <v>980924598.68952632</v>
      </c>
      <c r="E98">
        <f>(('No. People Relocated'!E217/E$7)*$C$8*E$5+('No. People Relocated'!L217/E$7)*$H$8*E$5)*(1+$C$10)^($B98-$B$16)</f>
        <v>807074669.89542615</v>
      </c>
      <c r="F98">
        <f>(('No. People Relocated'!F217/F$7)*$C$8*F$5+('No. People Relocated'!M217/F$7)*$H$8*F$5)*(1+$C$10)^($B98-$B$16)</f>
        <v>93765411.775695086</v>
      </c>
      <c r="G98">
        <f>(('No. People Relocated'!G217/G$7)*$C$8*G$5+('No. People Relocated'!N217/G$7)*$H$8*G$5)*(1+$C$10)^($B98-$B$16)</f>
        <v>227948680.3339588</v>
      </c>
      <c r="H98" s="30"/>
      <c r="I98" s="77">
        <f t="shared" si="1"/>
        <v>2109713360.6946063</v>
      </c>
      <c r="K98" s="36"/>
      <c r="L98" s="2"/>
    </row>
    <row r="99" spans="2:12">
      <c r="B99" s="46">
        <v>2103</v>
      </c>
      <c r="C99" s="42"/>
      <c r="D99">
        <f>(('No. People Relocated'!D218/D$7)*$C$8*D$5+('No. People Relocated'!K218/D$7)*$H$8*D$5)*(1+$C$10)^($B99-$B$16)</f>
        <v>1034656663.1507096</v>
      </c>
      <c r="E99">
        <f>(('No. People Relocated'!E218/E$7)*$C$8*E$5+('No. People Relocated'!L218/E$7)*$H$8*E$5)*(1+$C$10)^($B99-$B$16)</f>
        <v>851225028.74573088</v>
      </c>
      <c r="F99">
        <f>(('No. People Relocated'!F218/F$7)*$C$8*F$5+('No. People Relocated'!M218/F$7)*$H$8*F$5)*(1+$C$10)^($B99-$B$16)</f>
        <v>98901595.69491975</v>
      </c>
      <c r="G99">
        <f>(('No. People Relocated'!G218/G$7)*$C$8*G$5+('No. People Relocated'!N218/G$7)*$H$8*G$5)*(1+$C$10)^($B99-$B$16)</f>
        <v>240401837.0478003</v>
      </c>
      <c r="H99" s="30"/>
      <c r="I99" s="77">
        <f t="shared" si="1"/>
        <v>2225185124.6391606</v>
      </c>
      <c r="K99" s="36"/>
      <c r="L99" s="2"/>
    </row>
    <row r="100" spans="2:12">
      <c r="B100" s="46">
        <v>2104</v>
      </c>
      <c r="C100" s="42"/>
      <c r="D100">
        <f>(('No. People Relocated'!D219/D$7)*$C$8*D$5+('No. People Relocated'!K219/D$7)*$H$8*D$5)*(1+$C$10)^($B100-$B$16)</f>
        <v>1091332006.5908461</v>
      </c>
      <c r="E100">
        <f>(('No. People Relocated'!E219/E$7)*$C$8*E$5+('No. People Relocated'!L219/E$7)*$H$8*E$5)*(1+$C$10)^($B100-$B$16)</f>
        <v>897790596.8193202</v>
      </c>
      <c r="F100">
        <f>(('No. People Relocated'!F219/F$7)*$C$8*F$5+('No. People Relocated'!M219/F$7)*$H$8*F$5)*(1+$C$10)^($B100-$B$16)</f>
        <v>104319124.13930054</v>
      </c>
      <c r="G100">
        <f>(('No. People Relocated'!G219/G$7)*$C$8*G$5+('No. People Relocated'!N219/G$7)*$H$8*G$5)*(1+$C$10)^($B100-$B$16)</f>
        <v>253535327.21175128</v>
      </c>
      <c r="H100" s="30"/>
      <c r="I100" s="77">
        <f t="shared" si="1"/>
        <v>2346977054.7612181</v>
      </c>
      <c r="K100" s="36"/>
      <c r="L100" s="2"/>
    </row>
    <row r="101" spans="2:12">
      <c r="B101" s="46">
        <v>2105</v>
      </c>
      <c r="C101" s="42"/>
      <c r="D101">
        <f>(('No. People Relocated'!D220/D$7)*$C$8*D$5+('No. People Relocated'!K220/D$7)*$H$8*D$5)*(1+$C$10)^($B101-$B$16)</f>
        <v>1151111852.8756998</v>
      </c>
      <c r="E101">
        <f>(('No. People Relocated'!E220/E$7)*$C$8*E$5+('No. People Relocated'!L220/E$7)*$H$8*E$5)*(1+$C$10)^($B101-$B$16)</f>
        <v>946903496.1587801</v>
      </c>
      <c r="F101">
        <f>(('No. People Relocated'!F220/F$7)*$C$8*F$5+('No. People Relocated'!M220/F$7)*$H$8*F$5)*(1+$C$10)^($B101-$B$16)</f>
        <v>110033408.305765</v>
      </c>
      <c r="G101">
        <f>(('No. People Relocated'!G220/G$7)*$C$8*G$5+('No. People Relocated'!N220/G$7)*$H$8*G$5)*(1+$C$10)^($B101-$B$16)</f>
        <v>267386318.39817688</v>
      </c>
      <c r="H101" s="30"/>
      <c r="I101" s="77">
        <f t="shared" si="1"/>
        <v>2475435075.7384214</v>
      </c>
      <c r="K101" s="36"/>
      <c r="L101" s="2"/>
    </row>
    <row r="102" spans="2:12">
      <c r="B102" s="46">
        <v>2106</v>
      </c>
      <c r="C102" s="42"/>
      <c r="D102">
        <f>(('No. People Relocated'!D221/D$7)*$C$8*D$5+('No. People Relocated'!K221/D$7)*$H$8*D$5)*(1+$C$10)^($B102-$B$16)</f>
        <v>1214166257.2237816</v>
      </c>
      <c r="E102">
        <f>(('No. People Relocated'!E221/E$7)*$C$8*E$5+('No. People Relocated'!L221/E$7)*$H$8*E$5)*(1+$C$10)^($B102-$B$16)</f>
        <v>998703076.43483472</v>
      </c>
      <c r="F102">
        <f>(('No. People Relocated'!F221/F$7)*$C$8*F$5+('No. People Relocated'!M221/F$7)*$H$8*F$5)*(1+$C$10)^($B102-$B$16)</f>
        <v>116060703.56971055</v>
      </c>
      <c r="G102">
        <f>(('No. People Relocated'!G221/G$7)*$C$8*G$5+('No. People Relocated'!N221/G$7)*$H$8*G$5)*(1+$C$10)^($B102-$B$16)</f>
        <v>281994008.69614762</v>
      </c>
      <c r="H102" s="30"/>
      <c r="I102" s="77">
        <f t="shared" si="1"/>
        <v>2610924045.9244742</v>
      </c>
      <c r="K102" s="36"/>
      <c r="L102" s="2"/>
    </row>
    <row r="103" spans="2:12">
      <c r="B103" s="46">
        <v>2107</v>
      </c>
      <c r="C103" s="42"/>
      <c r="D103">
        <f>(('No. People Relocated'!D222/D$7)*$C$8*D$5+('No. People Relocated'!K222/D$7)*$H$8*D$5)*(1+$C$10)^($B103-$B$16)</f>
        <v>1280674589.9609761</v>
      </c>
      <c r="E103">
        <f>(('No. People Relocated'!E222/E$7)*$C$8*E$5+('No. People Relocated'!L222/E$7)*$H$8*E$5)*(1+$C$10)^($B103-$B$16)</f>
        <v>1053336310.3278209</v>
      </c>
      <c r="F103">
        <f>(('No. People Relocated'!F222/F$7)*$C$8*F$5+('No. People Relocated'!M222/F$7)*$H$8*F$5)*(1+$C$10)^($B103-$B$16)</f>
        <v>122418155.72653207</v>
      </c>
      <c r="G103">
        <f>(('No. People Relocated'!G222/G$7)*$C$8*G$5+('No. People Relocated'!N222/G$7)*$H$8*G$5)*(1+$C$10)^($B103-$B$16)</f>
        <v>297399737.64142013</v>
      </c>
      <c r="H103" s="30"/>
      <c r="I103" s="77">
        <f t="shared" si="1"/>
        <v>2753828793.6567488</v>
      </c>
      <c r="K103" s="36"/>
      <c r="L103" s="2"/>
    </row>
    <row r="104" spans="2:12">
      <c r="B104" s="46">
        <v>2108</v>
      </c>
      <c r="C104" s="42"/>
      <c r="D104">
        <f>(('No. People Relocated'!D223/D$7)*$C$8*D$5+('No. People Relocated'!K223/D$7)*$H$8*D$5)*(1+$C$10)^($B104-$B$16)</f>
        <v>1350826046.7737775</v>
      </c>
      <c r="E104">
        <f>(('No. People Relocated'!E223/E$7)*$C$8*E$5+('No. People Relocated'!L223/E$7)*$H$8*E$5)*(1+$C$10)^($B104-$B$16)</f>
        <v>1110958210.5381882</v>
      </c>
      <c r="F104">
        <f>(('No. People Relocated'!F223/F$7)*$C$8*F$5+('No. People Relocated'!M223/F$7)*$H$8*F$5)*(1+$C$10)^($B104-$B$16)</f>
        <v>129123849.76611964</v>
      </c>
      <c r="G104">
        <f>(('No. People Relocated'!G223/G$7)*$C$8*G$5+('No. People Relocated'!N223/G$7)*$H$8*G$5)*(1+$C$10)^($B104-$B$16)</f>
        <v>313647103.20667803</v>
      </c>
      <c r="H104" s="30"/>
      <c r="I104" s="77">
        <f t="shared" si="1"/>
        <v>2904555210.2847633</v>
      </c>
      <c r="K104" s="36"/>
      <c r="L104" s="2"/>
    </row>
    <row r="105" spans="2:12">
      <c r="B105" s="46">
        <v>2109</v>
      </c>
      <c r="C105" s="42"/>
      <c r="D105">
        <f>(('No. People Relocated'!D224/D$7)*$C$8*D$5+('No. People Relocated'!K224/D$7)*$H$8*D$5)*(1+$C$10)^($B105-$B$16)</f>
        <v>1424820186.9126439</v>
      </c>
      <c r="E105">
        <f>(('No. People Relocated'!E224/E$7)*$C$8*E$5+('No. People Relocated'!L224/E$7)*$H$8*E$5)*(1+$C$10)^($B105-$B$16)</f>
        <v>1171732269.6092141</v>
      </c>
      <c r="F105">
        <f>(('No. People Relocated'!F224/F$7)*$C$8*F$5+('No. People Relocated'!M224/F$7)*$H$8*F$5)*(1+$C$10)^($B105-$B$16)</f>
        <v>136196861.31907517</v>
      </c>
      <c r="G105">
        <f>(('No. People Relocated'!G224/G$7)*$C$8*G$5+('No. People Relocated'!N224/G$7)*$H$8*G$5)*(1+$C$10)^($B105-$B$16)</f>
        <v>330782085.1831159</v>
      </c>
      <c r="H105" s="30"/>
      <c r="I105" s="77">
        <f t="shared" si="1"/>
        <v>3063531403.0240493</v>
      </c>
      <c r="K105" s="36"/>
      <c r="L105" s="2"/>
    </row>
    <row r="106" spans="2:12">
      <c r="B106" s="46">
        <v>2110</v>
      </c>
      <c r="C106" s="42"/>
      <c r="D106">
        <f>(('No. People Relocated'!D225/D$7)*$C$8*D$5+('No. People Relocated'!K225/D$7)*$H$8*D$5)*(1+$C$10)^($B106-$B$16)</f>
        <v>1502867500.8764949</v>
      </c>
      <c r="E106">
        <f>(('No. People Relocated'!E225/E$7)*$C$8*E$5+('No. People Relocated'!L225/E$7)*$H$8*E$5)*(1+$C$10)^($B106-$B$16)</f>
        <v>1235830923.8098621</v>
      </c>
      <c r="F106">
        <f>(('No. People Relocated'!F225/F$7)*$C$8*F$5+('No. People Relocated'!M225/F$7)*$H$8*F$5)*(1+$C$10)^($B106-$B$16)</f>
        <v>143657310.92099577</v>
      </c>
      <c r="G106">
        <f>(('No. People Relocated'!G225/G$7)*$C$8*G$5+('No. People Relocated'!N225/G$7)*$H$8*G$5)*(1+$C$10)^($B106-$B$16)</f>
        <v>348853175.30253059</v>
      </c>
      <c r="H106" s="30"/>
      <c r="I106" s="77">
        <f t="shared" si="1"/>
        <v>3231208910.9098835</v>
      </c>
      <c r="K106" s="36"/>
      <c r="L106" s="2"/>
    </row>
    <row r="107" spans="2:12">
      <c r="B107" s="46">
        <v>2111</v>
      </c>
      <c r="C107" s="42"/>
      <c r="D107">
        <f>(('No. People Relocated'!D226/D$7)*$C$8*D$5+('No. People Relocated'!K226/D$7)*$H$8*D$5)*(1+$C$10)^($B107-$B$16)</f>
        <v>1585190009.1932347</v>
      </c>
      <c r="E107">
        <f>(('No. People Relocated'!E226/E$7)*$C$8*E$5+('No. People Relocated'!L226/E$7)*$H$8*E$5)*(1+$C$10)^($B107-$B$16)</f>
        <v>1303436042.3939688</v>
      </c>
      <c r="F107">
        <f>(('No. People Relocated'!F226/F$7)*$C$8*F$5+('No. People Relocated'!M226/F$7)*$H$8*F$5)*(1+$C$10)^($B107-$B$16)</f>
        <v>151526421.2491897</v>
      </c>
      <c r="G107">
        <f>(('No. People Relocated'!G226/G$7)*$C$8*G$5+('No. People Relocated'!N226/G$7)*$H$8*G$5)*(1+$C$10)^($B107-$B$16)</f>
        <v>367911514.46816629</v>
      </c>
      <c r="H107" s="30"/>
      <c r="I107" s="77">
        <f t="shared" si="1"/>
        <v>3408063987.3045597</v>
      </c>
      <c r="K107" s="36"/>
      <c r="L107" s="2"/>
    </row>
    <row r="108" spans="2:12">
      <c r="B108" s="46">
        <v>2112</v>
      </c>
      <c r="C108" s="42"/>
      <c r="D108">
        <f>(('No. People Relocated'!D227/D$7)*$C$8*D$5+('No. People Relocated'!K227/D$7)*$H$8*D$5)*(1+$C$10)^($B108-$B$16)</f>
        <v>1672021893.9996569</v>
      </c>
      <c r="E108">
        <f>(('No. People Relocated'!E227/E$7)*$C$8*E$5+('No. People Relocated'!L227/E$7)*$H$8*E$5)*(1+$C$10)^($B108-$B$16)</f>
        <v>1374739443.6239581</v>
      </c>
      <c r="F108">
        <f>(('No. People Relocated'!F227/F$7)*$C$8*F$5+('No. People Relocated'!M227/F$7)*$H$8*F$5)*(1+$C$10)^($B108-$B$16)</f>
        <v>159826577.49464524</v>
      </c>
      <c r="G108">
        <f>(('No. People Relocated'!G227/G$7)*$C$8*G$5+('No. People Relocated'!N227/G$7)*$H$8*G$5)*(1+$C$10)^($B108-$B$16)</f>
        <v>388011037.48267287</v>
      </c>
      <c r="H108" s="30"/>
      <c r="I108" s="77">
        <f t="shared" si="1"/>
        <v>3594598952.6009331</v>
      </c>
      <c r="K108" s="36"/>
      <c r="L108" s="2"/>
    </row>
    <row r="109" spans="2:12">
      <c r="B109" s="46">
        <v>2113</v>
      </c>
      <c r="C109" s="42"/>
      <c r="D109">
        <f>(('No. People Relocated'!D228/D$7)*$C$8*D$5+('No. People Relocated'!K228/D$7)*$H$8*D$5)*(1+$C$10)^($B109-$B$16)</f>
        <v>1763610165.2173667</v>
      </c>
      <c r="E109">
        <f>(('No. People Relocated'!E228/E$7)*$C$8*E$5+('No. People Relocated'!L228/E$7)*$H$8*E$5)*(1+$C$10)^($B109-$B$16)</f>
        <v>1449943439.0232072</v>
      </c>
      <c r="F109">
        <f>(('No. People Relocated'!F228/F$7)*$C$8*F$5+('No. People Relocated'!M228/F$7)*$H$8*F$5)*(1+$C$10)^($B109-$B$16)</f>
        <v>168581391.04099286</v>
      </c>
      <c r="G109">
        <f>(('No. People Relocated'!G228/G$7)*$C$8*G$5+('No. People Relocated'!N228/G$7)*$H$8*G$5)*(1+$C$10)^($B109-$B$16)</f>
        <v>409208625.68275738</v>
      </c>
      <c r="H109" s="30"/>
      <c r="I109" s="77">
        <f t="shared" si="1"/>
        <v>3791343620.964324</v>
      </c>
      <c r="K109" s="36"/>
      <c r="L109" s="2"/>
    </row>
    <row r="110" spans="2:12">
      <c r="B110" s="46">
        <v>2114</v>
      </c>
      <c r="C110" s="42"/>
      <c r="D110">
        <f>(('No. People Relocated'!D229/D$7)*$C$8*D$5+('No. People Relocated'!K229/D$7)*$H$8*D$5)*(1+$C$10)^($B110-$B$16)</f>
        <v>1860215363.2197978</v>
      </c>
      <c r="E110">
        <f>(('No. People Relocated'!E229/E$7)*$C$8*E$5+('No. People Relocated'!L229/E$7)*$H$8*E$5)*(1+$C$10)^($B110-$B$16)</f>
        <v>1529261407.4012926</v>
      </c>
      <c r="F110">
        <f>(('No. People Relocated'!F229/F$7)*$C$8*F$5+('No. People Relocated'!M229/F$7)*$H$8*F$5)*(1+$C$10)^($B110-$B$16)</f>
        <v>177815766.63160595</v>
      </c>
      <c r="G110">
        <f>(('No. People Relocated'!G229/G$7)*$C$8*G$5+('No. People Relocated'!N229/G$7)*$H$8*G$5)*(1+$C$10)^($B110-$B$16)</f>
        <v>431564267.91247851</v>
      </c>
      <c r="H110" s="30"/>
      <c r="I110" s="77">
        <f t="shared" si="1"/>
        <v>3998856805.165175</v>
      </c>
      <c r="K110" s="36"/>
      <c r="L110" s="2"/>
    </row>
    <row r="111" spans="2:12">
      <c r="B111" s="46">
        <v>2115</v>
      </c>
      <c r="C111" s="42"/>
      <c r="D111">
        <f>(('No. People Relocated'!D230/D$7)*$C$8*D$5+('No. People Relocated'!K230/D$7)*$H$8*D$5)*(1+$C$10)^($B111-$B$16)</f>
        <v>1962112299.989193</v>
      </c>
      <c r="E111">
        <f>(('No. People Relocated'!E230/E$7)*$C$8*E$5+('No. People Relocated'!L230/E$7)*$H$8*E$5)*(1+$C$10)^($B111-$B$16)</f>
        <v>1612918400.2808216</v>
      </c>
      <c r="F111">
        <f>(('No. People Relocated'!F230/F$7)*$C$8*F$5+('No. People Relocated'!M230/F$7)*$H$8*F$5)*(1+$C$10)^($B111-$B$16)</f>
        <v>187555973.21591279</v>
      </c>
      <c r="G111">
        <f>(('No. People Relocated'!G230/G$7)*$C$8*G$5+('No. People Relocated'!N230/G$7)*$H$8*G$5)*(1+$C$10)^($B111-$B$16)</f>
        <v>455141230.29074138</v>
      </c>
      <c r="H111" s="30"/>
      <c r="I111" s="77">
        <f t="shared" si="1"/>
        <v>4217727903.776669</v>
      </c>
      <c r="K111" s="36"/>
      <c r="L111" s="2"/>
    </row>
    <row r="112" spans="2:12">
      <c r="B112" s="46">
        <v>2116</v>
      </c>
      <c r="C112" s="42"/>
      <c r="D112">
        <f>(('No. People Relocated'!D231/D$7)*$C$8*D$5+('No. People Relocated'!K231/D$7)*$H$8*D$5)*(1+$C$10)^($B112-$B$16)</f>
        <v>2069590840.8718941</v>
      </c>
      <c r="E112">
        <f>(('No. People Relocated'!E231/E$7)*$C$8*E$5+('No. People Relocated'!L231/E$7)*$H$8*E$5)*(1+$C$10)^($B112-$B$16)</f>
        <v>1701151780.4436316</v>
      </c>
      <c r="F112">
        <f>(('No. People Relocated'!F231/F$7)*$C$8*F$5+('No. People Relocated'!M231/F$7)*$H$8*F$5)*(1+$C$10)^($B112-$B$16)</f>
        <v>197829718.67645159</v>
      </c>
      <c r="G112">
        <f>(('No. People Relocated'!G231/G$7)*$C$8*G$5+('No. People Relocated'!N231/G$7)*$H$8*G$5)*(1+$C$10)^($B112-$B$16)</f>
        <v>480006235.25342566</v>
      </c>
      <c r="H112" s="30"/>
      <c r="I112" s="77">
        <f t="shared" si="1"/>
        <v>4448578575.2454033</v>
      </c>
      <c r="K112" s="36"/>
      <c r="L112" s="2"/>
    </row>
    <row r="113" spans="2:12">
      <c r="B113" s="46">
        <v>2117</v>
      </c>
      <c r="C113" s="42"/>
      <c r="D113">
        <f>(('No. People Relocated'!D232/D$7)*$C$8*D$5+('No. People Relocated'!K232/D$7)*$H$8*D$5)*(1+$C$10)^($B113-$B$16)</f>
        <v>2182956729.1558318</v>
      </c>
      <c r="E113">
        <f>(('No. People Relocated'!E232/E$7)*$C$8*E$5+('No. People Relocated'!L232/E$7)*$H$8*E$5)*(1+$C$10)^($B113-$B$16)</f>
        <v>1794211895.4081526</v>
      </c>
      <c r="F113">
        <f>(('No. People Relocated'!F232/F$7)*$C$8*F$5+('No. People Relocated'!M232/F$7)*$H$8*F$5)*(1+$C$10)^($B113-$B$16)</f>
        <v>208666228.64924848</v>
      </c>
      <c r="G113">
        <f>(('No. People Relocated'!G232/G$7)*$C$8*G$5+('No. People Relocated'!N232/G$7)*$H$8*G$5)*(1+$C$10)^($B113-$B$16)</f>
        <v>506229650.37684059</v>
      </c>
      <c r="H113" s="30"/>
      <c r="I113" s="77">
        <f t="shared" si="1"/>
        <v>4692064503.5900736</v>
      </c>
      <c r="K113" s="36"/>
      <c r="L113" s="2"/>
    </row>
    <row r="114" spans="2:12">
      <c r="B114" s="46">
        <v>2118</v>
      </c>
      <c r="C114" s="42"/>
      <c r="D114">
        <f>(('No. People Relocated'!D233/D$7)*$C$8*D$5+('No. People Relocated'!K233/D$7)*$H$8*D$5)*(1+$C$10)^($B114-$B$16)</f>
        <v>2302532455.8158388</v>
      </c>
      <c r="E114">
        <f>(('No. People Relocated'!E233/E$7)*$C$8*E$5+('No. People Relocated'!L233/E$7)*$H$8*E$5)*(1+$C$10)^($B114-$B$16)</f>
        <v>1892362787.7487822</v>
      </c>
      <c r="F114">
        <f>(('No. People Relocated'!F233/F$7)*$C$8*F$5+('No. People Relocated'!M233/F$7)*$H$8*F$5)*(1+$C$10)^($B114-$B$16)</f>
        <v>220096329.66173437</v>
      </c>
      <c r="G114">
        <f>(('No. People Relocated'!G233/G$7)*$C$8*G$5+('No. People Relocated'!N233/G$7)*$H$8*G$5)*(1+$C$10)^($B114-$B$16)</f>
        <v>533885687.51686686</v>
      </c>
      <c r="H114" s="30"/>
      <c r="I114" s="77">
        <f t="shared" si="1"/>
        <v>4948877260.7432222</v>
      </c>
      <c r="K114" s="36"/>
      <c r="L114" s="2"/>
    </row>
    <row r="115" spans="2:12">
      <c r="B115" s="46">
        <v>2119</v>
      </c>
      <c r="C115" s="42"/>
      <c r="D115">
        <f>(('No. People Relocated'!D234/D$7)*$C$8*D$5+('No. People Relocated'!K234/D$7)*$H$8*D$5)*(1+$C$10)^($B115-$B$16)</f>
        <v>2428658176.9009743</v>
      </c>
      <c r="E115">
        <f>(('No. People Relocated'!E234/E$7)*$C$8*E$5+('No. People Relocated'!L234/E$7)*$H$8*E$5)*(1+$C$10)^($B115-$B$16)</f>
        <v>1995882944.2727106</v>
      </c>
      <c r="F115">
        <f>(('No. People Relocated'!F234/F$7)*$C$8*F$5+('No. People Relocated'!M234/F$7)*$H$8*F$5)*(1+$C$10)^($B115-$B$16)</f>
        <v>232152536.82470444</v>
      </c>
      <c r="G115">
        <f>(('No. People Relocated'!G234/G$7)*$C$8*G$5+('No. People Relocated'!N234/G$7)*$H$8*G$5)*(1+$C$10)^($B115-$B$16)</f>
        <v>563052612.8273536</v>
      </c>
      <c r="H115" s="30"/>
      <c r="I115" s="77">
        <f t="shared" si="1"/>
        <v>5219746270.8257427</v>
      </c>
      <c r="K115" s="36"/>
      <c r="L115" s="2"/>
    </row>
    <row r="116" spans="2:12">
      <c r="B116" s="46">
        <v>2120</v>
      </c>
      <c r="C116" s="42"/>
      <c r="D116">
        <f>(('No. People Relocated'!D235/D$7)*$C$8*D$5+('No. People Relocated'!K235/D$7)*$H$8*D$5)*(1+$C$10)^($B116-$B$16)</f>
        <v>2561692681.1735353</v>
      </c>
      <c r="E116">
        <f>(('No. People Relocated'!E235/E$7)*$C$8*E$5+('No. People Relocated'!L235/E$7)*$H$8*E$5)*(1+$C$10)^($B116-$B$16)</f>
        <v>2105066086.1798406</v>
      </c>
      <c r="F116">
        <f>(('No. People Relocated'!F235/F$7)*$C$8*F$5+('No. People Relocated'!M235/F$7)*$H$8*F$5)*(1+$C$10)^($B116-$B$16)</f>
        <v>244869146.32777634</v>
      </c>
      <c r="G116">
        <f>(('No. People Relocated'!G235/G$7)*$C$8*G$5+('No. People Relocated'!N235/G$7)*$H$8*G$5)*(1+$C$10)^($B116-$B$16)</f>
        <v>593812968.25211072</v>
      </c>
      <c r="H116" s="30"/>
      <c r="I116" s="77">
        <f t="shared" si="1"/>
        <v>5505440881.9332628</v>
      </c>
      <c r="K116" s="36"/>
      <c r="L116" s="2"/>
    </row>
    <row r="117" spans="2:12">
      <c r="B117" s="46">
        <v>2121</v>
      </c>
      <c r="C117" s="42"/>
      <c r="D117">
        <f>(('No. People Relocated'!D236/D$7)*$C$8*D$5+('No. People Relocated'!K236/D$7)*$H$8*D$5)*(1+$C$10)^($B117-$B$16)</f>
        <v>2702014410.7523909</v>
      </c>
      <c r="E117">
        <f>(('No. People Relocated'!E236/E$7)*$C$8*E$5+('No. People Relocated'!L236/E$7)*$H$8*E$5)*(1+$C$10)^($B117-$B$16)</f>
        <v>2220222002.4477725</v>
      </c>
      <c r="F117">
        <f>(('No. People Relocated'!F236/F$7)*$C$8*F$5+('No. People Relocated'!M236/F$7)*$H$8*F$5)*(1+$C$10)^($B117-$B$16)</f>
        <v>258282333.00146836</v>
      </c>
      <c r="G117">
        <f>(('No. People Relocated'!G236/G$7)*$C$8*G$5+('No. People Relocated'!N236/G$7)*$H$8*G$5)*(1+$C$10)^($B117-$B$16)</f>
        <v>626253805.11732554</v>
      </c>
      <c r="H117" s="30"/>
      <c r="I117" s="77">
        <f t="shared" si="1"/>
        <v>5806772551.3189573</v>
      </c>
      <c r="K117" s="36"/>
      <c r="L117" s="2"/>
    </row>
    <row r="118" spans="2:12">
      <c r="B118" s="46">
        <v>2122</v>
      </c>
      <c r="C118" s="42"/>
      <c r="D118">
        <f>(('No. People Relocated'!D237/D$7)*$C$8*D$5+('No. People Relocated'!K237/D$7)*$H$8*D$5)*(1+$C$10)^($B118-$B$16)</f>
        <v>2850022537.6640358</v>
      </c>
      <c r="E118">
        <f>(('No. People Relocated'!E237/E$7)*$C$8*E$5+('No. People Relocated'!L237/E$7)*$H$8*E$5)*(1+$C$10)^($B118-$B$16)</f>
        <v>2341677428.8064165</v>
      </c>
      <c r="F118">
        <f>(('No. People Relocated'!F237/F$7)*$C$8*F$5+('No. People Relocated'!M237/F$7)*$H$8*F$5)*(1+$C$10)^($B118-$B$16)</f>
        <v>272430253.22343051</v>
      </c>
      <c r="G118">
        <f>(('No. People Relocated'!G237/G$7)*$C$8*G$5+('No. People Relocated'!N237/G$7)*$H$8*G$5)*(1+$C$10)^($B118-$B$16)</f>
        <v>660466930.48545575</v>
      </c>
      <c r="H118" s="30"/>
      <c r="I118" s="77">
        <f t="shared" si="1"/>
        <v>6124597150.1793385</v>
      </c>
      <c r="K118" s="36"/>
      <c r="L118" s="2"/>
    </row>
    <row r="119" spans="2:12">
      <c r="B119" s="46">
        <v>2123</v>
      </c>
      <c r="C119" s="42"/>
      <c r="D119">
        <f>(('No. People Relocated'!D238/D$7)*$C$8*D$5+('No. People Relocated'!K238/D$7)*$H$8*D$5)*(1+$C$10)^($B119-$B$16)</f>
        <v>3006138099.3638597</v>
      </c>
      <c r="E119">
        <f>(('No. People Relocated'!E238/E$7)*$C$8*E$5+('No. People Relocated'!L238/E$7)*$H$8*E$5)*(1+$C$10)^($B119-$B$16)</f>
        <v>2469776974.796205</v>
      </c>
      <c r="F119">
        <f>(('No. People Relocated'!F238/F$7)*$C$8*F$5+('No. People Relocated'!M238/F$7)*$H$8*F$5)*(1+$C$10)^($B119-$B$16)</f>
        <v>287353153.46156704</v>
      </c>
      <c r="G119">
        <f>(('No. People Relocated'!G238/G$7)*$C$8*G$5+('No. People Relocated'!N238/G$7)*$H$8*G$5)*(1+$C$10)^($B119-$B$16)</f>
        <v>696549166.96778715</v>
      </c>
      <c r="H119" s="30"/>
      <c r="I119" s="77">
        <f t="shared" si="1"/>
        <v>6459817394.5894184</v>
      </c>
      <c r="K119" s="36"/>
      <c r="L119" s="2"/>
    </row>
    <row r="120" spans="2:12">
      <c r="B120" s="46">
        <v>2124</v>
      </c>
      <c r="C120" s="42"/>
      <c r="D120">
        <f>(('No. People Relocated'!D239/D$7)*$C$8*D$5+('No. People Relocated'!K239/D$7)*$H$8*D$5)*(1+$C$10)^($B120-$B$16)</f>
        <v>3170805196.4577951</v>
      </c>
      <c r="E120">
        <f>(('No. People Relocated'!E239/E$7)*$C$8*E$5+('No. People Relocated'!L239/E$7)*$H$8*E$5)*(1+$C$10)^($B120-$B$16)</f>
        <v>2604884101.5402536</v>
      </c>
      <c r="F120">
        <f>(('No. People Relocated'!F239/F$7)*$C$8*F$5+('No. People Relocated'!M239/F$7)*$H$8*F$5)*(1+$C$10)^($B120-$B$16)</f>
        <v>303093484.76281947</v>
      </c>
      <c r="G120">
        <f>(('No. People Relocated'!G239/G$7)*$C$8*G$5+('No. People Relocated'!N239/G$7)*$H$8*G$5)*(1+$C$10)^($B120-$B$16)</f>
        <v>734602626.73091149</v>
      </c>
      <c r="H120" s="30"/>
      <c r="I120" s="77">
        <f t="shared" si="1"/>
        <v>6813385409.4917793</v>
      </c>
      <c r="K120" s="36"/>
      <c r="L120" s="2"/>
    </row>
    <row r="121" spans="2:12">
      <c r="B121" s="46">
        <v>2125</v>
      </c>
      <c r="C121" s="42"/>
      <c r="D121">
        <f>(('No. People Relocated'!D240/D$7)*$C$8*D$5+('No. People Relocated'!K240/D$7)*$H$8*D$5)*(1+$C$10)^($B121-$B$16)</f>
        <v>3344492256.0315251</v>
      </c>
      <c r="E121">
        <f>(('No. People Relocated'!E240/E$7)*$C$8*E$5+('No. People Relocated'!L240/E$7)*$H$8*E$5)*(1+$C$10)^($B121-$B$16)</f>
        <v>2747382153.0047574</v>
      </c>
      <c r="F121">
        <f>(('No. People Relocated'!F240/F$7)*$C$8*F$5+('No. People Relocated'!M240/F$7)*$H$8*F$5)*(1+$C$10)^($B121-$B$16)</f>
        <v>319696023.51329803</v>
      </c>
      <c r="G121">
        <f>(('No. People Relocated'!G240/G$7)*$C$8*G$5+('No. People Relocated'!N240/G$7)*$H$8*G$5)*(1+$C$10)^($B121-$B$16)</f>
        <v>774735000.4725672</v>
      </c>
      <c r="H121" s="30"/>
      <c r="I121" s="77">
        <f t="shared" si="1"/>
        <v>7186305433.0221481</v>
      </c>
      <c r="K121" s="36"/>
      <c r="L121" s="2"/>
    </row>
    <row r="122" spans="2:12">
      <c r="B122" s="46">
        <v>2126</v>
      </c>
      <c r="C122" s="42"/>
      <c r="D122">
        <f>(('No. People Relocated'!D241/D$7)*$C$8*D$5+('No. People Relocated'!K241/D$7)*$H$8*D$5)*(1+$C$10)^($B122-$B$16)</f>
        <v>3527693364.181015</v>
      </c>
      <c r="E122">
        <f>(('No. People Relocated'!E241/E$7)*$C$8*E$5+('No. People Relocated'!L241/E$7)*$H$8*E$5)*(1+$C$10)^($B122-$B$16)</f>
        <v>2897675443.6736369</v>
      </c>
      <c r="F122">
        <f>(('No. People Relocated'!F241/F$7)*$C$8*F$5+('No. People Relocated'!M241/F$7)*$H$8*F$5)*(1+$C$10)^($B122-$B$16)</f>
        <v>337207998.81328493</v>
      </c>
      <c r="G122">
        <f>(('No. People Relocated'!G241/G$7)*$C$8*G$5+('No. People Relocated'!N241/G$7)*$H$8*G$5)*(1+$C$10)^($B122-$B$16)</f>
        <v>817059862.18463433</v>
      </c>
      <c r="H122" s="30"/>
      <c r="I122" s="77">
        <f t="shared" si="1"/>
        <v>7579636668.8525715</v>
      </c>
      <c r="K122" s="36"/>
      <c r="L122" s="2"/>
    </row>
    <row r="123" spans="2:12">
      <c r="B123" s="46">
        <v>2127</v>
      </c>
      <c r="C123" s="42"/>
      <c r="D123">
        <f>(('No. People Relocated'!D242/D$7)*$C$8*D$5+('No. People Relocated'!K242/D$7)*$H$8*D$5)*(1+$C$10)^($B123-$B$16)</f>
        <v>3720929671.5350099</v>
      </c>
      <c r="E123">
        <f>(('No. People Relocated'!E242/E$7)*$C$8*E$5+('No. People Relocated'!L242/E$7)*$H$8*E$5)*(1+$C$10)^($B123-$B$16)</f>
        <v>3056190405.7235355</v>
      </c>
      <c r="F123">
        <f>(('No. People Relocated'!F242/F$7)*$C$8*F$5+('No. People Relocated'!M242/F$7)*$H$8*F$5)*(1+$C$10)^($B123-$B$16)</f>
        <v>355679226.82945269</v>
      </c>
      <c r="G123">
        <f>(('No. People Relocated'!G242/G$7)*$C$8*G$5+('No. People Relocated'!N242/G$7)*$H$8*G$5)*(1+$C$10)^($B123-$B$16)</f>
        <v>861696990.56575954</v>
      </c>
      <c r="H123" s="30"/>
      <c r="I123" s="77">
        <f t="shared" si="1"/>
        <v>7994496294.6537571</v>
      </c>
      <c r="K123" s="36"/>
      <c r="L123" s="2"/>
    </row>
    <row r="124" spans="2:12">
      <c r="B124" s="46">
        <v>2128</v>
      </c>
      <c r="C124" s="42"/>
      <c r="D124">
        <f>(('No. People Relocated'!D243/D$7)*$C$8*D$5+('No. People Relocated'!K243/D$7)*$H$8*D$5)*(1+$C$10)^($B124-$B$16)</f>
        <v>3924750875.7677827</v>
      </c>
      <c r="E124">
        <f>(('No. People Relocated'!E243/E$7)*$C$8*E$5+('No. People Relocated'!L243/E$7)*$H$8*E$5)*(1+$C$10)^($B124-$B$16)</f>
        <v>3223376798.9540839</v>
      </c>
      <c r="F124">
        <f>(('No. People Relocated'!F243/F$7)*$C$8*F$5+('No. People Relocated'!M243/F$7)*$H$8*F$5)*(1+$C$10)^($B124-$B$16)</f>
        <v>375162252.50648844</v>
      </c>
      <c r="G124">
        <f>(('No. People Relocated'!G243/G$7)*$C$8*G$5+('No. People Relocated'!N243/G$7)*$H$8*G$5)*(1+$C$10)^($B124-$B$16)</f>
        <v>908772707.99320686</v>
      </c>
      <c r="H124" s="30"/>
      <c r="I124" s="77">
        <f t="shared" si="1"/>
        <v>8432062635.2215624</v>
      </c>
      <c r="K124" s="36"/>
      <c r="L124" s="2"/>
    </row>
    <row r="125" spans="2:12">
      <c r="B125" s="46">
        <v>2129</v>
      </c>
      <c r="C125" s="42"/>
      <c r="D125">
        <f>(('No. People Relocated'!D244/D$7)*$C$8*D$5+('No. People Relocated'!K244/D$7)*$H$8*D$5)*(1+$C$10)^($B125-$B$16)</f>
        <v>4139736785.3194189</v>
      </c>
      <c r="E125">
        <f>(('No. People Relocated'!E244/E$7)*$C$8*E$5+('No. People Relocated'!L244/E$7)*$H$8*E$5)*(1+$C$10)^($B125-$B$16)</f>
        <v>3399708986.9064202</v>
      </c>
      <c r="F125">
        <f>(('No. People Relocated'!F244/F$7)*$C$8*F$5+('No. People Relocated'!M244/F$7)*$H$8*F$5)*(1+$C$10)^($B125-$B$16)</f>
        <v>395712499.04124969</v>
      </c>
      <c r="G125">
        <f>(('No. People Relocated'!G244/G$7)*$C$8*G$5+('No. People Relocated'!N244/G$7)*$H$8*G$5)*(1+$C$10)^($B125-$B$16)</f>
        <v>958420238.01321554</v>
      </c>
      <c r="H125" s="30"/>
      <c r="I125" s="77">
        <f t="shared" si="1"/>
        <v>8893578509.280304</v>
      </c>
      <c r="K125" s="36"/>
      <c r="L125" s="2"/>
    </row>
    <row r="126" spans="2:12">
      <c r="B126" s="47">
        <v>2130</v>
      </c>
      <c r="C126" s="43"/>
      <c r="D126" s="18">
        <f>(('No. People Relocated'!D245/D$7)*$C$8*D$5+('No. People Relocated'!K245/D$7)*$H$8*D$5)*(1+$C$10)^($B126-$B$16)</f>
        <v>4366498968.7719278</v>
      </c>
      <c r="E126" s="18">
        <f>(('No. People Relocated'!E245/E$7)*$C$8*E$5+('No. People Relocated'!L245/E$7)*$H$8*E$5)*(1+$C$10)^($B126-$B$16)</f>
        <v>3585687282.7907066</v>
      </c>
      <c r="F126" s="18">
        <f>(('No. People Relocated'!F245/F$7)*$C$8*F$5+('No. People Relocated'!M245/F$7)*$H$8*F$5)*(1+$C$10)^($B126-$B$16)</f>
        <v>417388425.54465872</v>
      </c>
      <c r="G126" s="18">
        <f>(('No. People Relocated'!G245/G$7)*$C$8*G$5+('No. People Relocated'!N245/G$7)*$H$8*G$5)*(1+$C$10)^($B126-$B$16)</f>
        <v>1010780082.3615563</v>
      </c>
      <c r="H126" s="39"/>
      <c r="I126" s="78">
        <f t="shared" si="1"/>
        <v>9380354759.4688492</v>
      </c>
      <c r="K126" s="36"/>
      <c r="L126" s="2"/>
    </row>
    <row r="127" spans="2:12">
      <c r="B127" s="1"/>
      <c r="C127" s="30"/>
      <c r="D127" s="30"/>
      <c r="E127" s="30"/>
      <c r="F127" s="30"/>
      <c r="G127" s="30"/>
      <c r="H127" s="30"/>
      <c r="I127" s="30"/>
      <c r="K127" s="36"/>
      <c r="L127" s="2"/>
    </row>
    <row r="128" spans="2:12">
      <c r="B128" s="1"/>
      <c r="C128" s="30"/>
      <c r="D128" s="30"/>
      <c r="E128" s="30"/>
      <c r="F128" s="30"/>
      <c r="G128" s="30"/>
      <c r="H128" s="30"/>
      <c r="I128" s="30"/>
      <c r="K128" s="36"/>
      <c r="L128" s="2"/>
    </row>
    <row r="129" spans="2:12">
      <c r="B129" s="1" t="s">
        <v>44</v>
      </c>
      <c r="C129" s="30"/>
      <c r="D129" s="30"/>
      <c r="E129" s="30"/>
      <c r="F129" s="30"/>
      <c r="G129" s="30"/>
      <c r="H129" s="30"/>
      <c r="I129" s="30"/>
      <c r="K129" s="36"/>
      <c r="L129" s="2"/>
    </row>
    <row r="130" spans="2:12">
      <c r="B130" s="1" t="s">
        <v>78</v>
      </c>
      <c r="C130" s="30">
        <v>10000</v>
      </c>
      <c r="D130" s="30"/>
      <c r="E130" s="126" t="s">
        <v>79</v>
      </c>
      <c r="F130" s="125"/>
      <c r="G130" s="125"/>
      <c r="H130" s="125"/>
      <c r="I130" s="125"/>
      <c r="K130" s="36"/>
      <c r="L130" s="2"/>
    </row>
    <row r="131" spans="2:12">
      <c r="B131" s="1"/>
      <c r="C131" s="30"/>
      <c r="D131" s="30"/>
      <c r="E131" s="30"/>
      <c r="F131" s="30"/>
      <c r="G131" s="30"/>
      <c r="H131" s="30"/>
      <c r="I131" s="30"/>
      <c r="K131" s="36"/>
      <c r="L131" s="2"/>
    </row>
    <row r="132" spans="2:12">
      <c r="B132" s="54"/>
      <c r="C132" s="74" t="s">
        <v>50</v>
      </c>
      <c r="D132" s="74" t="s">
        <v>6</v>
      </c>
      <c r="E132" s="74" t="s">
        <v>51</v>
      </c>
      <c r="F132" s="74" t="s">
        <v>8</v>
      </c>
      <c r="G132" s="74" t="s">
        <v>52</v>
      </c>
      <c r="H132" s="74" t="s">
        <v>53</v>
      </c>
      <c r="I132" s="79" t="s">
        <v>20</v>
      </c>
    </row>
    <row r="133" spans="2:12">
      <c r="B133" s="66">
        <v>2020</v>
      </c>
      <c r="C133" s="64">
        <f>'No. People Relocated'!Q135/C$7*$C$130</f>
        <v>24731011764.705883</v>
      </c>
      <c r="D133" s="64"/>
      <c r="E133" s="64"/>
      <c r="F133" s="64"/>
      <c r="G133" s="64"/>
      <c r="H133" s="64">
        <f>'No. People Relocated'!V135/H$7*$C$130</f>
        <v>1161826415.0943396</v>
      </c>
      <c r="I133" s="65">
        <f>SUM(C133:H133)</f>
        <v>25892838179.800224</v>
      </c>
    </row>
  </sheetData>
  <mergeCells count="1">
    <mergeCell ref="C14:I14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F291606-571B-45B4-A4D6-9455B525836E}">
  <dimension ref="B2:AP126"/>
  <sheetViews>
    <sheetView workbookViewId="0">
      <pane xSplit="2" ySplit="15" topLeftCell="C16" activePane="bottomRight" state="frozen"/>
      <selection pane="bottomRight" activeCell="I8" sqref="I8:M8"/>
      <selection pane="bottomLeft" activeCell="A12" sqref="A12"/>
      <selection pane="topRight" activeCell="C1" sqref="C1"/>
    </sheetView>
  </sheetViews>
  <sheetFormatPr defaultRowHeight="14.45"/>
  <cols>
    <col min="2" max="2" width="33.28515625" bestFit="1" customWidth="1"/>
    <col min="3" max="3" width="26.5703125" customWidth="1"/>
    <col min="4" max="5" width="16.28515625" bestFit="1" customWidth="1"/>
    <col min="6" max="6" width="18.42578125" bestFit="1" customWidth="1"/>
    <col min="7" max="7" width="17.42578125" bestFit="1" customWidth="1"/>
    <col min="8" max="8" width="21.5703125" customWidth="1"/>
    <col min="9" max="9" width="23.7109375" customWidth="1"/>
    <col min="10" max="10" width="26" customWidth="1"/>
    <col min="11" max="11" width="16.28515625" bestFit="1" customWidth="1"/>
    <col min="12" max="12" width="17.42578125" bestFit="1" customWidth="1"/>
    <col min="13" max="13" width="16.28515625" bestFit="1" customWidth="1"/>
    <col min="14" max="14" width="14.85546875" bestFit="1" customWidth="1"/>
    <col min="15" max="15" width="18.42578125" bestFit="1" customWidth="1"/>
    <col min="16" max="16" width="16.28515625" bestFit="1" customWidth="1"/>
    <col min="17" max="17" width="14.85546875" bestFit="1" customWidth="1"/>
    <col min="18" max="18" width="16.28515625" bestFit="1" customWidth="1"/>
    <col min="19" max="20" width="14.85546875" bestFit="1" customWidth="1"/>
    <col min="21" max="23" width="18.42578125" bestFit="1" customWidth="1"/>
    <col min="24" max="24" width="8" bestFit="1" customWidth="1"/>
    <col min="25" max="25" width="18.42578125" bestFit="1" customWidth="1"/>
    <col min="26" max="26" width="17.42578125" bestFit="1" customWidth="1"/>
    <col min="27" max="27" width="8" bestFit="1" customWidth="1"/>
    <col min="28" max="29" width="18.42578125" bestFit="1" customWidth="1"/>
    <col min="30" max="30" width="8" bestFit="1" customWidth="1"/>
    <col min="31" max="31" width="16.28515625" bestFit="1" customWidth="1"/>
    <col min="32" max="32" width="14.85546875" bestFit="1" customWidth="1"/>
    <col min="33" max="33" width="8" bestFit="1" customWidth="1"/>
    <col min="34" max="34" width="16.28515625" bestFit="1" customWidth="1"/>
    <col min="35" max="35" width="14.85546875" bestFit="1" customWidth="1"/>
    <col min="36" max="36" width="8" bestFit="1" customWidth="1"/>
    <col min="37" max="38" width="14.85546875" bestFit="1" customWidth="1"/>
    <col min="39" max="39" width="8" bestFit="1" customWidth="1"/>
    <col min="40" max="40" width="19.85546875" bestFit="1" customWidth="1"/>
    <col min="42" max="42" width="12" bestFit="1" customWidth="1"/>
  </cols>
  <sheetData>
    <row r="2" spans="2:42">
      <c r="B2" t="s">
        <v>80</v>
      </c>
      <c r="C2">
        <v>1.0012399999999999</v>
      </c>
      <c r="D2">
        <v>0.99924999999999997</v>
      </c>
      <c r="E2">
        <v>0.99955000000000005</v>
      </c>
      <c r="F2">
        <v>0.99955000000000005</v>
      </c>
      <c r="G2">
        <v>0.99965000000000004</v>
      </c>
      <c r="H2">
        <v>1.0007600000000001</v>
      </c>
    </row>
    <row r="4" spans="2:42">
      <c r="B4" t="s">
        <v>45</v>
      </c>
      <c r="C4" t="s">
        <v>5</v>
      </c>
      <c r="D4" t="s">
        <v>6</v>
      </c>
      <c r="E4" t="s">
        <v>7</v>
      </c>
      <c r="F4" t="s">
        <v>8</v>
      </c>
      <c r="G4" t="s">
        <v>9</v>
      </c>
      <c r="H4" t="s">
        <v>10</v>
      </c>
    </row>
    <row r="5" spans="2:42">
      <c r="B5" t="s">
        <v>81</v>
      </c>
      <c r="C5">
        <f>1+'Likelihood of Relocating'!C30</f>
        <v>1.0014000000000001</v>
      </c>
      <c r="D5">
        <f>1-'Likelihood of Relocating'!D18</f>
        <v>0.99955172413793103</v>
      </c>
      <c r="E5">
        <f>1-'Likelihood of Relocating'!E18</f>
        <v>0.99948275862068969</v>
      </c>
      <c r="F5">
        <f>1-'Likelihood of Relocating'!F18</f>
        <v>0.99955172413793103</v>
      </c>
      <c r="G5">
        <f>1-'Likelihood of Relocating'!G18</f>
        <v>0.99941379310344824</v>
      </c>
      <c r="H5">
        <f>1+'Likelihood of Relocating'!H30</f>
        <v>1.0005999999999999</v>
      </c>
    </row>
    <row r="7" spans="2:42">
      <c r="B7" s="81" t="s">
        <v>82</v>
      </c>
    </row>
    <row r="8" spans="2:42">
      <c r="B8" t="s">
        <v>83</v>
      </c>
      <c r="C8">
        <v>10</v>
      </c>
      <c r="D8">
        <v>25</v>
      </c>
      <c r="E8">
        <v>50</v>
      </c>
      <c r="F8" s="129" t="s">
        <v>84</v>
      </c>
      <c r="H8" s="123" t="s">
        <v>85</v>
      </c>
      <c r="I8" s="161"/>
      <c r="J8" s="161"/>
      <c r="K8" s="161"/>
      <c r="L8" s="161"/>
      <c r="M8" s="161"/>
      <c r="O8">
        <v>0.5</v>
      </c>
      <c r="P8">
        <v>0.75</v>
      </c>
      <c r="Q8">
        <v>1</v>
      </c>
    </row>
    <row r="9" spans="2:42">
      <c r="B9" t="s">
        <v>2</v>
      </c>
      <c r="C9" s="150">
        <f>'[2]property damage'!D4</f>
        <v>0.5</v>
      </c>
      <c r="D9" s="80">
        <f>C9</f>
        <v>0.5</v>
      </c>
      <c r="E9" s="80">
        <f t="shared" ref="E9:F9" si="0">D9</f>
        <v>0.5</v>
      </c>
      <c r="F9" s="80">
        <f t="shared" si="0"/>
        <v>0.5</v>
      </c>
      <c r="G9" s="160"/>
      <c r="H9" s="160"/>
      <c r="I9" s="160"/>
      <c r="J9" s="160"/>
      <c r="K9" s="160"/>
      <c r="L9" s="160"/>
      <c r="M9" s="160"/>
      <c r="O9">
        <v>0.4</v>
      </c>
      <c r="P9">
        <v>0.7</v>
      </c>
      <c r="Q9">
        <v>1</v>
      </c>
    </row>
    <row r="10" spans="2:42">
      <c r="B10" t="s">
        <v>3</v>
      </c>
      <c r="C10" s="150">
        <f>'[2]property damage'!D5</f>
        <v>0.3</v>
      </c>
      <c r="D10" s="80">
        <f t="shared" ref="D10:F10" si="1">C10</f>
        <v>0.3</v>
      </c>
      <c r="E10" s="80">
        <f t="shared" si="1"/>
        <v>0.3</v>
      </c>
      <c r="F10" s="80">
        <f t="shared" si="1"/>
        <v>0.3</v>
      </c>
      <c r="G10" s="160"/>
      <c r="H10" s="160"/>
      <c r="I10" s="160"/>
      <c r="J10" s="160"/>
      <c r="K10" s="160"/>
      <c r="L10" s="160"/>
      <c r="M10" s="160"/>
      <c r="O10">
        <v>0.2</v>
      </c>
      <c r="P10">
        <v>0.5</v>
      </c>
      <c r="Q10">
        <v>1</v>
      </c>
    </row>
    <row r="11" spans="2:42">
      <c r="B11" t="s">
        <v>4</v>
      </c>
      <c r="C11" s="150">
        <f>'[2]property damage'!D6</f>
        <v>0.1</v>
      </c>
      <c r="D11" s="80">
        <f t="shared" ref="D11:F11" si="2">C11</f>
        <v>0.1</v>
      </c>
      <c r="E11" s="80">
        <f t="shared" si="2"/>
        <v>0.1</v>
      </c>
      <c r="F11" s="80">
        <f t="shared" si="2"/>
        <v>0.1</v>
      </c>
      <c r="G11" s="160"/>
      <c r="H11" s="160"/>
      <c r="I11" s="160"/>
      <c r="J11" s="160"/>
      <c r="K11" s="160"/>
      <c r="L11" s="160"/>
      <c r="M11" s="160"/>
    </row>
    <row r="13" spans="2:42">
      <c r="B13" s="72" t="s">
        <v>86</v>
      </c>
      <c r="C13" s="123" t="s">
        <v>87</v>
      </c>
      <c r="D13" s="25"/>
      <c r="E13" s="25"/>
      <c r="F13" s="25"/>
      <c r="G13" s="25"/>
      <c r="H13" s="25"/>
      <c r="I13" s="25"/>
      <c r="V13" s="81" t="s">
        <v>88</v>
      </c>
    </row>
    <row r="14" spans="2:42">
      <c r="B14" s="54"/>
      <c r="C14" s="99" t="s">
        <v>5</v>
      </c>
      <c r="D14" s="99" t="s">
        <v>5</v>
      </c>
      <c r="E14" s="99" t="s">
        <v>5</v>
      </c>
      <c r="F14" s="99" t="s">
        <v>6</v>
      </c>
      <c r="G14" s="99" t="str">
        <f>F14</f>
        <v>Region 2</v>
      </c>
      <c r="H14" s="99" t="str">
        <f>G14</f>
        <v>Region 2</v>
      </c>
      <c r="I14" s="99" t="s">
        <v>7</v>
      </c>
      <c r="J14" s="99" t="str">
        <f>I14</f>
        <v>Region 3</v>
      </c>
      <c r="K14" s="99" t="str">
        <f>J14</f>
        <v>Region 3</v>
      </c>
      <c r="L14" s="99" t="s">
        <v>8</v>
      </c>
      <c r="M14" s="99" t="str">
        <f>L14</f>
        <v>Region 4</v>
      </c>
      <c r="N14" s="99" t="str">
        <f>M14</f>
        <v>Region 4</v>
      </c>
      <c r="O14" s="99" t="s">
        <v>9</v>
      </c>
      <c r="P14" s="99" t="str">
        <f>O14</f>
        <v>Region 5</v>
      </c>
      <c r="Q14" s="99" t="str">
        <f>P14</f>
        <v>Region 5</v>
      </c>
      <c r="R14" s="99" t="s">
        <v>10</v>
      </c>
      <c r="S14" s="99" t="str">
        <f>R14</f>
        <v>Region 6</v>
      </c>
      <c r="T14" s="99" t="str">
        <f>S14</f>
        <v>Region 6</v>
      </c>
      <c r="U14" s="98" t="s">
        <v>20</v>
      </c>
      <c r="V14" s="99" t="s">
        <v>5</v>
      </c>
      <c r="W14" s="99" t="s">
        <v>5</v>
      </c>
      <c r="X14" s="99" t="s">
        <v>5</v>
      </c>
      <c r="Y14" s="99" t="s">
        <v>6</v>
      </c>
      <c r="Z14" s="99" t="str">
        <f>Y14</f>
        <v>Region 2</v>
      </c>
      <c r="AA14" s="99" t="str">
        <f>Z14</f>
        <v>Region 2</v>
      </c>
      <c r="AB14" s="99" t="s">
        <v>7</v>
      </c>
      <c r="AC14" s="99" t="str">
        <f>AB14</f>
        <v>Region 3</v>
      </c>
      <c r="AD14" s="99" t="str">
        <f>AC14</f>
        <v>Region 3</v>
      </c>
      <c r="AE14" s="99" t="s">
        <v>8</v>
      </c>
      <c r="AF14" s="99" t="str">
        <f>AE14</f>
        <v>Region 4</v>
      </c>
      <c r="AG14" s="99" t="str">
        <f>AF14</f>
        <v>Region 4</v>
      </c>
      <c r="AH14" s="99" t="s">
        <v>9</v>
      </c>
      <c r="AI14" s="99" t="str">
        <f>AH14</f>
        <v>Region 5</v>
      </c>
      <c r="AJ14" s="99" t="str">
        <f>AI14</f>
        <v>Region 5</v>
      </c>
      <c r="AK14" s="99" t="s">
        <v>10</v>
      </c>
      <c r="AL14" s="99" t="str">
        <f>AK14</f>
        <v>Region 6</v>
      </c>
      <c r="AM14" s="99" t="str">
        <f>AL14</f>
        <v>Region 6</v>
      </c>
      <c r="AN14" s="98" t="s">
        <v>20</v>
      </c>
    </row>
    <row r="15" spans="2:42">
      <c r="B15" s="55"/>
      <c r="C15" s="99" t="s">
        <v>2</v>
      </c>
      <c r="D15" s="99" t="s">
        <v>3</v>
      </c>
      <c r="E15" s="99" t="s">
        <v>4</v>
      </c>
      <c r="F15" s="99" t="s">
        <v>2</v>
      </c>
      <c r="G15" s="99" t="s">
        <v>3</v>
      </c>
      <c r="H15" s="99" t="s">
        <v>4</v>
      </c>
      <c r="I15" s="99" t="s">
        <v>2</v>
      </c>
      <c r="J15" s="99" t="s">
        <v>3</v>
      </c>
      <c r="K15" s="99" t="s">
        <v>4</v>
      </c>
      <c r="L15" s="99" t="s">
        <v>2</v>
      </c>
      <c r="M15" s="99" t="s">
        <v>3</v>
      </c>
      <c r="N15" s="99" t="s">
        <v>4</v>
      </c>
      <c r="O15" s="99" t="s">
        <v>2</v>
      </c>
      <c r="P15" s="99" t="s">
        <v>3</v>
      </c>
      <c r="Q15" s="99" t="s">
        <v>4</v>
      </c>
      <c r="R15" s="99" t="s">
        <v>2</v>
      </c>
      <c r="S15" s="99" t="s">
        <v>3</v>
      </c>
      <c r="T15" s="99" t="s">
        <v>4</v>
      </c>
      <c r="U15" s="98"/>
      <c r="V15" s="99" t="s">
        <v>2</v>
      </c>
      <c r="W15" s="99" t="s">
        <v>3</v>
      </c>
      <c r="X15" s="99" t="s">
        <v>4</v>
      </c>
      <c r="Y15" s="99" t="s">
        <v>2</v>
      </c>
      <c r="Z15" s="99" t="s">
        <v>3</v>
      </c>
      <c r="AA15" s="99" t="s">
        <v>4</v>
      </c>
      <c r="AB15" s="99" t="s">
        <v>2</v>
      </c>
      <c r="AC15" s="99" t="s">
        <v>3</v>
      </c>
      <c r="AD15" s="99" t="s">
        <v>4</v>
      </c>
      <c r="AE15" s="99" t="s">
        <v>2</v>
      </c>
      <c r="AF15" s="99" t="s">
        <v>3</v>
      </c>
      <c r="AG15" s="99" t="s">
        <v>4</v>
      </c>
      <c r="AH15" s="99" t="s">
        <v>2</v>
      </c>
      <c r="AI15" s="99" t="s">
        <v>3</v>
      </c>
      <c r="AJ15" s="99" t="s">
        <v>4</v>
      </c>
      <c r="AK15" s="99" t="s">
        <v>2</v>
      </c>
      <c r="AL15" s="99" t="s">
        <v>3</v>
      </c>
      <c r="AM15" s="99" t="s">
        <v>4</v>
      </c>
      <c r="AN15" s="98"/>
      <c r="AP15" s="99" t="s">
        <v>89</v>
      </c>
    </row>
    <row r="16" spans="2:42">
      <c r="B16" s="46">
        <v>2020</v>
      </c>
      <c r="C16" s="60" cm="1">
        <f t="array" ref="C16">[5]Growth!C6*INDEX($C$5:$H$5, 1, MATCH(C$14,$C$4:$H$4))*INDEX($C$9:$F$11,MATCH(C$15,$B$9:$B$11),_xlfn.IFS($B16-$B$16&lt;=$C$8,1,$B16-$B$16&lt;=$D$8,2,$B16-$B$16&lt;=$E$8,3,$B16-$B$16&gt;$E$8,4))</f>
        <v>7571542.3311109291</v>
      </c>
      <c r="D16" s="60" cm="1">
        <f t="array" ref="D16">[5]Growth!D6*INDEX($C$5:$H$5, 1, MATCH(D$14,$C$4:$H$4))*INDEX($C$9:$F$11,MATCH(D$15,$B$9:$B$11),_xlfn.IFS($B16-$B$16&lt;=$C$8,1,$B16-$B$16&lt;=$D$8,2,$B16-$B$16&lt;=$E$8,3,$B16-$B$16&gt;$E$8,4))</f>
        <v>875827.95478369365</v>
      </c>
      <c r="E16" s="60" cm="1">
        <f t="array" ref="E16">[5]Growth!E6*INDEX($C$5:$H$5, 1, MATCH(E$14,$C$4:$H$4))*INDEX($C$9:$F$11,MATCH(E$15,$B$9:$B$11),_xlfn.IFS($B16-$B$16&lt;=$C$8,1,$B16-$B$16&lt;=$D$8,2,$B16-$B$16&lt;=$E$8,3,$B16-$B$16&gt;$E$8,4))</f>
        <v>61136.293584327905</v>
      </c>
      <c r="F16" s="60">
        <f>[5]Growth!F6*INDEX($C$5:$H$5, 1, MATCH(F$14,$C$4:$H$4))</f>
        <v>181641001.48040417</v>
      </c>
      <c r="G16" s="60">
        <f>[5]Growth!G6*INDEX($C$5:$H$5, 1, MATCH(G$14,$C$4:$H$4))</f>
        <v>5702913.128900297</v>
      </c>
      <c r="H16" s="60">
        <f>[5]Growth!H6*INDEX($C$5:$H$5, 1, MATCH(H$14,$C$4:$H$4))</f>
        <v>1173153.228520961</v>
      </c>
      <c r="I16" s="60">
        <f>[5]Growth!I6*INDEX($C$5:$H$5, 1, MATCH(I$14,$C$4:$H$4))</f>
        <v>29698156.209396556</v>
      </c>
      <c r="J16" s="60">
        <f>[5]Growth!J6*INDEX($C$5:$H$5, 1, MATCH(J$14,$C$4:$H$4))</f>
        <v>2055608.4040344828</v>
      </c>
      <c r="K16" s="60">
        <f>[5]Growth!K6*INDEX($C$5:$H$5, 1, MATCH(K$14,$C$4:$H$4))</f>
        <v>784566.05174665432</v>
      </c>
      <c r="L16" s="60">
        <f>[5]Growth!L6*INDEX($C$5:$H$5, 1, MATCH(L$14,$C$4:$H$4))</f>
        <v>18576839.717178717</v>
      </c>
      <c r="M16" s="60">
        <f>[5]Growth!M6*INDEX($C$5:$H$5, 1, MATCH(M$14,$C$4:$H$4))</f>
        <v>692472.26311402384</v>
      </c>
      <c r="N16" s="60">
        <f>[5]Growth!N6*INDEX($C$5:$H$5, 1, MATCH(N$14,$C$4:$H$4))</f>
        <v>254144.90872999121</v>
      </c>
      <c r="O16" s="60">
        <f>[5]Growth!O6*INDEX($C$5:$H$5, 1, MATCH(O$14,$C$4:$H$4))</f>
        <v>41561693.773151405</v>
      </c>
      <c r="P16" s="60">
        <f>[5]Growth!P6*INDEX($C$5:$H$5, 1, MATCH(P$14,$C$4:$H$4))</f>
        <v>595518.77836669446</v>
      </c>
      <c r="Q16" s="60">
        <f>[5]Growth!Q6*INDEX($C$5:$H$5, 1, MATCH(Q$14,$C$4:$H$4))</f>
        <v>247180.91980348786</v>
      </c>
      <c r="R16" s="60" cm="1">
        <f t="array" ref="R16">[5]Growth!R6*INDEX($C$5:$H$5, 1, MATCH(R$14,$C$4:$H$4))*INDEX($C$9:$F$11,MATCH(R$15,$B$9:$B$11),_xlfn.IFS($B16-$B$16&lt;=$C$8,1,$B16-$B$16&lt;=$D$8,2,$B16-$B$16&lt;=$E$8,3,$B16-$B$16&gt;$E$8,4))</f>
        <v>1185030.6295225001</v>
      </c>
      <c r="S16" s="60" cm="1">
        <f t="array" ref="S16">[5]Growth!S6*INDEX($C$5:$H$5, 1, MATCH(S$14,$C$4:$H$4))*INDEX($C$9:$F$11,MATCH(S$15,$B$9:$B$11),_xlfn.IFS($B16-$B$16&lt;=$C$8,1,$B16-$B$16&lt;=$D$8,2,$B16-$B$16&lt;=$E$8,3,$B16-$B$16&gt;$E$8,4))</f>
        <v>87152.182723661987</v>
      </c>
      <c r="T16" s="60" cm="1">
        <f t="array" ref="T16">[5]Growth!T6*INDEX($C$5:$H$5, 1, MATCH(T$14,$C$4:$H$4))*INDEX($C$9:$F$11,MATCH(T$15,$B$9:$B$11),_xlfn.IFS($B16-$B$16&lt;=$C$8,1,$B16-$B$16&lt;=$D$8,2,$B16-$B$16&lt;=$E$8,3,$B16-$B$16&gt;$E$8,4))</f>
        <v>15960.044698207459</v>
      </c>
      <c r="U16" s="100">
        <f t="shared" ref="U16:U47" si="3">SUM(C16:T16)</f>
        <v>292779898.29977077</v>
      </c>
      <c r="V16" s="60">
        <f>'[5]Relocation Components'!V6*INDEX($C$5:$H$5, 1, MATCH(V$14,$C$4:$H$4))</f>
        <v>594899252.46904337</v>
      </c>
      <c r="W16" s="60">
        <f>'[5]Relocation Components'!W6*INDEX($C$5:$H$5, 1, MATCH(W$14,$C$4:$H$4))</f>
        <v>189431687.43217155</v>
      </c>
      <c r="X16" s="60">
        <f>'[5]Relocation Components'!X6*INDEX($C$5:$H$5, 1, MATCH(X$14,$C$4:$H$4))</f>
        <v>0</v>
      </c>
      <c r="Y16" s="60">
        <f>'[5]Relocation Components'!Y6*INDEX($C$5:$H$5, 1, MATCH(Y$14,$C$4:$H$4))</f>
        <v>832489602.83037722</v>
      </c>
      <c r="Z16" s="60">
        <f>'[5]Relocation Components'!Z6*INDEX($C$5:$H$5, 1, MATCH(Z$14,$C$4:$H$4))</f>
        <v>241646548.49016631</v>
      </c>
      <c r="AA16" s="60">
        <f>'[5]Relocation Components'!AA6*INDEX($C$5:$H$5, 1, MATCH(AA$14,$C$4:$H$4))</f>
        <v>0</v>
      </c>
      <c r="AB16" s="60">
        <f>'[5]Relocation Components'!AB6*INDEX($C$5:$H$5, 1, MATCH(AB$14,$C$4:$H$4))</f>
        <v>1569407718.5424569</v>
      </c>
      <c r="AC16" s="60">
        <f>'[5]Relocation Components'!AC6*INDEX($C$5:$H$5, 1, MATCH(AC$14,$C$4:$H$4))</f>
        <v>323539437.36106038</v>
      </c>
      <c r="AD16" s="60">
        <f>'[5]Relocation Components'!AD6*INDEX($C$5:$H$5, 1, MATCH(AD$14,$C$4:$H$4))</f>
        <v>0</v>
      </c>
      <c r="AE16" s="60">
        <f>'[5]Relocation Components'!AE6*INDEX($C$5:$H$5, 1, MATCH(AE$14,$C$4:$H$4))</f>
        <v>63281448.432761721</v>
      </c>
      <c r="AF16" s="60">
        <f>'[5]Relocation Components'!AF6*INDEX($C$5:$H$5, 1, MATCH(AF$14,$C$4:$H$4))</f>
        <v>21822313.918308035</v>
      </c>
      <c r="AG16" s="60">
        <f>'[5]Relocation Components'!AG6*INDEX($C$5:$H$5, 1, MATCH(AG$14,$C$4:$H$4))</f>
        <v>0</v>
      </c>
      <c r="AH16" s="60">
        <f>'[5]Relocation Components'!AH6*INDEX($C$5:$H$5, 1, MATCH(AH$14,$C$4:$H$4))</f>
        <v>62879138.770035222</v>
      </c>
      <c r="AI16" s="60">
        <f>'[5]Relocation Components'!AI6*INDEX($C$5:$H$5, 1, MATCH(AI$14,$C$4:$H$4))</f>
        <v>22600329.43012448</v>
      </c>
      <c r="AJ16" s="60">
        <f>'[5]Relocation Components'!AJ6*INDEX($C$5:$H$5, 1, MATCH(AJ$14,$C$4:$H$4))</f>
        <v>0</v>
      </c>
      <c r="AK16" s="60">
        <f>'[5]Relocation Components'!AK6*INDEX($C$5:$H$5, 1, MATCH(AK$14,$C$4:$H$4))</f>
        <v>10381643.410896</v>
      </c>
      <c r="AL16" s="60">
        <f>'[5]Relocation Components'!AL6*INDEX($C$5:$H$5, 1, MATCH(AL$14,$C$4:$H$4))</f>
        <v>2922432.6201672228</v>
      </c>
      <c r="AM16" s="60">
        <f>'[5]Relocation Components'!AM6*INDEX($C$5:$H$5, 1, MATCH(AM$14,$C$4:$H$4))</f>
        <v>0</v>
      </c>
      <c r="AN16" s="100">
        <f>SUM(V16:AM16)</f>
        <v>3935301553.7075682</v>
      </c>
      <c r="AP16">
        <v>3935301553.7075682</v>
      </c>
    </row>
    <row r="17" spans="2:42">
      <c r="B17" s="46">
        <v>2021</v>
      </c>
      <c r="C17" s="60" cm="1">
        <f t="array" ref="C17">[5]Growth!C7*INDEX($C$5:$H$5, 1, MATCH(C$14,$C$4:$H$4))*INDEX($C$9:$F$11,MATCH(C$15,$B$9:$B$11),_xlfn.IFS($B17-$B$16&lt;=$C$8,1,$B17-$B$16&lt;=$D$8,2,$B17-$B$16&lt;=$E$8,3,$B17-$B$16&gt;$E$8,4))</f>
        <v>8242861.4346203059</v>
      </c>
      <c r="D17" s="60" cm="1">
        <f t="array" ref="D17">[5]Growth!D7*INDEX($C$5:$H$5, 1, MATCH(D$14,$C$4:$H$4))*INDEX($C$9:$F$11,MATCH(D$15,$B$9:$B$11),_xlfn.IFS($B17-$B$16&lt;=$C$8,1,$B17-$B$16&lt;=$D$8,2,$B17-$B$16&lt;=$E$8,3,$B17-$B$16&gt;$E$8,4))</f>
        <v>929604.81623362738</v>
      </c>
      <c r="E17" s="60" cm="1">
        <f t="array" ref="E17">[5]Growth!E7*INDEX($C$5:$H$5, 1, MATCH(E$14,$C$4:$H$4))*INDEX($C$9:$F$11,MATCH(E$15,$B$9:$B$11),_xlfn.IFS($B17-$B$16&lt;=$C$8,1,$B17-$B$16&lt;=$D$8,2,$B17-$B$16&lt;=$E$8,3,$B17-$B$16&gt;$E$8,4))</f>
        <v>64892.261396122856</v>
      </c>
      <c r="F17" s="60">
        <f>[5]Growth!F7*INDEX($C$5:$H$5, 1, MATCH(F$14,$C$4:$H$4))</f>
        <v>192799323.69562379</v>
      </c>
      <c r="G17" s="60">
        <f>[5]Growth!G7*INDEX($C$5:$H$5, 1, MATCH(G$14,$C$4:$H$4))</f>
        <v>6053245.7512129955</v>
      </c>
      <c r="H17" s="60">
        <f>[5]Growth!H7*INDEX($C$5:$H$5, 1, MATCH(H$14,$C$4:$H$4))</f>
        <v>1245222.680404681</v>
      </c>
      <c r="I17" s="60">
        <f>[5]Growth!I7*INDEX($C$5:$H$5, 1, MATCH(I$14,$C$4:$H$4))</f>
        <v>31522719.5479597</v>
      </c>
      <c r="J17" s="60">
        <f>[5]Growth!J7*INDEX($C$5:$H$5, 1, MATCH(J$14,$C$4:$H$4))</f>
        <v>2181905.5979928104</v>
      </c>
      <c r="K17" s="60">
        <f>[5]Growth!K7*INDEX($C$5:$H$5, 1, MATCH(K$14,$C$4:$H$4))</f>
        <v>832766.03793309489</v>
      </c>
      <c r="L17" s="60">
        <f>[5]Growth!L7*INDEX($C$5:$H$5, 1, MATCH(L$14,$C$4:$H$4))</f>
        <v>19716825.680235483</v>
      </c>
      <c r="M17" s="60">
        <f>[5]Growth!M7*INDEX($C$5:$H$5, 1, MATCH(M$14,$C$4:$H$4))</f>
        <v>735029.80735607643</v>
      </c>
      <c r="N17" s="60">
        <f>[5]Growth!N7*INDEX($C$5:$H$5, 1, MATCH(N$14,$C$4:$H$4))</f>
        <v>269758.08865670237</v>
      </c>
      <c r="O17" s="60">
        <f>[5]Growth!O7*INDEX($C$5:$H$5, 1, MATCH(O$14,$C$4:$H$4))</f>
        <v>44113820.783758342</v>
      </c>
      <c r="P17" s="60">
        <f>[5]Growth!P7*INDEX($C$5:$H$5, 1, MATCH(P$14,$C$4:$H$4))</f>
        <v>632131.27286067884</v>
      </c>
      <c r="Q17" s="60">
        <f>[5]Growth!Q7*INDEX($C$5:$H$5, 1, MATCH(Q$14,$C$4:$H$4))</f>
        <v>262364.8299707126</v>
      </c>
      <c r="R17" s="60" cm="1">
        <f t="array" ref="R17">[5]Growth!R7*INDEX($C$5:$H$5, 1, MATCH(R$14,$C$4:$H$4))*INDEX($C$9:$F$11,MATCH(R$15,$B$9:$B$11),_xlfn.IFS($B17-$B$16&lt;=$C$8,1,$B17-$B$16&lt;=$D$8,2,$B17-$B$16&lt;=$E$8,3,$B17-$B$16&gt;$E$8,4))</f>
        <v>1257969.26476961</v>
      </c>
      <c r="S17" s="60" cm="1">
        <f t="array" ref="S17">[5]Growth!S7*INDEX($C$5:$H$5, 1, MATCH(S$14,$C$4:$H$4))*INDEX($C$9:$F$11,MATCH(S$15,$B$9:$B$11),_xlfn.IFS($B17-$B$16&lt;=$C$8,1,$B17-$B$16&lt;=$D$8,2,$B17-$B$16&lt;=$E$8,3,$B17-$B$16&gt;$E$8,4))</f>
        <v>92501.283387989068</v>
      </c>
      <c r="T17" s="60" cm="1">
        <f t="array" ref="T17">[5]Growth!T7*INDEX($C$5:$H$5, 1, MATCH(T$14,$C$4:$H$4))*INDEX($C$9:$F$11,MATCH(T$15,$B$9:$B$11),_xlfn.IFS($B17-$B$16&lt;=$C$8,1,$B17-$B$16&lt;=$D$8,2,$B17-$B$16&lt;=$E$8,3,$B17-$B$16&gt;$E$8,4))</f>
        <v>16940.290693515486</v>
      </c>
      <c r="U17" s="100">
        <f t="shared" si="3"/>
        <v>310969883.12506628</v>
      </c>
      <c r="V17" s="60">
        <f>'[5]Relocation Components'!V7*INDEX($C$5:$H$5, 1, MATCH(V$14,$C$4:$H$4))</f>
        <v>607370970.43002474</v>
      </c>
      <c r="W17" s="60">
        <f>'[5]Relocation Components'!W7*INDEX($C$5:$H$5, 1, MATCH(W$14,$C$4:$H$4))</f>
        <v>193381046.02243695</v>
      </c>
      <c r="X17" s="60">
        <f>'[5]Relocation Components'!X7*INDEX($C$5:$H$5, 1, MATCH(X$14,$C$4:$H$4))</f>
        <v>0</v>
      </c>
      <c r="Y17" s="60">
        <f>'[5]Relocation Components'!Y7*INDEX($C$5:$H$5, 1, MATCH(Y$14,$C$4:$H$4))</f>
        <v>847853326.30511463</v>
      </c>
      <c r="Z17" s="60">
        <f>'[5]Relocation Components'!Z7*INDEX($C$5:$H$5, 1, MATCH(Z$14,$C$4:$H$4))</f>
        <v>246106133.73297599</v>
      </c>
      <c r="AA17" s="60">
        <f>'[5]Relocation Components'!AA7*INDEX($C$5:$H$5, 1, MATCH(AA$14,$C$4:$H$4))</f>
        <v>0</v>
      </c>
      <c r="AB17" s="60">
        <f>'[5]Relocation Components'!AB7*INDEX($C$5:$H$5, 1, MATCH(AB$14,$C$4:$H$4))</f>
        <v>1602005560.1313798</v>
      </c>
      <c r="AC17" s="60">
        <f>'[5]Relocation Components'!AC7*INDEX($C$5:$H$5, 1, MATCH(AC$14,$C$4:$H$4))</f>
        <v>330260658.02550179</v>
      </c>
      <c r="AD17" s="60">
        <f>'[5]Relocation Components'!AD7*INDEX($C$5:$H$5, 1, MATCH(AD$14,$C$4:$H$4))</f>
        <v>0</v>
      </c>
      <c r="AE17" s="60">
        <f>'[5]Relocation Components'!AE7*INDEX($C$5:$H$5, 1, MATCH(AE$14,$C$4:$H$4))</f>
        <v>64518843.810822234</v>
      </c>
      <c r="AF17" s="60">
        <f>'[5]Relocation Components'!AF7*INDEX($C$5:$H$5, 1, MATCH(AF$14,$C$4:$H$4))</f>
        <v>22250940.371881217</v>
      </c>
      <c r="AG17" s="60">
        <f>'[5]Relocation Components'!AG7*INDEX($C$5:$H$5, 1, MATCH(AG$14,$C$4:$H$4))</f>
        <v>0</v>
      </c>
      <c r="AH17" s="60">
        <f>'[5]Relocation Components'!AH7*INDEX($C$5:$H$5, 1, MATCH(AH$14,$C$4:$H$4))</f>
        <v>64169643.61950586</v>
      </c>
      <c r="AI17" s="60">
        <f>'[5]Relocation Components'!AI7*INDEX($C$5:$H$5, 1, MATCH(AI$14,$C$4:$H$4))</f>
        <v>23065782.455266751</v>
      </c>
      <c r="AJ17" s="60">
        <f>'[5]Relocation Components'!AJ7*INDEX($C$5:$H$5, 1, MATCH(AJ$14,$C$4:$H$4))</f>
        <v>0</v>
      </c>
      <c r="AK17" s="60">
        <f>'[5]Relocation Components'!AK7*INDEX($C$5:$H$5, 1, MATCH(AK$14,$C$4:$H$4))</f>
        <v>10600582.983044866</v>
      </c>
      <c r="AL17" s="60">
        <f>'[5]Relocation Components'!AL7*INDEX($C$5:$H$5, 1, MATCH(AL$14,$C$4:$H$4))</f>
        <v>2983576.5458213808</v>
      </c>
      <c r="AM17" s="60">
        <f>'[5]Relocation Components'!AM7*INDEX($C$5:$H$5, 1, MATCH(AM$14,$C$4:$H$4))</f>
        <v>0</v>
      </c>
      <c r="AN17" s="100">
        <f t="shared" ref="AN16:AN47" si="4">SUM(V17:AM17)</f>
        <v>4014567064.4337759</v>
      </c>
      <c r="AP17">
        <v>4041757866.9969153</v>
      </c>
    </row>
    <row r="18" spans="2:42">
      <c r="B18" s="46">
        <v>2022</v>
      </c>
      <c r="C18" s="60" cm="1">
        <f t="array" ref="C18">[5]Growth!C8*INDEX($C$5:$H$5, 1, MATCH(C$14,$C$4:$H$4))*INDEX($C$9:$F$11,MATCH(C$15,$B$9:$B$11),_xlfn.IFS($B18-$B$16&lt;=$C$8,1,$B18-$B$16&lt;=$D$8,2,$B18-$B$16&lt;=$E$8,3,$B18-$B$16&gt;$E$8,4))</f>
        <v>8962383.5926528424</v>
      </c>
      <c r="D18" s="60" cm="1">
        <f t="array" ref="D18">[5]Growth!D8*INDEX($C$5:$H$5, 1, MATCH(D$14,$C$4:$H$4))*INDEX($C$9:$F$11,MATCH(D$15,$B$9:$B$11),_xlfn.IFS($B18-$B$16&lt;=$C$8,1,$B18-$B$16&lt;=$D$8,2,$B18-$B$16&lt;=$E$8,3,$B18-$B$16&gt;$E$8,4))</f>
        <v>986569.79394159524</v>
      </c>
      <c r="E18" s="60" cm="1">
        <f t="array" ref="E18">[5]Growth!E8*INDEX($C$5:$H$5, 1, MATCH(E$14,$C$4:$H$4))*INDEX($C$9:$F$11,MATCH(E$15,$B$9:$B$11),_xlfn.IFS($B18-$B$16&lt;=$C$8,1,$B18-$B$16&lt;=$D$8,2,$B18-$B$16&lt;=$E$8,3,$B18-$B$16&gt;$E$8,4))</f>
        <v>68870.985255136475</v>
      </c>
      <c r="F18" s="60">
        <f>[5]Growth!F8*INDEX($C$5:$H$5, 1, MATCH(F$14,$C$4:$H$4))</f>
        <v>204619375.62866437</v>
      </c>
      <c r="G18" s="60">
        <f>[5]Growth!G8*INDEX($C$5:$H$5, 1, MATCH(G$14,$C$4:$H$4))</f>
        <v>6424354.3529347107</v>
      </c>
      <c r="H18" s="60">
        <f>[5]Growth!H8*INDEX($C$5:$H$5, 1, MATCH(H$14,$C$4:$H$4))</f>
        <v>1321566.1944054705</v>
      </c>
      <c r="I18" s="60">
        <f>[5]Growth!I8*INDEX($C$5:$H$5, 1, MATCH(I$14,$C$4:$H$4))</f>
        <v>33455493.829855658</v>
      </c>
      <c r="J18" s="60">
        <f>[5]Growth!J8*INDEX($C$5:$H$5, 1, MATCH(J$14,$C$4:$H$4))</f>
        <v>2315693.4903368843</v>
      </c>
      <c r="K18" s="60">
        <f>[5]Growth!K8*INDEX($C$5:$H$5, 1, MATCH(K$14,$C$4:$H$4))</f>
        <v>883824.60760881298</v>
      </c>
      <c r="L18" s="60">
        <f>[5]Growth!L8*INDEX($C$5:$H$5, 1, MATCH(L$14,$C$4:$H$4))</f>
        <v>20924368.140304975</v>
      </c>
      <c r="M18" s="60">
        <f>[5]Growth!M8*INDEX($C$5:$H$5, 1, MATCH(M$14,$C$4:$H$4))</f>
        <v>780111.92536454904</v>
      </c>
      <c r="N18" s="60">
        <f>[5]Growth!N8*INDEX($C$5:$H$5, 1, MATCH(N$14,$C$4:$H$4))</f>
        <v>286297.2243042597</v>
      </c>
      <c r="O18" s="60">
        <f>[5]Growth!O8*INDEX($C$5:$H$5, 1, MATCH(O$14,$C$4:$H$4))</f>
        <v>46817256.260993086</v>
      </c>
      <c r="P18" s="60">
        <f>[5]Growth!P8*INDEX($C$5:$H$5, 1, MATCH(P$14,$C$4:$H$4))</f>
        <v>670916.21985814499</v>
      </c>
      <c r="Q18" s="60">
        <f>[5]Growth!Q8*INDEX($C$5:$H$5, 1, MATCH(Q$14,$C$4:$H$4))</f>
        <v>278449.17885515105</v>
      </c>
      <c r="R18" s="60" cm="1">
        <f t="array" ref="R18">[5]Growth!R8*INDEX($C$5:$H$5, 1, MATCH(R$14,$C$4:$H$4))*INDEX($C$9:$F$11,MATCH(R$15,$B$9:$B$11),_xlfn.IFS($B18-$B$16&lt;=$C$8,1,$B18-$B$16&lt;=$D$8,2,$B18-$B$16&lt;=$E$8,3,$B18-$B$16&gt;$E$8,4))</f>
        <v>1335239.1869676246</v>
      </c>
      <c r="S18" s="60" cm="1">
        <f t="array" ref="S18">[5]Growth!S8*INDEX($C$5:$H$5, 1, MATCH(S$14,$C$4:$H$4))*INDEX($C$9:$F$11,MATCH(S$15,$B$9:$B$11),_xlfn.IFS($B18-$B$16&lt;=$C$8,1,$B18-$B$16&lt;=$D$8,2,$B18-$B$16&lt;=$E$8,3,$B18-$B$16&gt;$E$8,4))</f>
        <v>98167.413661939689</v>
      </c>
      <c r="T18" s="60" cm="1">
        <f t="array" ref="T18">[5]Growth!T8*INDEX($C$5:$H$5, 1, MATCH(T$14,$C$4:$H$4))*INDEX($C$9:$F$11,MATCH(T$15,$B$9:$B$11),_xlfn.IFS($B18-$B$16&lt;=$C$8,1,$B18-$B$16&lt;=$D$8,2,$B18-$B$16&lt;=$E$8,3,$B18-$B$16&gt;$E$8,4))</f>
        <v>17978.661176608799</v>
      </c>
      <c r="U18" s="100">
        <f t="shared" si="3"/>
        <v>330246916.6871419</v>
      </c>
      <c r="V18" s="60">
        <f>'[5]Relocation Components'!V8*INDEX($C$5:$H$5, 1, MATCH(V$14,$C$4:$H$4))</f>
        <v>620272221.74285674</v>
      </c>
      <c r="W18" s="60">
        <f>'[5]Relocation Components'!W8*INDEX($C$5:$H$5, 1, MATCH(W$14,$C$4:$H$4))</f>
        <v>197466727.96732682</v>
      </c>
      <c r="X18" s="60">
        <f>'[5]Relocation Components'!X8*INDEX($C$5:$H$5, 1, MATCH(X$14,$C$4:$H$4))</f>
        <v>0</v>
      </c>
      <c r="Y18" s="60">
        <f>'[5]Relocation Components'!Y8*INDEX($C$5:$H$5, 1, MATCH(Y$14,$C$4:$H$4))</f>
        <v>863670933.16726208</v>
      </c>
      <c r="Z18" s="60">
        <f>'[5]Relocation Components'!Z8*INDEX($C$5:$H$5, 1, MATCH(Z$14,$C$4:$H$4))</f>
        <v>250697466.98554897</v>
      </c>
      <c r="AA18" s="60">
        <f>'[5]Relocation Components'!AA8*INDEX($C$5:$H$5, 1, MATCH(AA$14,$C$4:$H$4))</f>
        <v>0</v>
      </c>
      <c r="AB18" s="60">
        <f>'[5]Relocation Components'!AB8*INDEX($C$5:$H$5, 1, MATCH(AB$14,$C$4:$H$4))</f>
        <v>1635720982.2431798</v>
      </c>
      <c r="AC18" s="60">
        <f>'[5]Relocation Components'!AC8*INDEX($C$5:$H$5, 1, MATCH(AC$14,$C$4:$H$4))</f>
        <v>337212293.55687809</v>
      </c>
      <c r="AD18" s="60">
        <f>'[5]Relocation Components'!AD8*INDEX($C$5:$H$5, 1, MATCH(AD$14,$C$4:$H$4))</f>
        <v>0</v>
      </c>
      <c r="AE18" s="60">
        <f>'[5]Relocation Components'!AE8*INDEX($C$5:$H$5, 1, MATCH(AE$14,$C$4:$H$4))</f>
        <v>65768070.081465065</v>
      </c>
      <c r="AF18" s="60">
        <f>'[5]Relocation Components'!AF8*INDEX($C$5:$H$5, 1, MATCH(AF$14,$C$4:$H$4))</f>
        <v>22683679.469066352</v>
      </c>
      <c r="AG18" s="60">
        <f>'[5]Relocation Components'!AG8*INDEX($C$5:$H$5, 1, MATCH(AG$14,$C$4:$H$4))</f>
        <v>0</v>
      </c>
      <c r="AH18" s="60">
        <f>'[5]Relocation Components'!AH8*INDEX($C$5:$H$5, 1, MATCH(AH$14,$C$4:$H$4))</f>
        <v>65473204.139531925</v>
      </c>
      <c r="AI18" s="60">
        <f>'[5]Relocation Components'!AI8*INDEX($C$5:$H$5, 1, MATCH(AI$14,$C$4:$H$4))</f>
        <v>23535958.561227608</v>
      </c>
      <c r="AJ18" s="60">
        <f>'[5]Relocation Components'!AJ8*INDEX($C$5:$H$5, 1, MATCH(AJ$14,$C$4:$H$4))</f>
        <v>0</v>
      </c>
      <c r="AK18" s="60">
        <f>'[5]Relocation Components'!AK8*INDEX($C$5:$H$5, 1, MATCH(AK$14,$C$4:$H$4))</f>
        <v>10822819.884068627</v>
      </c>
      <c r="AL18" s="60">
        <f>'[5]Relocation Components'!AL8*INDEX($C$5:$H$5, 1, MATCH(AL$14,$C$4:$H$4))</f>
        <v>3045638.9419355546</v>
      </c>
      <c r="AM18" s="60">
        <f>'[5]Relocation Components'!AM8*INDEX($C$5:$H$5, 1, MATCH(AM$14,$C$4:$H$4))</f>
        <v>0</v>
      </c>
      <c r="AN18" s="100">
        <f t="shared" si="4"/>
        <v>4096369996.7403479</v>
      </c>
      <c r="AP18">
        <v>4151267710.3218927</v>
      </c>
    </row>
    <row r="19" spans="2:42">
      <c r="B19" s="46">
        <v>2023</v>
      </c>
      <c r="C19" s="60" cm="1">
        <f t="array" ref="C19">[5]Growth!C9*INDEX($C$5:$H$5, 1, MATCH(C$14,$C$4:$H$4))*INDEX($C$9:$F$11,MATCH(C$15,$B$9:$B$11),_xlfn.IFS($B19-$B$16&lt;=$C$8,1,$B19-$B$16&lt;=$D$8,2,$B19-$B$16&lt;=$E$8,3,$B19-$B$16&gt;$E$8,4))</f>
        <v>9733250.8129020836</v>
      </c>
      <c r="D19" s="60" cm="1">
        <f t="array" ref="D19">[5]Growth!D9*INDEX($C$5:$H$5, 1, MATCH(D$14,$C$4:$H$4))*INDEX($C$9:$F$11,MATCH(D$15,$B$9:$B$11),_xlfn.IFS($B19-$B$16&lt;=$C$8,1,$B19-$B$16&lt;=$D$8,2,$B19-$B$16&lt;=$E$8,3,$B19-$B$16&gt;$E$8,4))</f>
        <v>1046907.2573797761</v>
      </c>
      <c r="E19" s="60" cm="1">
        <f t="array" ref="E19">[5]Growth!E9*INDEX($C$5:$H$5, 1, MATCH(E$14,$C$4:$H$4))*INDEX($C$9:$F$11,MATCH(E$15,$B$9:$B$11),_xlfn.IFS($B19-$B$16&lt;=$C$8,1,$B19-$B$16&lt;=$D$8,2,$B19-$B$16&lt;=$E$8,3,$B19-$B$16&gt;$E$8,4))</f>
        <v>73085.350846561152</v>
      </c>
      <c r="F19" s="60">
        <f>[5]Growth!F9*INDEX($C$5:$H$5, 1, MATCH(F$14,$C$4:$H$4))</f>
        <v>217139434.44576991</v>
      </c>
      <c r="G19" s="60">
        <f>[5]Growth!G9*INDEX($C$5:$H$5, 1, MATCH(G$14,$C$4:$H$4))</f>
        <v>6817440.7004505666</v>
      </c>
      <c r="H19" s="60">
        <f>[5]Growth!H9*INDEX($C$5:$H$5, 1, MATCH(H$14,$C$4:$H$4))</f>
        <v>1402431.0031053275</v>
      </c>
      <c r="I19" s="60">
        <f>[5]Growth!I9*INDEX($C$5:$H$5, 1, MATCH(I$14,$C$4:$H$4))</f>
        <v>35502738.741071321</v>
      </c>
      <c r="J19" s="60">
        <f>[5]Growth!J9*INDEX($C$5:$H$5, 1, MATCH(J$14,$C$4:$H$4))</f>
        <v>2457405.4079203848</v>
      </c>
      <c r="K19" s="60">
        <f>[5]Growth!K9*INDEX($C$5:$H$5, 1, MATCH(K$14,$C$4:$H$4))</f>
        <v>937907.11915727006</v>
      </c>
      <c r="L19" s="60">
        <f>[5]Growth!L9*INDEX($C$5:$H$5, 1, MATCH(L$14,$C$4:$H$4))</f>
        <v>22203372.782180835</v>
      </c>
      <c r="M19" s="60">
        <f>[5]Growth!M9*INDEX($C$5:$H$5, 1, MATCH(M$14,$C$4:$H$4))</f>
        <v>827864.68065547885</v>
      </c>
      <c r="N19" s="60">
        <f>[5]Growth!N9*INDEX($C$5:$H$5, 1, MATCH(N$14,$C$4:$H$4))</f>
        <v>303815.87829493103</v>
      </c>
      <c r="O19" s="60">
        <f>[5]Growth!O9*INDEX($C$5:$H$5, 1, MATCH(O$14,$C$4:$H$4))</f>
        <v>49680750.733991913</v>
      </c>
      <c r="P19" s="60">
        <f>[5]Growth!P9*INDEX($C$5:$H$5, 1, MATCH(P$14,$C$4:$H$4))</f>
        <v>711999.33337320597</v>
      </c>
      <c r="Q19" s="60">
        <f>[5]Growth!Q9*INDEX($C$5:$H$5, 1, MATCH(Q$14,$C$4:$H$4))</f>
        <v>295486.05055310664</v>
      </c>
      <c r="R19" s="60" cm="1">
        <f t="array" ref="R19">[5]Growth!R9*INDEX($C$5:$H$5, 1, MATCH(R$14,$C$4:$H$4))*INDEX($C$9:$F$11,MATCH(R$15,$B$9:$B$11),_xlfn.IFS($B19-$B$16&lt;=$C$8,1,$B19-$B$16&lt;=$D$8,2,$B19-$B$16&lt;=$E$8,3,$B19-$B$16&gt;$E$8,4))</f>
        <v>1417091.1782235166</v>
      </c>
      <c r="S19" s="60" cm="1">
        <f t="array" ref="S19">[5]Growth!S9*INDEX($C$5:$H$5, 1, MATCH(S$14,$C$4:$H$4))*INDEX($C$9:$F$11,MATCH(S$15,$B$9:$B$11),_xlfn.IFS($B19-$B$16&lt;=$C$8,1,$B19-$B$16&lt;=$D$8,2,$B19-$B$16&lt;=$E$8,3,$B19-$B$16&gt;$E$8,4))</f>
        <v>104168.90375481539</v>
      </c>
      <c r="T19" s="60" cm="1">
        <f t="array" ref="T19">[5]Growth!T9*INDEX($C$5:$H$5, 1, MATCH(T$14,$C$4:$H$4))*INDEX($C$9:$F$11,MATCH(T$15,$B$9:$B$11),_xlfn.IFS($B19-$B$16&lt;=$C$8,1,$B19-$B$16&lt;=$D$8,2,$B19-$B$16&lt;=$E$8,3,$B19-$B$16&gt;$E$8,4))</f>
        <v>19078.517981277659</v>
      </c>
      <c r="U19" s="100">
        <f t="shared" si="3"/>
        <v>350674228.89761227</v>
      </c>
      <c r="V19" s="60">
        <f>'[5]Relocation Components'!V9*INDEX($C$5:$H$5, 1, MATCH(V$14,$C$4:$H$4))</f>
        <v>633627652.83415055</v>
      </c>
      <c r="W19" s="60">
        <f>'[5]Relocation Components'!W9*INDEX($C$5:$H$5, 1, MATCH(W$14,$C$4:$H$4))</f>
        <v>201696547.49767774</v>
      </c>
      <c r="X19" s="60">
        <f>'[5]Relocation Components'!X9*INDEX($C$5:$H$5, 1, MATCH(X$14,$C$4:$H$4))</f>
        <v>0</v>
      </c>
      <c r="Y19" s="60">
        <f>'[5]Relocation Components'!Y9*INDEX($C$5:$H$5, 1, MATCH(Y$14,$C$4:$H$4))</f>
        <v>879968943.76019835</v>
      </c>
      <c r="Z19" s="60">
        <f>'[5]Relocation Components'!Z9*INDEX($C$5:$H$5, 1, MATCH(Z$14,$C$4:$H$4))</f>
        <v>255428246.25575894</v>
      </c>
      <c r="AA19" s="60">
        <f>'[5]Relocation Components'!AA9*INDEX($C$5:$H$5, 1, MATCH(AA$14,$C$4:$H$4))</f>
        <v>0</v>
      </c>
      <c r="AB19" s="60">
        <f>'[5]Relocation Components'!AB9*INDEX($C$5:$H$5, 1, MATCH(AB$14,$C$4:$H$4))</f>
        <v>1670618596.11725</v>
      </c>
      <c r="AC19" s="60">
        <f>'[5]Relocation Components'!AC9*INDEX($C$5:$H$5, 1, MATCH(AC$14,$C$4:$H$4))</f>
        <v>344407665.41133571</v>
      </c>
      <c r="AD19" s="60">
        <f>'[5]Relocation Components'!AD9*INDEX($C$5:$H$5, 1, MATCH(AD$14,$C$4:$H$4))</f>
        <v>0</v>
      </c>
      <c r="AE19" s="60">
        <f>'[5]Relocation Components'!AE9*INDEX($C$5:$H$5, 1, MATCH(AE$14,$C$4:$H$4))</f>
        <v>67029127.244690239</v>
      </c>
      <c r="AF19" s="60">
        <f>'[5]Relocation Components'!AF9*INDEX($C$5:$H$5, 1, MATCH(AF$14,$C$4:$H$4))</f>
        <v>23120531.209863447</v>
      </c>
      <c r="AG19" s="60">
        <f>'[5]Relocation Components'!AG9*INDEX($C$5:$H$5, 1, MATCH(AG$14,$C$4:$H$4))</f>
        <v>0</v>
      </c>
      <c r="AH19" s="60">
        <f>'[5]Relocation Components'!AH9*INDEX($C$5:$H$5, 1, MATCH(AH$14,$C$4:$H$4))</f>
        <v>66789820.330113433</v>
      </c>
      <c r="AI19" s="60">
        <f>'[5]Relocation Components'!AI9*INDEX($C$5:$H$5, 1, MATCH(AI$14,$C$4:$H$4))</f>
        <v>24010857.748007044</v>
      </c>
      <c r="AJ19" s="60">
        <f>'[5]Relocation Components'!AJ9*INDEX($C$5:$H$5, 1, MATCH(AJ$14,$C$4:$H$4))</f>
        <v>0</v>
      </c>
      <c r="AK19" s="60">
        <f>'[5]Relocation Components'!AK9*INDEX($C$5:$H$5, 1, MATCH(AK$14,$C$4:$H$4))</f>
        <v>11048466.144987855</v>
      </c>
      <c r="AL19" s="60">
        <f>'[5]Relocation Components'!AL9*INDEX($C$5:$H$5, 1, MATCH(AL$14,$C$4:$H$4))</f>
        <v>3108651.1955863684</v>
      </c>
      <c r="AM19" s="60">
        <f>'[5]Relocation Components'!AM9*INDEX($C$5:$H$5, 1, MATCH(AM$14,$C$4:$H$4))</f>
        <v>0</v>
      </c>
      <c r="AN19" s="100">
        <f t="shared" si="4"/>
        <v>4180855105.74962</v>
      </c>
      <c r="AP19">
        <v>4264012812.0953498</v>
      </c>
    </row>
    <row r="20" spans="2:42">
      <c r="B20" s="46">
        <v>2024</v>
      </c>
      <c r="C20" s="60" cm="1">
        <f t="array" ref="C20">[5]Growth!C10*INDEX($C$5:$H$5, 1, MATCH(C$14,$C$4:$H$4))*INDEX($C$9:$F$11,MATCH(C$15,$B$9:$B$11),_xlfn.IFS($B20-$B$16&lt;=$C$8,1,$B20-$B$16&lt;=$D$8,2,$B20-$B$16&lt;=$E$8,3,$B20-$B$16&gt;$E$8,4))</f>
        <v>10558798.796194615</v>
      </c>
      <c r="D20" s="60" cm="1">
        <f t="array" ref="D20">[5]Growth!D10*INDEX($C$5:$H$5, 1, MATCH(D$14,$C$4:$H$4))*INDEX($C$9:$F$11,MATCH(D$15,$B$9:$B$11),_xlfn.IFS($B20-$B$16&lt;=$C$8,1,$B20-$B$16&lt;=$D$8,2,$B20-$B$16&lt;=$E$8,3,$B20-$B$16&gt;$E$8,4))</f>
        <v>1110812.0426769205</v>
      </c>
      <c r="E20" s="60" cm="1">
        <f t="array" ref="E20">[5]Growth!E10*INDEX($C$5:$H$5, 1, MATCH(E$14,$C$4:$H$4))*INDEX($C$9:$F$11,MATCH(E$15,$B$9:$B$11),_xlfn.IFS($B20-$B$16&lt;=$C$8,1,$B20-$B$16&lt;=$D$8,2,$B20-$B$16&lt;=$E$8,3,$B20-$B$16&gt;$E$8,4))</f>
        <v>77548.975533990466</v>
      </c>
      <c r="F20" s="60">
        <f>[5]Growth!F10*INDEX($C$5:$H$5, 1, MATCH(F$14,$C$4:$H$4))</f>
        <v>230399950.70551437</v>
      </c>
      <c r="G20" s="60">
        <f>[5]Growth!G10*INDEX($C$5:$H$5, 1, MATCH(G$14,$C$4:$H$4))</f>
        <v>7233774.7968356702</v>
      </c>
      <c r="H20" s="60">
        <f>[5]Growth!H10*INDEX($C$5:$H$5, 1, MATCH(H$14,$C$4:$H$4))</f>
        <v>1488078.3771891561</v>
      </c>
      <c r="I20" s="60">
        <f>[5]Growth!I10*INDEX($C$5:$H$5, 1, MATCH(I$14,$C$4:$H$4))</f>
        <v>37671069.408833899</v>
      </c>
      <c r="J20" s="60">
        <f>[5]Growth!J10*INDEX($C$5:$H$5, 1, MATCH(J$14,$C$4:$H$4))</f>
        <v>2607499.2835363918</v>
      </c>
      <c r="K20" s="60">
        <f>[5]Growth!K10*INDEX($C$5:$H$5, 1, MATCH(K$14,$C$4:$H$4))</f>
        <v>995188.32034155075</v>
      </c>
      <c r="L20" s="60">
        <f>[5]Growth!L10*INDEX($C$5:$H$5, 1, MATCH(L$14,$C$4:$H$4))</f>
        <v>23557966.967893511</v>
      </c>
      <c r="M20" s="60">
        <f>[5]Growth!M10*INDEX($C$5:$H$5, 1, MATCH(M$14,$C$4:$H$4))</f>
        <v>878442.43166209001</v>
      </c>
      <c r="N20" s="60">
        <f>[5]Growth!N10*INDEX($C$5:$H$5, 1, MATCH(N$14,$C$4:$H$4))</f>
        <v>322370.65462390869</v>
      </c>
      <c r="O20" s="60">
        <f>[5]Growth!O10*INDEX($C$5:$H$5, 1, MATCH(O$14,$C$4:$H$4))</f>
        <v>52713551.513638139</v>
      </c>
      <c r="P20" s="60">
        <f>[5]Growth!P10*INDEX($C$5:$H$5, 1, MATCH(P$14,$C$4:$H$4))</f>
        <v>755513.46769012767</v>
      </c>
      <c r="Q20" s="60">
        <f>[5]Growth!Q10*INDEX($C$5:$H$5, 1, MATCH(Q$14,$C$4:$H$4))</f>
        <v>313530.48647371982</v>
      </c>
      <c r="R20" s="60" cm="1">
        <f t="array" ref="R20">[5]Growth!R10*INDEX($C$5:$H$5, 1, MATCH(R$14,$C$4:$H$4))*INDEX($C$9:$F$11,MATCH(R$15,$B$9:$B$11),_xlfn.IFS($B20-$B$16&lt;=$C$8,1,$B20-$B$16&lt;=$D$8,2,$B20-$B$16&lt;=$E$8,3,$B20-$B$16&gt;$E$8,4))</f>
        <v>1503790.2706375788</v>
      </c>
      <c r="S20" s="60" cm="1">
        <f t="array" ref="S20">[5]Growth!S10*INDEX($C$5:$H$5, 1, MATCH(S$14,$C$4:$H$4))*INDEX($C$9:$F$11,MATCH(S$15,$B$9:$B$11),_xlfn.IFS($B20-$B$16&lt;=$C$8,1,$B20-$B$16&lt;=$D$8,2,$B20-$B$16&lt;=$E$8,3,$B20-$B$16&gt;$E$8,4))</f>
        <v>110525.12432282382</v>
      </c>
      <c r="T20" s="60" cm="1">
        <f t="array" ref="T20">[5]Growth!T10*INDEX($C$5:$H$5, 1, MATCH(T$14,$C$4:$H$4))*INDEX($C$9:$F$11,MATCH(T$15,$B$9:$B$11),_xlfn.IFS($B20-$B$16&lt;=$C$8,1,$B20-$B$16&lt;=$D$8,2,$B20-$B$16&lt;=$E$8,3,$B20-$B$16&gt;$E$8,4))</f>
        <v>20243.413813471878</v>
      </c>
      <c r="U20" s="100">
        <f t="shared" si="3"/>
        <v>372318655.03741193</v>
      </c>
      <c r="V20" s="60">
        <f>'[5]Relocation Components'!V10*INDEX($C$5:$H$5, 1, MATCH(V$14,$C$4:$H$4))</f>
        <v>647463658.27486873</v>
      </c>
      <c r="W20" s="60">
        <f>'[5]Relocation Components'!W10*INDEX($C$5:$H$5, 1, MATCH(W$14,$C$4:$H$4))</f>
        <v>206078873.22481331</v>
      </c>
      <c r="X20" s="60">
        <f>'[5]Relocation Components'!X10*INDEX($C$5:$H$5, 1, MATCH(X$14,$C$4:$H$4))</f>
        <v>0</v>
      </c>
      <c r="Y20" s="60">
        <f>'[5]Relocation Components'!Y10*INDEX($C$5:$H$5, 1, MATCH(Y$14,$C$4:$H$4))</f>
        <v>896775256.35840714</v>
      </c>
      <c r="Z20" s="60">
        <f>'[5]Relocation Components'!Z10*INDEX($C$5:$H$5, 1, MATCH(Z$14,$C$4:$H$4))</f>
        <v>260306569.52013507</v>
      </c>
      <c r="AA20" s="60">
        <f>'[5]Relocation Components'!AA10*INDEX($C$5:$H$5, 1, MATCH(AA$14,$C$4:$H$4))</f>
        <v>0</v>
      </c>
      <c r="AB20" s="60">
        <f>'[5]Relocation Components'!AB10*INDEX($C$5:$H$5, 1, MATCH(AB$14,$C$4:$H$4))</f>
        <v>1706766902.539963</v>
      </c>
      <c r="AC20" s="60">
        <f>'[5]Relocation Components'!AC10*INDEX($C$5:$H$5, 1, MATCH(AC$14,$C$4:$H$4))</f>
        <v>351860896.99727041</v>
      </c>
      <c r="AD20" s="60">
        <f>'[5]Relocation Components'!AD10*INDEX($C$5:$H$5, 1, MATCH(AD$14,$C$4:$H$4))</f>
        <v>0</v>
      </c>
      <c r="AE20" s="60">
        <f>'[5]Relocation Components'!AE10*INDEX($C$5:$H$5, 1, MATCH(AE$14,$C$4:$H$4))</f>
        <v>68302015.300497741</v>
      </c>
      <c r="AF20" s="60">
        <f>'[5]Relocation Components'!AF10*INDEX($C$5:$H$5, 1, MATCH(AF$14,$C$4:$H$4))</f>
        <v>23561495.594272491</v>
      </c>
      <c r="AG20" s="60">
        <f>'[5]Relocation Components'!AG10*INDEX($C$5:$H$5, 1, MATCH(AG$14,$C$4:$H$4))</f>
        <v>0</v>
      </c>
      <c r="AH20" s="60">
        <f>'[5]Relocation Components'!AH10*INDEX($C$5:$H$5, 1, MATCH(AH$14,$C$4:$H$4))</f>
        <v>68119492.191250354</v>
      </c>
      <c r="AI20" s="60">
        <f>'[5]Relocation Components'!AI10*INDEX($C$5:$H$5, 1, MATCH(AI$14,$C$4:$H$4))</f>
        <v>24490480.015605066</v>
      </c>
      <c r="AJ20" s="60">
        <f>'[5]Relocation Components'!AJ10*INDEX($C$5:$H$5, 1, MATCH(AJ$14,$C$4:$H$4))</f>
        <v>0</v>
      </c>
      <c r="AK20" s="60">
        <f>'[5]Relocation Components'!AK10*INDEX($C$5:$H$5, 1, MATCH(AK$14,$C$4:$H$4))</f>
        <v>11277557.168218076</v>
      </c>
      <c r="AL20" s="60">
        <f>'[5]Relocation Components'!AL10*INDEX($C$5:$H$5, 1, MATCH(AL$14,$C$4:$H$4))</f>
        <v>3172623.1228981297</v>
      </c>
      <c r="AM20" s="60">
        <f>'[5]Relocation Components'!AM10*INDEX($C$5:$H$5, 1, MATCH(AM$14,$C$4:$H$4))</f>
        <v>0</v>
      </c>
      <c r="AN20" s="100">
        <f t="shared" si="4"/>
        <v>4268175820.3081994</v>
      </c>
      <c r="AP20">
        <v>4380186052.5482359</v>
      </c>
    </row>
    <row r="21" spans="2:42">
      <c r="B21" s="46">
        <v>2025</v>
      </c>
      <c r="C21" s="60" cm="1">
        <f t="array" ref="C21">[5]Growth!C11*INDEX($C$5:$H$5, 1, MATCH(C$14,$C$4:$H$4))*INDEX($C$9:$F$11,MATCH(C$15,$B$9:$B$11),_xlfn.IFS($B21-$B$16&lt;=$C$8,1,$B21-$B$16&lt;=$D$8,2,$B21-$B$16&lt;=$E$8,3,$B21-$B$16&gt;$E$8,4))</f>
        <v>11442568.450784145</v>
      </c>
      <c r="D21" s="60" cm="1">
        <f t="array" ref="D21">[5]Growth!D11*INDEX($C$5:$H$5, 1, MATCH(D$14,$C$4:$H$4))*INDEX($C$9:$F$11,MATCH(D$15,$B$9:$B$11),_xlfn.IFS($B21-$B$16&lt;=$C$8,1,$B21-$B$16&lt;=$D$8,2,$B21-$B$16&lt;=$E$8,3,$B21-$B$16&gt;$E$8,4))</f>
        <v>1178490.0383603303</v>
      </c>
      <c r="E21" s="60" cm="1">
        <f t="array" ref="E21">[5]Growth!E11*INDEX($C$5:$H$5, 1, MATCH(E$14,$C$4:$H$4))*INDEX($C$9:$F$11,MATCH(E$15,$B$9:$B$11),_xlfn.IFS($B21-$B$16&lt;=$C$8,1,$B21-$B$16&lt;=$D$8,2,$B21-$B$16&lt;=$E$8,3,$B21-$B$16&gt;$E$8,4))</f>
        <v>82276.249313046297</v>
      </c>
      <c r="F21" s="60">
        <f>[5]Growth!F11*INDEX($C$5:$H$5, 1, MATCH(F$14,$C$4:$H$4))</f>
        <v>244443670.00511888</v>
      </c>
      <c r="G21" s="60">
        <f>[5]Growth!G11*INDEX($C$5:$H$5, 1, MATCH(G$14,$C$4:$H$4))</f>
        <v>7674698.7011081586</v>
      </c>
      <c r="H21" s="60">
        <f>[5]Growth!H11*INDEX($C$5:$H$5, 1, MATCH(H$14,$C$4:$H$4))</f>
        <v>1578784.4111736044</v>
      </c>
      <c r="I21" s="60">
        <f>[5]Growth!I11*INDEX($C$5:$H$5, 1, MATCH(I$14,$C$4:$H$4))</f>
        <v>39967476.296520077</v>
      </c>
      <c r="J21" s="60">
        <f>[5]Growth!J11*INDEX($C$5:$H$5, 1, MATCH(J$14,$C$4:$H$4))</f>
        <v>2766459.0331941992</v>
      </c>
      <c r="K21" s="60">
        <f>[5]Growth!K11*INDEX($C$5:$H$5, 1, MATCH(K$14,$C$4:$H$4))</f>
        <v>1055852.8738463665</v>
      </c>
      <c r="L21" s="60">
        <f>[5]Growth!L11*INDEX($C$5:$H$5, 1, MATCH(L$14,$C$4:$H$4))</f>
        <v>24992512.140222006</v>
      </c>
      <c r="M21" s="60">
        <f>[5]Growth!M11*INDEX($C$5:$H$5, 1, MATCH(M$14,$C$4:$H$4))</f>
        <v>932008.29606772389</v>
      </c>
      <c r="N21" s="60">
        <f>[5]Growth!N11*INDEX($C$5:$H$5, 1, MATCH(N$14,$C$4:$H$4))</f>
        <v>342021.36889004696</v>
      </c>
      <c r="O21" s="60">
        <f>[5]Growth!O11*INDEX($C$5:$H$5, 1, MATCH(O$14,$C$4:$H$4))</f>
        <v>55925430.494414009</v>
      </c>
      <c r="P21" s="60">
        <f>[5]Growth!P11*INDEX($C$5:$H$5, 1, MATCH(P$14,$C$4:$H$4))</f>
        <v>801599.01710530859</v>
      </c>
      <c r="Q21" s="60">
        <f>[5]Growth!Q11*INDEX($C$5:$H$5, 1, MATCH(Q$14,$C$4:$H$4))</f>
        <v>332640.65086001158</v>
      </c>
      <c r="R21" s="60" cm="1">
        <f t="array" ref="R21">[5]Growth!R11*INDEX($C$5:$H$5, 1, MATCH(R$14,$C$4:$H$4))*INDEX($C$9:$F$11,MATCH(R$15,$B$9:$B$11),_xlfn.IFS($B21-$B$16&lt;=$C$8,1,$B21-$B$16&lt;=$D$8,2,$B21-$B$16&lt;=$E$8,3,$B21-$B$16&gt;$E$8,4))</f>
        <v>1595616.5443474886</v>
      </c>
      <c r="S21" s="60" cm="1">
        <f t="array" ref="S21">[5]Growth!S11*INDEX($C$5:$H$5, 1, MATCH(S$14,$C$4:$H$4))*INDEX($C$9:$F$11,MATCH(S$15,$B$9:$B$11),_xlfn.IFS($B21-$B$16&lt;=$C$8,1,$B21-$B$16&lt;=$D$8,2,$B21-$B$16&lt;=$E$8,3,$B21-$B$16&gt;$E$8,4))</f>
        <v>117256.54468824608</v>
      </c>
      <c r="T21" s="60" cm="1">
        <f t="array" ref="T21">[5]Growth!T11*INDEX($C$5:$H$5, 1, MATCH(T$14,$C$4:$H$4))*INDEX($C$9:$F$11,MATCH(T$15,$B$9:$B$11),_xlfn.IFS($B21-$B$16&lt;=$C$8,1,$B21-$B$16&lt;=$D$8,2,$B21-$B$16&lt;=$E$8,3,$B21-$B$16&gt;$E$8,4))</f>
        <v>21477.102933932325</v>
      </c>
      <c r="U21" s="100">
        <f t="shared" si="3"/>
        <v>395250838.21894753</v>
      </c>
      <c r="V21" s="60">
        <f>'[5]Relocation Components'!V11*INDEX($C$5:$H$5, 1, MATCH(V$14,$C$4:$H$4))</f>
        <v>661807989.69114876</v>
      </c>
      <c r="W21" s="60">
        <f>'[5]Relocation Components'!W11*INDEX($C$5:$H$5, 1, MATCH(W$14,$C$4:$H$4))</f>
        <v>210622503.49051958</v>
      </c>
      <c r="X21" s="60">
        <f>'[5]Relocation Components'!X11*INDEX($C$5:$H$5, 1, MATCH(X$14,$C$4:$H$4))</f>
        <v>0</v>
      </c>
      <c r="Y21" s="60">
        <f>'[5]Relocation Components'!Y11*INDEX($C$5:$H$5, 1, MATCH(Y$14,$C$4:$H$4))</f>
        <v>914119183.07758152</v>
      </c>
      <c r="Z21" s="60">
        <f>'[5]Relocation Components'!Z11*INDEX($C$5:$H$5, 1, MATCH(Z$14,$C$4:$H$4))</f>
        <v>265340945.14732522</v>
      </c>
      <c r="AA21" s="60">
        <f>'[5]Relocation Components'!AA11*INDEX($C$5:$H$5, 1, MATCH(AA$14,$C$4:$H$4))</f>
        <v>0</v>
      </c>
      <c r="AB21" s="60">
        <f>'[5]Relocation Components'!AB11*INDEX($C$5:$H$5, 1, MATCH(AB$14,$C$4:$H$4))</f>
        <v>1744237659.7812855</v>
      </c>
      <c r="AC21" s="60">
        <f>'[5]Relocation Components'!AC11*INDEX($C$5:$H$5, 1, MATCH(AC$14,$C$4:$H$4))</f>
        <v>359586783.37772924</v>
      </c>
      <c r="AD21" s="60">
        <f>'[5]Relocation Components'!AD11*INDEX($C$5:$H$5, 1, MATCH(AD$14,$C$4:$H$4))</f>
        <v>0</v>
      </c>
      <c r="AE21" s="60">
        <f>'[5]Relocation Components'!AE11*INDEX($C$5:$H$5, 1, MATCH(AE$14,$C$4:$H$4))</f>
        <v>69586734.248887584</v>
      </c>
      <c r="AF21" s="60">
        <f>'[5]Relocation Components'!AF11*INDEX($C$5:$H$5, 1, MATCH(AF$14,$C$4:$H$4))</f>
        <v>24006572.622293487</v>
      </c>
      <c r="AG21" s="60">
        <f>'[5]Relocation Components'!AG11*INDEX($C$5:$H$5, 1, MATCH(AG$14,$C$4:$H$4))</f>
        <v>0</v>
      </c>
      <c r="AH21" s="60">
        <f>'[5]Relocation Components'!AH11*INDEX($C$5:$H$5, 1, MATCH(AH$14,$C$4:$H$4))</f>
        <v>69462219.722942725</v>
      </c>
      <c r="AI21" s="60">
        <f>'[5]Relocation Components'!AI11*INDEX($C$5:$H$5, 1, MATCH(AI$14,$C$4:$H$4))</f>
        <v>24974825.364021666</v>
      </c>
      <c r="AJ21" s="60">
        <f>'[5]Relocation Components'!AJ11*INDEX($C$5:$H$5, 1, MATCH(AJ$14,$C$4:$H$4))</f>
        <v>0</v>
      </c>
      <c r="AK21" s="60">
        <f>'[5]Relocation Components'!AK11*INDEX($C$5:$H$5, 1, MATCH(AK$14,$C$4:$H$4))</f>
        <v>11510128.356174815</v>
      </c>
      <c r="AL21" s="60">
        <f>'[5]Relocation Components'!AL11*INDEX($C$5:$H$5, 1, MATCH(AL$14,$C$4:$H$4))</f>
        <v>3237564.5399951432</v>
      </c>
      <c r="AM21" s="60">
        <f>'[5]Relocation Components'!AM11*INDEX($C$5:$H$5, 1, MATCH(AM$14,$C$4:$H$4))</f>
        <v>0</v>
      </c>
      <c r="AN21" s="100">
        <f t="shared" si="4"/>
        <v>4358493109.4199047</v>
      </c>
      <c r="AP21">
        <v>4499990446.6477213</v>
      </c>
    </row>
    <row r="22" spans="2:42">
      <c r="B22" s="46">
        <v>2026</v>
      </c>
      <c r="C22" s="60" cm="1">
        <f t="array" ref="C22">[5]Growth!C12*INDEX($C$5:$H$5, 1, MATCH(C$14,$C$4:$H$4))*INDEX($C$9:$F$11,MATCH(C$15,$B$9:$B$11),_xlfn.IFS($B22-$B$16&lt;=$C$8,1,$B22-$B$16&lt;=$D$8,2,$B22-$B$16&lt;=$E$8,3,$B22-$B$16&gt;$E$8,4))</f>
        <v>12388318.07384214</v>
      </c>
      <c r="D22" s="60" cm="1">
        <f t="array" ref="D22">[5]Growth!D12*INDEX($C$5:$H$5, 1, MATCH(D$14,$C$4:$H$4))*INDEX($C$9:$F$11,MATCH(D$15,$B$9:$B$11),_xlfn.IFS($B22-$B$16&lt;=$C$8,1,$B22-$B$16&lt;=$D$8,2,$B22-$B$16&lt;=$E$8,3,$B22-$B$16&gt;$E$8,4))</f>
        <v>1250158.8035053886</v>
      </c>
      <c r="E22" s="60" cm="1">
        <f t="array" ref="E22">[5]Growth!E12*INDEX($C$5:$H$5, 1, MATCH(E$14,$C$4:$H$4))*INDEX($C$9:$F$11,MATCH(E$15,$B$9:$B$11),_xlfn.IFS($B22-$B$16&lt;=$C$8,1,$B22-$B$16&lt;=$D$8,2,$B22-$B$16&lt;=$E$8,3,$B22-$B$16&gt;$E$8,4))</f>
        <v>87282.378031172731</v>
      </c>
      <c r="F22" s="60">
        <f>[5]Growth!F12*INDEX($C$5:$H$5, 1, MATCH(F$14,$C$4:$H$4))</f>
        <v>259315761.35791996</v>
      </c>
      <c r="G22" s="60">
        <f>[5]Growth!G12*INDEX($C$5:$H$5, 1, MATCH(G$14,$C$4:$H$4))</f>
        <v>8141630.5588158062</v>
      </c>
      <c r="H22" s="60">
        <f>[5]Growth!H12*INDEX($C$5:$H$5, 1, MATCH(H$14,$C$4:$H$4))</f>
        <v>1674840.8526135245</v>
      </c>
      <c r="I22" s="60">
        <f>[5]Growth!I12*INDEX($C$5:$H$5, 1, MATCH(I$14,$C$4:$H$4))</f>
        <v>42399346.199452773</v>
      </c>
      <c r="J22" s="60">
        <f>[5]Growth!J12*INDEX($C$5:$H$5, 1, MATCH(J$14,$C$4:$H$4))</f>
        <v>2934796.0096089463</v>
      </c>
      <c r="K22" s="60">
        <f>[5]Growth!K12*INDEX($C$5:$H$5, 1, MATCH(K$14,$C$4:$H$4))</f>
        <v>1120095.9119008097</v>
      </c>
      <c r="L22" s="60">
        <f>[5]Growth!L12*INDEX($C$5:$H$5, 1, MATCH(L$14,$C$4:$H$4))</f>
        <v>26511616.912363615</v>
      </c>
      <c r="M22" s="60">
        <f>[5]Growth!M12*INDEX($C$5:$H$5, 1, MATCH(M$14,$C$4:$H$4))</f>
        <v>988734.64083476574</v>
      </c>
      <c r="N22" s="60">
        <f>[5]Growth!N12*INDEX($C$5:$H$5, 1, MATCH(N$14,$C$4:$H$4))</f>
        <v>362831.22794623906</v>
      </c>
      <c r="O22" s="60">
        <f>[5]Growth!O12*INDEX($C$5:$H$5, 1, MATCH(O$14,$C$4:$H$4))</f>
        <v>59326713.494483359</v>
      </c>
      <c r="P22" s="60">
        <f>[5]Growth!P12*INDEX($C$5:$H$5, 1, MATCH(P$14,$C$4:$H$4))</f>
        <v>850404.33779278223</v>
      </c>
      <c r="Q22" s="60">
        <f>[5]Growth!Q12*INDEX($C$5:$H$5, 1, MATCH(Q$14,$C$4:$H$4))</f>
        <v>352878.00546874822</v>
      </c>
      <c r="R22" s="60" cm="1">
        <f t="array" ref="R22">[5]Growth!R12*INDEX($C$5:$H$5, 1, MATCH(R$14,$C$4:$H$4))*INDEX($C$9:$F$11,MATCH(R$15,$B$9:$B$11),_xlfn.IFS($B22-$B$16&lt;=$C$8,1,$B22-$B$16&lt;=$D$8,2,$B22-$B$16&lt;=$E$8,3,$B22-$B$16&gt;$E$8,4))</f>
        <v>1692865.9697517951</v>
      </c>
      <c r="S22" s="60" cm="1">
        <f t="array" ref="S22">[5]Growth!S12*INDEX($C$5:$H$5, 1, MATCH(S$14,$C$4:$H$4))*INDEX($C$9:$F$11,MATCH(S$15,$B$9:$B$11),_xlfn.IFS($B22-$B$16&lt;=$C$8,1,$B22-$B$16&lt;=$D$8,2,$B22-$B$16&lt;=$E$8,3,$B22-$B$16&gt;$E$8,4))</f>
        <v>124384.79427940345</v>
      </c>
      <c r="T22" s="60" cm="1">
        <f t="array" ref="T22">[5]Growth!T12*INDEX($C$5:$H$5, 1, MATCH(T$14,$C$4:$H$4))*INDEX($C$9:$F$11,MATCH(T$15,$B$9:$B$11),_xlfn.IFS($B22-$B$16&lt;=$C$8,1,$B22-$B$16&lt;=$D$8,2,$B22-$B$16&lt;=$E$8,3,$B22-$B$16&gt;$E$8,4))</f>
        <v>22783.552431905133</v>
      </c>
      <c r="U22" s="100">
        <f t="shared" si="3"/>
        <v>419545443.08104289</v>
      </c>
      <c r="V22" s="60">
        <f>'[5]Relocation Components'!V12*INDEX($C$5:$H$5, 1, MATCH(V$14,$C$4:$H$4))</f>
        <v>676690017.94625282</v>
      </c>
      <c r="W22" s="60">
        <f>'[5]Relocation Components'!W12*INDEX($C$5:$H$5, 1, MATCH(W$14,$C$4:$H$4))</f>
        <v>215336749.68911248</v>
      </c>
      <c r="X22" s="60">
        <f>'[5]Relocation Components'!X12*INDEX($C$5:$H$5, 1, MATCH(X$14,$C$4:$H$4))</f>
        <v>0</v>
      </c>
      <c r="Y22" s="60">
        <f>'[5]Relocation Components'!Y12*INDEX($C$5:$H$5, 1, MATCH(Y$14,$C$4:$H$4))</f>
        <v>932031485.78472853</v>
      </c>
      <c r="Z22" s="60">
        <f>'[5]Relocation Components'!Z12*INDEX($C$5:$H$5, 1, MATCH(Z$14,$C$4:$H$4))</f>
        <v>270540302.32156086</v>
      </c>
      <c r="AA22" s="60">
        <f>'[5]Relocation Components'!AA12*INDEX($C$5:$H$5, 1, MATCH(AA$14,$C$4:$H$4))</f>
        <v>0</v>
      </c>
      <c r="AB22" s="60">
        <f>'[5]Relocation Components'!AB12*INDEX($C$5:$H$5, 1, MATCH(AB$14,$C$4:$H$4))</f>
        <v>1783107472.2214978</v>
      </c>
      <c r="AC22" s="60">
        <f>'[5]Relocation Components'!AC12*INDEX($C$5:$H$5, 1, MATCH(AC$14,$C$4:$H$4))</f>
        <v>367601118.78226238</v>
      </c>
      <c r="AD22" s="60">
        <f>'[5]Relocation Components'!AD12*INDEX($C$5:$H$5, 1, MATCH(AD$14,$C$4:$H$4))</f>
        <v>0</v>
      </c>
      <c r="AE22" s="60">
        <f>'[5]Relocation Components'!AE12*INDEX($C$5:$H$5, 1, MATCH(AE$14,$C$4:$H$4))</f>
        <v>70883284.089859754</v>
      </c>
      <c r="AF22" s="60">
        <f>'[5]Relocation Components'!AF12*INDEX($C$5:$H$5, 1, MATCH(AF$14,$C$4:$H$4))</f>
        <v>24455762.293926444</v>
      </c>
      <c r="AG22" s="60">
        <f>'[5]Relocation Components'!AG12*INDEX($C$5:$H$5, 1, MATCH(AG$14,$C$4:$H$4))</f>
        <v>0</v>
      </c>
      <c r="AH22" s="60">
        <f>'[5]Relocation Components'!AH12*INDEX($C$5:$H$5, 1, MATCH(AH$14,$C$4:$H$4))</f>
        <v>70818002.925190508</v>
      </c>
      <c r="AI22" s="60">
        <f>'[5]Relocation Components'!AI12*INDEX($C$5:$H$5, 1, MATCH(AI$14,$C$4:$H$4))</f>
        <v>25463893.793256853</v>
      </c>
      <c r="AJ22" s="60">
        <f>'[5]Relocation Components'!AJ12*INDEX($C$5:$H$5, 1, MATCH(AJ$14,$C$4:$H$4))</f>
        <v>0</v>
      </c>
      <c r="AK22" s="60">
        <f>'[5]Relocation Components'!AK12*INDEX($C$5:$H$5, 1, MATCH(AK$14,$C$4:$H$4))</f>
        <v>11746215.111273613</v>
      </c>
      <c r="AL22" s="60">
        <f>'[5]Relocation Components'!AL12*INDEX($C$5:$H$5, 1, MATCH(AL$14,$C$4:$H$4))</f>
        <v>3303485.2630017144</v>
      </c>
      <c r="AM22" s="60">
        <f>'[5]Relocation Components'!AM12*INDEX($C$5:$H$5, 1, MATCH(AM$14,$C$4:$H$4))</f>
        <v>0</v>
      </c>
      <c r="AN22" s="100">
        <f t="shared" si="4"/>
        <v>4451977790.2219238</v>
      </c>
      <c r="AP22">
        <v>4623641650.2897959</v>
      </c>
    </row>
    <row r="23" spans="2:42">
      <c r="B23" s="46">
        <v>2027</v>
      </c>
      <c r="C23" s="60" cm="1">
        <f t="array" ref="C23">[5]Growth!C13*INDEX($C$5:$H$5, 1, MATCH(C$14,$C$4:$H$4))*INDEX($C$9:$F$11,MATCH(C$15,$B$9:$B$11),_xlfn.IFS($B23-$B$16&lt;=$C$8,1,$B23-$B$16&lt;=$D$8,2,$B23-$B$16&lt;=$E$8,3,$B23-$B$16&gt;$E$8,4))</f>
        <v>13400036.238078978</v>
      </c>
      <c r="D23" s="60" cm="1">
        <f t="array" ref="D23">[5]Growth!D13*INDEX($C$5:$H$5, 1, MATCH(D$14,$C$4:$H$4))*INDEX($C$9:$F$11,MATCH(D$15,$B$9:$B$11),_xlfn.IFS($B23-$B$16&lt;=$C$8,1,$B23-$B$16&lt;=$D$8,2,$B23-$B$16&lt;=$E$8,3,$B23-$B$16&gt;$E$8,4))</f>
        <v>1326048.2200690524</v>
      </c>
      <c r="E23" s="60" cm="1">
        <f t="array" ref="E23">[5]Growth!E13*INDEX($C$5:$H$5, 1, MATCH(E$14,$C$4:$H$4))*INDEX($C$9:$F$11,MATCH(E$15,$B$9:$B$11),_xlfn.IFS($B23-$B$16&lt;=$C$8,1,$B23-$B$16&lt;=$D$8,2,$B23-$B$16&lt;=$E$8,3,$B23-$B$16&gt;$E$8,4))</f>
        <v>92583.428997829207</v>
      </c>
      <c r="F23" s="60">
        <f>[5]Growth!F13*INDEX($C$5:$H$5, 1, MATCH(F$14,$C$4:$H$4))</f>
        <v>275063952.6709885</v>
      </c>
      <c r="G23" s="60">
        <f>[5]Growth!G13*INDEX($C$5:$H$5, 1, MATCH(G$14,$C$4:$H$4))</f>
        <v>8636068.8555414509</v>
      </c>
      <c r="H23" s="60">
        <f>[5]Growth!H13*INDEX($C$5:$H$5, 1, MATCH(H$14,$C$4:$H$4))</f>
        <v>1776555.977169503</v>
      </c>
      <c r="I23" s="60">
        <f>[5]Growth!I13*INDEX($C$5:$H$5, 1, MATCH(I$14,$C$4:$H$4))</f>
        <v>44974484.401937447</v>
      </c>
      <c r="J23" s="60">
        <f>[5]Growth!J13*INDEX($C$5:$H$5, 1, MATCH(J$14,$C$4:$H$4))</f>
        <v>3113050.5360821825</v>
      </c>
      <c r="K23" s="60">
        <f>[5]Growth!K13*INDEX($C$5:$H$5, 1, MATCH(K$14,$C$4:$H$4))</f>
        <v>1188123.621576082</v>
      </c>
      <c r="L23" s="60">
        <f>[5]Growth!L13*INDEX($C$5:$H$5, 1, MATCH(L$14,$C$4:$H$4))</f>
        <v>28120150.881368838</v>
      </c>
      <c r="M23" s="60">
        <f>[5]Growth!M13*INDEX($C$5:$H$5, 1, MATCH(M$14,$C$4:$H$4))</f>
        <v>1048803.5993383427</v>
      </c>
      <c r="N23" s="60">
        <f>[5]Growth!N13*INDEX($C$5:$H$5, 1, MATCH(N$14,$C$4:$H$4))</f>
        <v>384867.0194858255</v>
      </c>
      <c r="O23" s="60">
        <f>[5]Growth!O13*INDEX($C$5:$H$5, 1, MATCH(O$14,$C$4:$H$4))</f>
        <v>62928311.218323633</v>
      </c>
      <c r="P23" s="60">
        <f>[5]Growth!P13*INDEX($C$5:$H$5, 1, MATCH(P$14,$C$4:$H$4))</f>
        <v>902086.19300624006</v>
      </c>
      <c r="Q23" s="60">
        <f>[5]Growth!Q13*INDEX($C$5:$H$5, 1, MATCH(Q$14,$C$4:$H$4))</f>
        <v>374307.49391120858</v>
      </c>
      <c r="R23" s="60" cm="1">
        <f t="array" ref="R23">[5]Growth!R13*INDEX($C$5:$H$5, 1, MATCH(R$14,$C$4:$H$4))*INDEX($C$9:$F$11,MATCH(R$15,$B$9:$B$11),_xlfn.IFS($B23-$B$16&lt;=$C$8,1,$B23-$B$16&lt;=$D$8,2,$B23-$B$16&lt;=$E$8,3,$B23-$B$16&gt;$E$8,4))</f>
        <v>1795851.2963356639</v>
      </c>
      <c r="S23" s="60" cm="1">
        <f t="array" ref="S23">[5]Growth!S13*INDEX($C$5:$H$5, 1, MATCH(S$14,$C$4:$H$4))*INDEX($C$9:$F$11,MATCH(S$15,$B$9:$B$11),_xlfn.IFS($B23-$B$16&lt;=$C$8,1,$B23-$B$16&lt;=$D$8,2,$B23-$B$16&lt;=$E$8,3,$B23-$B$16&gt;$E$8,4))</f>
        <v>131932.72746795599</v>
      </c>
      <c r="T23" s="60" cm="1">
        <f t="array" ref="T23">[5]Growth!T13*INDEX($C$5:$H$5, 1, MATCH(T$14,$C$4:$H$4))*INDEX($C$9:$F$11,MATCH(T$15,$B$9:$B$11),_xlfn.IFS($B23-$B$16&lt;=$C$8,1,$B23-$B$16&lt;=$D$8,2,$B23-$B$16&lt;=$E$8,3,$B23-$B$16&gt;$E$8,4))</f>
        <v>24166.954122340401</v>
      </c>
      <c r="U23" s="100">
        <f t="shared" si="3"/>
        <v>445281381.33380109</v>
      </c>
      <c r="V23" s="60">
        <f>'[5]Relocation Components'!V13*INDEX($C$5:$H$5, 1, MATCH(V$14,$C$4:$H$4))</f>
        <v>692140779.90362573</v>
      </c>
      <c r="W23" s="60">
        <f>'[5]Relocation Components'!W13*INDEX($C$5:$H$5, 1, MATCH(W$14,$C$4:$H$4))</f>
        <v>220231451.00221303</v>
      </c>
      <c r="X23" s="60">
        <f>'[5]Relocation Components'!X13*INDEX($C$5:$H$5, 1, MATCH(X$14,$C$4:$H$4))</f>
        <v>0</v>
      </c>
      <c r="Y23" s="60">
        <f>'[5]Relocation Components'!Y13*INDEX($C$5:$H$5, 1, MATCH(Y$14,$C$4:$H$4))</f>
        <v>950545122.01142883</v>
      </c>
      <c r="Z23" s="60">
        <f>'[5]Relocation Components'!Z13*INDEX($C$5:$H$5, 1, MATCH(Z$14,$C$4:$H$4))</f>
        <v>275914207.55834365</v>
      </c>
      <c r="AA23" s="60">
        <f>'[5]Relocation Components'!AA13*INDEX($C$5:$H$5, 1, MATCH(AA$14,$C$4:$H$4))</f>
        <v>0</v>
      </c>
      <c r="AB23" s="60">
        <f>'[5]Relocation Components'!AB13*INDEX($C$5:$H$5, 1, MATCH(AB$14,$C$4:$H$4))</f>
        <v>1823457181.4663761</v>
      </c>
      <c r="AC23" s="60">
        <f>'[5]Relocation Components'!AC13*INDEX($C$5:$H$5, 1, MATCH(AC$14,$C$4:$H$4))</f>
        <v>375920571.08908558</v>
      </c>
      <c r="AD23" s="60">
        <f>'[5]Relocation Components'!AD13*INDEX($C$5:$H$5, 1, MATCH(AD$14,$C$4:$H$4))</f>
        <v>0</v>
      </c>
      <c r="AE23" s="60">
        <f>'[5]Relocation Components'!AE13*INDEX($C$5:$H$5, 1, MATCH(AE$14,$C$4:$H$4))</f>
        <v>72191664.823414251</v>
      </c>
      <c r="AF23" s="60">
        <f>'[5]Relocation Components'!AF13*INDEX($C$5:$H$5, 1, MATCH(AF$14,$C$4:$H$4))</f>
        <v>24909064.60917135</v>
      </c>
      <c r="AG23" s="60">
        <f>'[5]Relocation Components'!AG13*INDEX($C$5:$H$5, 1, MATCH(AG$14,$C$4:$H$4))</f>
        <v>0</v>
      </c>
      <c r="AH23" s="60">
        <f>'[5]Relocation Components'!AH13*INDEX($C$5:$H$5, 1, MATCH(AH$14,$C$4:$H$4))</f>
        <v>72186841.797993734</v>
      </c>
      <c r="AI23" s="60">
        <f>'[5]Relocation Components'!AI13*INDEX($C$5:$H$5, 1, MATCH(AI$14,$C$4:$H$4))</f>
        <v>25957685.303310618</v>
      </c>
      <c r="AJ23" s="60">
        <f>'[5]Relocation Components'!AJ13*INDEX($C$5:$H$5, 1, MATCH(AJ$14,$C$4:$H$4))</f>
        <v>0</v>
      </c>
      <c r="AK23" s="60">
        <f>'[5]Relocation Components'!AK13*INDEX($C$5:$H$5, 1, MATCH(AK$14,$C$4:$H$4))</f>
        <v>11985852.835929986</v>
      </c>
      <c r="AL23" s="60">
        <f>'[5]Relocation Components'!AL13*INDEX($C$5:$H$5, 1, MATCH(AL$14,$C$4:$H$4))</f>
        <v>3370395.1080421484</v>
      </c>
      <c r="AM23" s="60">
        <f>'[5]Relocation Components'!AM13*INDEX($C$5:$H$5, 1, MATCH(AM$14,$C$4:$H$4))</f>
        <v>0</v>
      </c>
      <c r="AN23" s="100">
        <f t="shared" si="4"/>
        <v>4548810817.5089331</v>
      </c>
      <c r="AP23">
        <v>4751368434.2711802</v>
      </c>
    </row>
    <row r="24" spans="2:42">
      <c r="B24" s="46">
        <v>2028</v>
      </c>
      <c r="C24" s="60" cm="1">
        <f t="array" ref="C24">[5]Growth!C14*INDEX($C$5:$H$5, 1, MATCH(C$14,$C$4:$H$4))*INDEX($C$9:$F$11,MATCH(C$15,$B$9:$B$11),_xlfn.IFS($B24-$B$16&lt;=$C$8,1,$B24-$B$16&lt;=$D$8,2,$B24-$B$16&lt;=$E$8,3,$B24-$B$16&gt;$E$8,4))</f>
        <v>14481955.42355489</v>
      </c>
      <c r="D24" s="60" cm="1">
        <f t="array" ref="D24">[5]Growth!D14*INDEX($C$5:$H$5, 1, MATCH(D$14,$C$4:$H$4))*INDEX($C$9:$F$11,MATCH(D$15,$B$9:$B$11),_xlfn.IFS($B24-$B$16&lt;=$C$8,1,$B24-$B$16&lt;=$D$8,2,$B24-$B$16&lt;=$E$8,3,$B24-$B$16&gt;$E$8,4))</f>
        <v>1406401.1812803184</v>
      </c>
      <c r="E24" s="60" cm="1">
        <f t="array" ref="E24">[5]Growth!E14*INDEX($C$5:$H$5, 1, MATCH(E$14,$C$4:$H$4))*INDEX($C$9:$F$11,MATCH(E$15,$B$9:$B$11),_xlfn.IFS($B24-$B$16&lt;=$C$8,1,$B24-$B$16&lt;=$D$8,2,$B24-$B$16&lt;=$E$8,3,$B24-$B$16&gt;$E$8,4))</f>
        <v>98196.379116073382</v>
      </c>
      <c r="F24" s="60">
        <f>[5]Growth!F14*INDEX($C$5:$H$5, 1, MATCH(F$14,$C$4:$H$4))</f>
        <v>291738673.71196902</v>
      </c>
      <c r="G24" s="60">
        <f>[5]Growth!G14*INDEX($C$5:$H$5, 1, MATCH(G$14,$C$4:$H$4))</f>
        <v>9159596.9055426158</v>
      </c>
      <c r="H24" s="60">
        <f>[5]Growth!H14*INDEX($C$5:$H$5, 1, MATCH(H$14,$C$4:$H$4))</f>
        <v>1884255.5120495451</v>
      </c>
      <c r="I24" s="60">
        <f>[5]Growth!I14*INDEX($C$5:$H$5, 1, MATCH(I$14,$C$4:$H$4))</f>
        <v>47701138.059171945</v>
      </c>
      <c r="J24" s="60">
        <f>[5]Growth!J14*INDEX($C$5:$H$5, 1, MATCH(J$14,$C$4:$H$4))</f>
        <v>3301793.5251787198</v>
      </c>
      <c r="K24" s="60">
        <f>[5]Growth!K14*INDEX($C$5:$H$5, 1, MATCH(K$14,$C$4:$H$4))</f>
        <v>1260153.8624391286</v>
      </c>
      <c r="L24" s="60">
        <f>[5]Growth!L14*INDEX($C$5:$H$5, 1, MATCH(L$14,$C$4:$H$4))</f>
        <v>29823259.204993661</v>
      </c>
      <c r="M24" s="60">
        <f>[5]Growth!M14*INDEX($C$5:$H$5, 1, MATCH(M$14,$C$4:$H$4))</f>
        <v>1112407.6170901901</v>
      </c>
      <c r="N24" s="60">
        <f>[5]Growth!N14*INDEX($C$5:$H$5, 1, MATCH(N$14,$C$4:$H$4))</f>
        <v>408199.31210950483</v>
      </c>
      <c r="O24" s="60">
        <f>[5]Growth!O14*INDEX($C$5:$H$5, 1, MATCH(O$14,$C$4:$H$4))</f>
        <v>66741751.930811703</v>
      </c>
      <c r="P24" s="60">
        <f>[5]Growth!P14*INDEX($C$5:$H$5, 1, MATCH(P$14,$C$4:$H$4))</f>
        <v>956810.22289656161</v>
      </c>
      <c r="Q24" s="60">
        <f>[5]Growth!Q14*INDEX($C$5:$H$5, 1, MATCH(Q$14,$C$4:$H$4))</f>
        <v>396997.73618424305</v>
      </c>
      <c r="R24" s="60" cm="1">
        <f t="array" ref="R24">[5]Growth!R14*INDEX($C$5:$H$5, 1, MATCH(R$14,$C$4:$H$4))*INDEX($C$9:$F$11,MATCH(R$15,$B$9:$B$11),_xlfn.IFS($B24-$B$16&lt;=$C$8,1,$B24-$B$16&lt;=$D$8,2,$B24-$B$16&lt;=$E$8,3,$B24-$B$16&gt;$E$8,4))</f>
        <v>1904902.9906535398</v>
      </c>
      <c r="S24" s="60" cm="1">
        <f t="array" ref="S24">[5]Growth!S14*INDEX($C$5:$H$5, 1, MATCH(S$14,$C$4:$H$4))*INDEX($C$9:$F$11,MATCH(S$15,$B$9:$B$11),_xlfn.IFS($B24-$B$16&lt;=$C$8,1,$B24-$B$16&lt;=$D$8,2,$B24-$B$16&lt;=$E$8,3,$B24-$B$16&gt;$E$8,4))</f>
        <v>139924.49198966526</v>
      </c>
      <c r="T24" s="60" cm="1">
        <f t="array" ref="T24">[5]Growth!T14*INDEX($C$5:$H$5, 1, MATCH(T$14,$C$4:$H$4))*INDEX($C$9:$F$11,MATCH(T$15,$B$9:$B$11),_xlfn.IFS($B24-$B$16&lt;=$C$8,1,$B24-$B$16&lt;=$D$8,2,$B24-$B$16&lt;=$E$8,3,$B24-$B$16&gt;$E$8,4))</f>
        <v>25631.737100739425</v>
      </c>
      <c r="U24" s="100">
        <f t="shared" si="3"/>
        <v>472542049.8041321</v>
      </c>
      <c r="V24" s="60">
        <f>'[5]Relocation Components'!V14*INDEX($C$5:$H$5, 1, MATCH(V$14,$C$4:$H$4))</f>
        <v>708193025.18995631</v>
      </c>
      <c r="W24" s="60">
        <f>'[5]Relocation Components'!W14*INDEX($C$5:$H$5, 1, MATCH(W$14,$C$4:$H$4))</f>
        <v>225316989.13352314</v>
      </c>
      <c r="X24" s="60">
        <f>'[5]Relocation Components'!X14*INDEX($C$5:$H$5, 1, MATCH(X$14,$C$4:$H$4))</f>
        <v>0</v>
      </c>
      <c r="Y24" s="60">
        <f>'[5]Relocation Components'!Y14*INDEX($C$5:$H$5, 1, MATCH(Y$14,$C$4:$H$4))</f>
        <v>969694599.58887112</v>
      </c>
      <c r="Z24" s="60">
        <f>'[5]Relocation Components'!Z14*INDEX($C$5:$H$5, 1, MATCH(Z$14,$C$4:$H$4))</f>
        <v>281472677.37445813</v>
      </c>
      <c r="AA24" s="60">
        <f>'[5]Relocation Components'!AA14*INDEX($C$5:$H$5, 1, MATCH(AA$14,$C$4:$H$4))</f>
        <v>0</v>
      </c>
      <c r="AB24" s="60">
        <f>'[5]Relocation Components'!AB14*INDEX($C$5:$H$5, 1, MATCH(AB$14,$C$4:$H$4))</f>
        <v>1865371982.2400289</v>
      </c>
      <c r="AC24" s="60">
        <f>'[5]Relocation Components'!AC14*INDEX($C$5:$H$5, 1, MATCH(AC$14,$C$4:$H$4))</f>
        <v>384562705.72388697</v>
      </c>
      <c r="AD24" s="60">
        <f>'[5]Relocation Components'!AD14*INDEX($C$5:$H$5, 1, MATCH(AD$14,$C$4:$H$4))</f>
        <v>0</v>
      </c>
      <c r="AE24" s="60">
        <f>'[5]Relocation Components'!AE14*INDEX($C$5:$H$5, 1, MATCH(AE$14,$C$4:$H$4))</f>
        <v>73511876.449551091</v>
      </c>
      <c r="AF24" s="60">
        <f>'[5]Relocation Components'!AF14*INDEX($C$5:$H$5, 1, MATCH(AF$14,$C$4:$H$4))</f>
        <v>25366479.568028212</v>
      </c>
      <c r="AG24" s="60">
        <f>'[5]Relocation Components'!AG14*INDEX($C$5:$H$5, 1, MATCH(AG$14,$C$4:$H$4))</f>
        <v>0</v>
      </c>
      <c r="AH24" s="60">
        <f>'[5]Relocation Components'!AH14*INDEX($C$5:$H$5, 1, MATCH(AH$14,$C$4:$H$4))</f>
        <v>73568736.341352373</v>
      </c>
      <c r="AI24" s="60">
        <f>'[5]Relocation Components'!AI14*INDEX($C$5:$H$5, 1, MATCH(AI$14,$C$4:$H$4))</f>
        <v>26456199.894182969</v>
      </c>
      <c r="AJ24" s="60">
        <f>'[5]Relocation Components'!AJ14*INDEX($C$5:$H$5, 1, MATCH(AJ$14,$C$4:$H$4))</f>
        <v>0</v>
      </c>
      <c r="AK24" s="60">
        <f>'[5]Relocation Components'!AK14*INDEX($C$5:$H$5, 1, MATCH(AK$14,$C$4:$H$4))</f>
        <v>12229076.932559466</v>
      </c>
      <c r="AL24" s="60">
        <f>'[5]Relocation Components'!AL14*INDEX($C$5:$H$5, 1, MATCH(AL$14,$C$4:$H$4))</f>
        <v>3438303.8912407523</v>
      </c>
      <c r="AM24" s="60">
        <f>'[5]Relocation Components'!AM14*INDEX($C$5:$H$5, 1, MATCH(AM$14,$C$4:$H$4))</f>
        <v>0</v>
      </c>
      <c r="AN24" s="100">
        <f t="shared" si="4"/>
        <v>4649182652.3276396</v>
      </c>
      <c r="AP24">
        <v>4883412190.7476645</v>
      </c>
    </row>
    <row r="25" spans="2:42">
      <c r="B25" s="46">
        <v>2029</v>
      </c>
      <c r="C25" s="60" cm="1">
        <f t="array" ref="C25">[5]Growth!C15*INDEX($C$5:$H$5, 1, MATCH(C$14,$C$4:$H$4))*INDEX($C$9:$F$11,MATCH(C$15,$B$9:$B$11),_xlfn.IFS($B25-$B$16&lt;=$C$8,1,$B25-$B$16&lt;=$D$8,2,$B25-$B$16&lt;=$E$8,3,$B25-$B$16&gt;$E$8,4))</f>
        <v>15638566.436983198</v>
      </c>
      <c r="D25" s="60" cm="1">
        <f t="array" ref="D25">[5]Growth!D15*INDEX($C$5:$H$5, 1, MATCH(D$14,$C$4:$H$4))*INDEX($C$9:$F$11,MATCH(D$15,$B$9:$B$11),_xlfn.IFS($B25-$B$16&lt;=$C$8,1,$B25-$B$16&lt;=$D$8,2,$B25-$B$16&lt;=$E$8,3,$B25-$B$16&gt;$E$8,4))</f>
        <v>1491474.318062539</v>
      </c>
      <c r="E25" s="60" cm="1">
        <f t="array" ref="E25">[5]Growth!E15*INDEX($C$5:$H$5, 1, MATCH(E$14,$C$4:$H$4))*INDEX($C$9:$F$11,MATCH(E$15,$B$9:$B$11),_xlfn.IFS($B25-$B$16&lt;=$C$8,1,$B25-$B$16&lt;=$D$8,2,$B25-$B$16&lt;=$E$8,3,$B25-$B$16&gt;$E$8,4))</f>
        <v>104139.16567364743</v>
      </c>
      <c r="F25" s="60">
        <f>[5]Growth!F15*INDEX($C$5:$H$5, 1, MATCH(F$14,$C$4:$H$4))</f>
        <v>309393206.97537011</v>
      </c>
      <c r="G25" s="60">
        <f>[5]Growth!G15*INDEX($C$5:$H$5, 1, MATCH(G$14,$C$4:$H$4))</f>
        <v>9713887.5884050447</v>
      </c>
      <c r="H25" s="60">
        <f>[5]Growth!H15*INDEX($C$5:$H$5, 1, MATCH(H$14,$C$4:$H$4))</f>
        <v>1998283.6104746677</v>
      </c>
      <c r="I25" s="60">
        <f>[5]Growth!I15*INDEX($C$5:$H$5, 1, MATCH(I$14,$C$4:$H$4))</f>
        <v>50588020.871125057</v>
      </c>
      <c r="J25" s="60">
        <f>[5]Growth!J15*INDEX($C$5:$H$5, 1, MATCH(J$14,$C$4:$H$4))</f>
        <v>3501628.1868447056</v>
      </c>
      <c r="K25" s="60">
        <f>[5]Growth!K15*INDEX($C$5:$H$5, 1, MATCH(K$14,$C$4:$H$4))</f>
        <v>1336416.8183345401</v>
      </c>
      <c r="L25" s="60">
        <f>[5]Growth!L15*INDEX($C$5:$H$5, 1, MATCH(L$14,$C$4:$H$4))</f>
        <v>31626377.983777553</v>
      </c>
      <c r="M25" s="60">
        <f>[5]Growth!M15*INDEX($C$5:$H$5, 1, MATCH(M$14,$C$4:$H$4))</f>
        <v>1179750.0276188767</v>
      </c>
      <c r="N25" s="60">
        <f>[5]Growth!N15*INDEX($C$5:$H$5, 1, MATCH(N$14,$C$4:$H$4))</f>
        <v>432902.6664468376</v>
      </c>
      <c r="O25" s="60">
        <f>[5]Growth!O15*INDEX($C$5:$H$5, 1, MATCH(O$14,$C$4:$H$4))</f>
        <v>70779215.936502784</v>
      </c>
      <c r="P25" s="60">
        <f>[5]Growth!P15*INDEX($C$5:$H$5, 1, MATCH(P$14,$C$4:$H$4))</f>
        <v>1014751.4402933998</v>
      </c>
      <c r="Q25" s="60">
        <f>[5]Growth!Q15*INDEX($C$5:$H$5, 1, MATCH(Q$14,$C$4:$H$4))</f>
        <v>421021.23394980299</v>
      </c>
      <c r="R25" s="60" cm="1">
        <f t="array" ref="R25">[5]Growth!R15*INDEX($C$5:$H$5, 1, MATCH(R$14,$C$4:$H$4))*INDEX($C$9:$F$11,MATCH(R$15,$B$9:$B$11),_xlfn.IFS($B25-$B$16&lt;=$C$8,1,$B25-$B$16&lt;=$D$8,2,$B25-$B$16&lt;=$E$8,3,$B25-$B$16&gt;$E$8,4))</f>
        <v>2020370.2261623645</v>
      </c>
      <c r="S25" s="60" cm="1">
        <f t="array" ref="S25">[5]Growth!S15*INDEX($C$5:$H$5, 1, MATCH(S$14,$C$4:$H$4))*INDEX($C$9:$F$11,MATCH(S$15,$B$9:$B$11),_xlfn.IFS($B25-$B$16&lt;=$C$8,1,$B25-$B$16&lt;=$D$8,2,$B25-$B$16&lt;=$E$8,3,$B25-$B$16&gt;$E$8,4))</f>
        <v>148385.60114487557</v>
      </c>
      <c r="T25" s="60" cm="1">
        <f t="array" ref="T25">[5]Growth!T15*INDEX($C$5:$H$5, 1, MATCH(T$14,$C$4:$H$4))*INDEX($C$9:$F$11,MATCH(T$15,$B$9:$B$11),_xlfn.IFS($B25-$B$16&lt;=$C$8,1,$B25-$B$16&lt;=$D$8,2,$B25-$B$16&lt;=$E$8,3,$B25-$B$16&gt;$E$8,4))</f>
        <v>27182.580991672505</v>
      </c>
      <c r="U25" s="100">
        <f t="shared" si="3"/>
        <v>501415581.66816163</v>
      </c>
      <c r="V25" s="60">
        <f>'[5]Relocation Components'!V15*INDEX($C$5:$H$5, 1, MATCH(V$14,$C$4:$H$4))</f>
        <v>724881262.95823681</v>
      </c>
      <c r="W25" s="60">
        <f>'[5]Relocation Components'!W15*INDEX($C$5:$H$5, 1, MATCH(W$14,$C$4:$H$4))</f>
        <v>230604303.04360104</v>
      </c>
      <c r="X25" s="60">
        <f>'[5]Relocation Components'!X15*INDEX($C$5:$H$5, 1, MATCH(X$14,$C$4:$H$4))</f>
        <v>0</v>
      </c>
      <c r="Y25" s="60">
        <f>'[5]Relocation Components'!Y15*INDEX($C$5:$H$5, 1, MATCH(Y$14,$C$4:$H$4))</f>
        <v>989516374.74155438</v>
      </c>
      <c r="Z25" s="60">
        <f>'[5]Relocation Components'!Z15*INDEX($C$5:$H$5, 1, MATCH(Z$14,$C$4:$H$4))</f>
        <v>287226293.84223992</v>
      </c>
      <c r="AA25" s="60">
        <f>'[5]Relocation Components'!AA15*INDEX($C$5:$H$5, 1, MATCH(AA$14,$C$4:$H$4))</f>
        <v>0</v>
      </c>
      <c r="AB25" s="60">
        <f>'[5]Relocation Components'!AB15*INDEX($C$5:$H$5, 1, MATCH(AB$14,$C$4:$H$4))</f>
        <v>1908941538.2777369</v>
      </c>
      <c r="AC25" s="60">
        <f>'[5]Relocation Components'!AC15*INDEX($C$5:$H$5, 1, MATCH(AC$14,$C$4:$H$4))</f>
        <v>393546009.55863118</v>
      </c>
      <c r="AD25" s="60">
        <f>'[5]Relocation Components'!AD15*INDEX($C$5:$H$5, 1, MATCH(AD$14,$C$4:$H$4))</f>
        <v>0</v>
      </c>
      <c r="AE25" s="60">
        <f>'[5]Relocation Components'!AE15*INDEX($C$5:$H$5, 1, MATCH(AE$14,$C$4:$H$4))</f>
        <v>74843918.968270257</v>
      </c>
      <c r="AF25" s="60">
        <f>'[5]Relocation Components'!AF15*INDEX($C$5:$H$5, 1, MATCH(AF$14,$C$4:$H$4))</f>
        <v>25828007.170497026</v>
      </c>
      <c r="AG25" s="60">
        <f>'[5]Relocation Components'!AG15*INDEX($C$5:$H$5, 1, MATCH(AG$14,$C$4:$H$4))</f>
        <v>0</v>
      </c>
      <c r="AH25" s="60">
        <f>'[5]Relocation Components'!AH15*INDEX($C$5:$H$5, 1, MATCH(AH$14,$C$4:$H$4))</f>
        <v>74963686.55526647</v>
      </c>
      <c r="AI25" s="60">
        <f>'[5]Relocation Components'!AI15*INDEX($C$5:$H$5, 1, MATCH(AI$14,$C$4:$H$4))</f>
        <v>26959437.565873899</v>
      </c>
      <c r="AJ25" s="60">
        <f>'[5]Relocation Components'!AJ15*INDEX($C$5:$H$5, 1, MATCH(AJ$14,$C$4:$H$4))</f>
        <v>0</v>
      </c>
      <c r="AK25" s="60">
        <f>'[5]Relocation Components'!AK15*INDEX($C$5:$H$5, 1, MATCH(AK$14,$C$4:$H$4))</f>
        <v>12476007.018414525</v>
      </c>
      <c r="AL25" s="60">
        <f>'[5]Relocation Components'!AL15*INDEX($C$5:$H$5, 1, MATCH(AL$14,$C$4:$H$4))</f>
        <v>3507245.103129359</v>
      </c>
      <c r="AM25" s="60">
        <f>'[5]Relocation Components'!AM15*INDEX($C$5:$H$5, 1, MATCH(AM$14,$C$4:$H$4))</f>
        <v>0</v>
      </c>
      <c r="AN25" s="100">
        <f t="shared" si="4"/>
        <v>4753294084.8034515</v>
      </c>
      <c r="AP25">
        <v>5020027943.8088417</v>
      </c>
    </row>
    <row r="26" spans="2:42">
      <c r="B26" s="46">
        <v>2030</v>
      </c>
      <c r="C26" s="60" cm="1">
        <f t="array" ref="C26">[5]Growth!C16*INDEX($C$5:$H$5, 1, MATCH(C$14,$C$4:$H$4))*INDEX($C$9:$F$11,MATCH(C$15,$B$9:$B$11),_xlfn.IFS($B26-$B$16&lt;=$C$8,1,$B26-$B$16&lt;=$D$8,2,$B26-$B$16&lt;=$E$8,3,$B26-$B$16&gt;$E$8,4))</f>
        <v>16874633.663195457</v>
      </c>
      <c r="D26" s="60" cm="1">
        <f t="array" ref="D26">[5]Growth!D16*INDEX($C$5:$H$5, 1, MATCH(D$14,$C$4:$H$4))*INDEX($C$9:$F$11,MATCH(D$15,$B$9:$B$11),_xlfn.IFS($B26-$B$16&lt;=$C$8,1,$B26-$B$16&lt;=$D$8,2,$B26-$B$16&lt;=$E$8,3,$B26-$B$16&gt;$E$8,4))</f>
        <v>1581538.7655697803</v>
      </c>
      <c r="E26" s="60" cm="1">
        <f t="array" ref="E26">[5]Growth!E16*INDEX($C$5:$H$5, 1, MATCH(E$14,$C$4:$H$4))*INDEX($C$9:$F$11,MATCH(E$15,$B$9:$B$11),_xlfn.IFS($B26-$B$16&lt;=$C$8,1,$B26-$B$16&lt;=$D$8,2,$B26-$B$16&lt;=$E$8,3,$B26-$B$16&gt;$E$8,4))</f>
        <v>110430.73993918858</v>
      </c>
      <c r="F26" s="60">
        <f>[5]Growth!F16*INDEX($C$5:$H$5, 1, MATCH(F$14,$C$4:$H$4))</f>
        <v>328083846.88083148</v>
      </c>
      <c r="G26" s="60">
        <f>[5]Growth!G16*INDEX($C$5:$H$5, 1, MATCH(G$14,$C$4:$H$4))</f>
        <v>10300708.347289858</v>
      </c>
      <c r="H26" s="60">
        <f>[5]Growth!H16*INDEX($C$5:$H$5, 1, MATCH(H$14,$C$4:$H$4))</f>
        <v>2119003.8799621793</v>
      </c>
      <c r="I26" s="60">
        <f>[5]Growth!I16*INDEX($C$5:$H$5, 1, MATCH(I$14,$C$4:$H$4))</f>
        <v>53644339.119125575</v>
      </c>
      <c r="J26" s="60">
        <f>[5]Growth!J16*INDEX($C$5:$H$5, 1, MATCH(J$14,$C$4:$H$4))</f>
        <v>3713191.830864341</v>
      </c>
      <c r="K26" s="60">
        <f>[5]Growth!K16*INDEX($C$5:$H$5, 1, MATCH(K$14,$C$4:$H$4))</f>
        <v>1417155.6851633943</v>
      </c>
      <c r="L26" s="60">
        <f>[5]Growth!L16*INDEX($C$5:$H$5, 1, MATCH(L$14,$C$4:$H$4))</f>
        <v>33535250.492427368</v>
      </c>
      <c r="M26" s="60">
        <f>[5]Growth!M16*INDEX($C$5:$H$5, 1, MATCH(M$14,$C$4:$H$4))</f>
        <v>1251045.6601577061</v>
      </c>
      <c r="N26" s="60">
        <f>[5]Growth!N16*INDEX($C$5:$H$5, 1, MATCH(N$14,$C$4:$H$4))</f>
        <v>459055.85793763009</v>
      </c>
      <c r="O26" s="60">
        <f>[5]Growth!O16*INDEX($C$5:$H$5, 1, MATCH(O$14,$C$4:$H$4))</f>
        <v>75053571.962935939</v>
      </c>
      <c r="P26" s="60">
        <f>[5]Growth!P16*INDEX($C$5:$H$5, 1, MATCH(P$14,$C$4:$H$4))</f>
        <v>1076094.75387268</v>
      </c>
      <c r="Q26" s="60">
        <f>[5]Growth!Q16*INDEX($C$5:$H$5, 1, MATCH(Q$14,$C$4:$H$4))</f>
        <v>446454.58715145814</v>
      </c>
      <c r="R26" s="60" cm="1">
        <f t="array" ref="R26">[5]Growth!R16*INDEX($C$5:$H$5, 1, MATCH(R$14,$C$4:$H$4))*INDEX($C$9:$F$11,MATCH(R$15,$B$9:$B$11),_xlfn.IFS($B26-$B$16&lt;=$C$8,1,$B26-$B$16&lt;=$D$8,2,$B26-$B$16&lt;=$E$8,3,$B26-$B$16&gt;$E$8,4))</f>
        <v>2142621.9277454368</v>
      </c>
      <c r="S26" s="60" cm="1">
        <f t="array" ref="S26">[5]Growth!S16*INDEX($C$5:$H$5, 1, MATCH(S$14,$C$4:$H$4))*INDEX($C$9:$F$11,MATCH(S$15,$B$9:$B$11),_xlfn.IFS($B26-$B$16&lt;=$C$8,1,$B26-$B$16&lt;=$D$8,2,$B26-$B$16&lt;=$E$8,3,$B26-$B$16&gt;$E$8,4))</f>
        <v>157343.00998563276</v>
      </c>
      <c r="T26" s="60" cm="1">
        <f t="array" ref="T26">[5]Growth!T16*INDEX($C$5:$H$5, 1, MATCH(T$14,$C$4:$H$4))*INDEX($C$9:$F$11,MATCH(T$15,$B$9:$B$11),_xlfn.IFS($B26-$B$16&lt;=$C$8,1,$B26-$B$16&lt;=$D$8,2,$B26-$B$16&lt;=$E$8,3,$B26-$B$16&gt;$E$8,4))</f>
        <v>28824.429928947051</v>
      </c>
      <c r="U26" s="100">
        <f t="shared" si="3"/>
        <v>531995111.59408414</v>
      </c>
      <c r="V26" s="60">
        <f>'[5]Relocation Components'!V16*INDEX($C$5:$H$5, 1, MATCH(V$14,$C$4:$H$4))</f>
        <v>742242045.11308765</v>
      </c>
      <c r="W26" s="60">
        <f>'[5]Relocation Components'!W16*INDEX($C$5:$H$5, 1, MATCH(W$14,$C$4:$H$4))</f>
        <v>236104978.90257728</v>
      </c>
      <c r="X26" s="60">
        <f>'[5]Relocation Components'!X16*INDEX($C$5:$H$5, 1, MATCH(X$14,$C$4:$H$4))</f>
        <v>0</v>
      </c>
      <c r="Y26" s="60">
        <f>'[5]Relocation Components'!Y16*INDEX($C$5:$H$5, 1, MATCH(Y$14,$C$4:$H$4))</f>
        <v>1010049271.7270542</v>
      </c>
      <c r="Z26" s="60">
        <f>'[5]Relocation Components'!Z16*INDEX($C$5:$H$5, 1, MATCH(Z$14,$C$4:$H$4))</f>
        <v>293186326.39792258</v>
      </c>
      <c r="AA26" s="60">
        <f>'[5]Relocation Components'!AA16*INDEX($C$5:$H$5, 1, MATCH(AA$14,$C$4:$H$4))</f>
        <v>0</v>
      </c>
      <c r="AB26" s="60">
        <f>'[5]Relocation Components'!AB16*INDEX($C$5:$H$5, 1, MATCH(AB$14,$C$4:$H$4))</f>
        <v>1954260884.8059609</v>
      </c>
      <c r="AC26" s="60">
        <f>'[5]Relocation Components'!AC16*INDEX($C$5:$H$5, 1, MATCH(AC$14,$C$4:$H$4))</f>
        <v>402890076.97303796</v>
      </c>
      <c r="AD26" s="60">
        <f>'[5]Relocation Components'!AD16*INDEX($C$5:$H$5, 1, MATCH(AD$14,$C$4:$H$4))</f>
        <v>0</v>
      </c>
      <c r="AE26" s="60">
        <f>'[5]Relocation Components'!AE16*INDEX($C$5:$H$5, 1, MATCH(AE$14,$C$4:$H$4))</f>
        <v>76187792.37957181</v>
      </c>
      <c r="AF26" s="60">
        <f>'[5]Relocation Components'!AF16*INDEX($C$5:$H$5, 1, MATCH(AF$14,$C$4:$H$4))</f>
        <v>26293647.416577801</v>
      </c>
      <c r="AG26" s="60">
        <f>'[5]Relocation Components'!AG16*INDEX($C$5:$H$5, 1, MATCH(AG$14,$C$4:$H$4))</f>
        <v>0</v>
      </c>
      <c r="AH26" s="60">
        <f>'[5]Relocation Components'!AH16*INDEX($C$5:$H$5, 1, MATCH(AH$14,$C$4:$H$4))</f>
        <v>76371692.439735949</v>
      </c>
      <c r="AI26" s="60">
        <f>'[5]Relocation Components'!AI16*INDEX($C$5:$H$5, 1, MATCH(AI$14,$C$4:$H$4))</f>
        <v>27467398.318383418</v>
      </c>
      <c r="AJ26" s="60">
        <f>'[5]Relocation Components'!AJ16*INDEX($C$5:$H$5, 1, MATCH(AJ$14,$C$4:$H$4))</f>
        <v>0</v>
      </c>
      <c r="AK26" s="60">
        <f>'[5]Relocation Components'!AK16*INDEX($C$5:$H$5, 1, MATCH(AK$14,$C$4:$H$4))</f>
        <v>12726595.966903057</v>
      </c>
      <c r="AL26" s="60">
        <f>'[5]Relocation Components'!AL16*INDEX($C$5:$H$5, 1, MATCH(AL$14,$C$4:$H$4))</f>
        <v>3577205.3528592377</v>
      </c>
      <c r="AM26" s="60">
        <f>'[5]Relocation Components'!AM16*INDEX($C$5:$H$5, 1, MATCH(AM$14,$C$4:$H$4))</f>
        <v>0</v>
      </c>
      <c r="AN26" s="100">
        <f t="shared" si="4"/>
        <v>4861357915.7936716</v>
      </c>
      <c r="AP26">
        <v>5161486290.772645</v>
      </c>
    </row>
    <row r="27" spans="2:42">
      <c r="B27" s="46">
        <v>2031</v>
      </c>
      <c r="C27" s="60" cm="1">
        <f t="array" ref="C27">[5]Growth!C17*INDEX($C$5:$H$5, 1, MATCH(C$14,$C$4:$H$4))*INDEX($C$9:$F$11,MATCH(C$15,$B$9:$B$11),_xlfn.IFS($B27-$B$16&lt;=$C$8,1,$B27-$B$16&lt;=$D$8,2,$B27-$B$16&lt;=$E$8,3,$B27-$B$16&gt;$E$8,4))</f>
        <v>17847643.396921251</v>
      </c>
      <c r="D27" s="60" cm="1">
        <f t="array" ref="D27">[5]Growth!D17*INDEX($C$5:$H$5, 1, MATCH(D$14,$C$4:$H$4))*INDEX($C$9:$F$11,MATCH(D$15,$B$9:$B$11),_xlfn.IFS($B27-$B$16&lt;=$C$8,1,$B27-$B$16&lt;=$D$8,2,$B27-$B$16&lt;=$E$8,3,$B27-$B$16&gt;$E$8,4))</f>
        <v>1672887.7025981157</v>
      </c>
      <c r="E27" s="60" cm="1">
        <f t="array" ref="E27">[5]Growth!E17*INDEX($C$5:$H$5, 1, MATCH(E$14,$C$4:$H$4))*INDEX($C$9:$F$11,MATCH(E$15,$B$9:$B$11),_xlfn.IFS($B27-$B$16&lt;=$C$8,1,$B27-$B$16&lt;=$D$8,2,$B27-$B$16&lt;=$E$8,3,$B27-$B$16&gt;$E$8,4))</f>
        <v>116804.3277488367</v>
      </c>
      <c r="F27" s="60">
        <f>[5]Growth!F17*INDEX($C$5:$H$5, 1, MATCH(F$14,$C$4:$H$4))</f>
        <v>347032042.98978311</v>
      </c>
      <c r="G27" s="60">
        <f>[5]Growth!G17*INDEX($C$5:$H$5, 1, MATCH(G$14,$C$4:$H$4))</f>
        <v>10895380.788482696</v>
      </c>
      <c r="H27" s="60">
        <f>[5]Growth!H17*INDEX($C$5:$H$5, 1, MATCH(H$14,$C$4:$H$4))</f>
        <v>2241301.8830259028</v>
      </c>
      <c r="I27" s="60">
        <f>[5]Growth!I17*INDEX($C$5:$H$5, 1, MATCH(I$14,$C$4:$H$4))</f>
        <v>56739159.038561925</v>
      </c>
      <c r="J27" s="60">
        <f>[5]Growth!J17*INDEX($C$5:$H$5, 1, MATCH(J$14,$C$4:$H$4))</f>
        <v>3927502.4705453049</v>
      </c>
      <c r="K27" s="60">
        <f>[5]Growth!K17*INDEX($C$5:$H$5, 1, MATCH(K$14,$C$4:$H$4))</f>
        <v>1498944.4670965592</v>
      </c>
      <c r="L27" s="60">
        <f>[5]Growth!L17*INDEX($C$5:$H$5, 1, MATCH(L$14,$C$4:$H$4))</f>
        <v>35474055.904617473</v>
      </c>
      <c r="M27" s="60">
        <f>[5]Growth!M17*INDEX($C$5:$H$5, 1, MATCH(M$14,$C$4:$H$4))</f>
        <v>1323246.3377616189</v>
      </c>
      <c r="N27" s="60">
        <f>[5]Growth!N17*INDEX($C$5:$H$5, 1, MATCH(N$14,$C$4:$H$4))</f>
        <v>485547.91846323234</v>
      </c>
      <c r="O27" s="60">
        <f>[5]Growth!O17*INDEX($C$5:$H$5, 1, MATCH(O$14,$C$4:$H$4))</f>
        <v>79396729.671915069</v>
      </c>
      <c r="P27" s="60">
        <f>[5]Growth!P17*INDEX($C$5:$H$5, 1, MATCH(P$14,$C$4:$H$4))</f>
        <v>1138138.3420256518</v>
      </c>
      <c r="Q27" s="60">
        <f>[5]Growth!Q17*INDEX($C$5:$H$5, 1, MATCH(Q$14,$C$4:$H$4))</f>
        <v>472224.74219941336</v>
      </c>
      <c r="R27" s="60" cm="1">
        <f t="array" ref="R27">[5]Growth!R17*INDEX($C$5:$H$5, 1, MATCH(R$14,$C$4:$H$4))*INDEX($C$9:$F$11,MATCH(R$15,$B$9:$B$11),_xlfn.IFS($B27-$B$16&lt;=$C$8,1,$B27-$B$16&lt;=$D$8,2,$B27-$B$16&lt;=$E$8,3,$B27-$B$16&gt;$E$8,4))</f>
        <v>2265967.4603426745</v>
      </c>
      <c r="S27" s="60" cm="1">
        <f t="array" ref="S27">[5]Growth!S17*INDEX($C$5:$H$5, 1, MATCH(S$14,$C$4:$H$4))*INDEX($C$9:$F$11,MATCH(S$15,$B$9:$B$11),_xlfn.IFS($B27-$B$16&lt;=$C$8,1,$B27-$B$16&lt;=$D$8,2,$B27-$B$16&lt;=$E$8,3,$B27-$B$16&gt;$E$8,4))</f>
        <v>166428.05589874552</v>
      </c>
      <c r="T27" s="60" cm="1">
        <f t="array" ref="T27">[5]Growth!T17*INDEX($C$5:$H$5, 1, MATCH(T$14,$C$4:$H$4))*INDEX($C$9:$F$11,MATCH(T$15,$B$9:$B$11),_xlfn.IFS($B27-$B$16&lt;=$C$8,1,$B27-$B$16&lt;=$D$8,2,$B27-$B$16&lt;=$E$8,3,$B27-$B$16&gt;$E$8,4))</f>
        <v>30488.293336950996</v>
      </c>
      <c r="U27" s="100">
        <f t="shared" si="3"/>
        <v>562724493.79132462</v>
      </c>
      <c r="V27" s="60">
        <f>'[5]Relocation Components'!V17*INDEX($C$5:$H$5, 1, MATCH(V$14,$C$4:$H$4))</f>
        <v>758347812.4861331</v>
      </c>
      <c r="W27" s="60">
        <f>'[5]Relocation Components'!W17*INDEX($C$5:$H$5, 1, MATCH(W$14,$C$4:$H$4))</f>
        <v>241255455.21877798</v>
      </c>
      <c r="X27" s="60">
        <f>'[5]Relocation Components'!X17*INDEX($C$5:$H$5, 1, MATCH(X$14,$C$4:$H$4))</f>
        <v>0</v>
      </c>
      <c r="Y27" s="60">
        <f>'[5]Relocation Components'!Y17*INDEX($C$5:$H$5, 1, MATCH(Y$14,$C$4:$H$4))</f>
        <v>1028849684.1129383</v>
      </c>
      <c r="Z27" s="60">
        <f>'[5]Relocation Components'!Z17*INDEX($C$5:$H$5, 1, MATCH(Z$14,$C$4:$H$4))</f>
        <v>298637041.55674905</v>
      </c>
      <c r="AA27" s="60">
        <f>'[5]Relocation Components'!AA17*INDEX($C$5:$H$5, 1, MATCH(AA$14,$C$4:$H$4))</f>
        <v>0</v>
      </c>
      <c r="AB27" s="60">
        <f>'[5]Relocation Components'!AB17*INDEX($C$5:$H$5, 1, MATCH(AB$14,$C$4:$H$4))</f>
        <v>1996481175.1286683</v>
      </c>
      <c r="AC27" s="60">
        <f>'[5]Relocation Components'!AC17*INDEX($C$5:$H$5, 1, MATCH(AC$14,$C$4:$H$4))</f>
        <v>411603762.76355302</v>
      </c>
      <c r="AD27" s="60">
        <f>'[5]Relocation Components'!AD17*INDEX($C$5:$H$5, 1, MATCH(AD$14,$C$4:$H$4))</f>
        <v>0</v>
      </c>
      <c r="AE27" s="60">
        <f>'[5]Relocation Components'!AE17*INDEX($C$5:$H$5, 1, MATCH(AE$14,$C$4:$H$4))</f>
        <v>77364907.331351876</v>
      </c>
      <c r="AF27" s="60">
        <f>'[5]Relocation Components'!AF17*INDEX($C$5:$H$5, 1, MATCH(AF$14,$C$4:$H$4))</f>
        <v>26697322.245992132</v>
      </c>
      <c r="AG27" s="60">
        <f>'[5]Relocation Components'!AG17*INDEX($C$5:$H$5, 1, MATCH(AG$14,$C$4:$H$4))</f>
        <v>0</v>
      </c>
      <c r="AH27" s="60">
        <f>'[5]Relocation Components'!AH17*INDEX($C$5:$H$5, 1, MATCH(AH$14,$C$4:$H$4))</f>
        <v>77615144.967375591</v>
      </c>
      <c r="AI27" s="60">
        <f>'[5]Relocation Components'!AI17*INDEX($C$5:$H$5, 1, MATCH(AI$14,$C$4:$H$4))</f>
        <v>27909038.540757392</v>
      </c>
      <c r="AJ27" s="60">
        <f>'[5]Relocation Components'!AJ17*INDEX($C$5:$H$5, 1, MATCH(AJ$14,$C$4:$H$4))</f>
        <v>0</v>
      </c>
      <c r="AK27" s="60">
        <f>'[5]Relocation Components'!AK17*INDEX($C$5:$H$5, 1, MATCH(AK$14,$C$4:$H$4))</f>
        <v>12946225.656268917</v>
      </c>
      <c r="AL27" s="60">
        <f>'[5]Relocation Components'!AL17*INDEX($C$5:$H$5, 1, MATCH(AL$14,$C$4:$H$4))</f>
        <v>3639533.742187229</v>
      </c>
      <c r="AM27" s="60">
        <f>'[5]Relocation Components'!AM17*INDEX($C$5:$H$5, 1, MATCH(AM$14,$C$4:$H$4))</f>
        <v>0</v>
      </c>
      <c r="AN27" s="100">
        <f t="shared" si="4"/>
        <v>4961347103.7507534</v>
      </c>
      <c r="AP27">
        <v>5343261325.7663651</v>
      </c>
    </row>
    <row r="28" spans="2:42">
      <c r="B28" s="46">
        <v>2032</v>
      </c>
      <c r="C28" s="60" cm="1">
        <f t="array" ref="C28">[5]Growth!C18*INDEX($C$5:$H$5, 1, MATCH(C$14,$C$4:$H$4))*INDEX($C$9:$F$11,MATCH(C$15,$B$9:$B$11),_xlfn.IFS($B28-$B$16&lt;=$C$8,1,$B28-$B$16&lt;=$D$8,2,$B28-$B$16&lt;=$E$8,3,$B28-$B$16&gt;$E$8,4))</f>
        <v>18875767.519861624</v>
      </c>
      <c r="D28" s="60" cm="1">
        <f t="array" ref="D28">[5]Growth!D18*INDEX($C$5:$H$5, 1, MATCH(D$14,$C$4:$H$4))*INDEX($C$9:$F$11,MATCH(D$15,$B$9:$B$11),_xlfn.IFS($B28-$B$16&lt;=$C$8,1,$B28-$B$16&lt;=$D$8,2,$B28-$B$16&lt;=$E$8,3,$B28-$B$16&gt;$E$8,4))</f>
        <v>1769417.6864153601</v>
      </c>
      <c r="E28" s="60" cm="1">
        <f t="array" ref="E28">[5]Growth!E18*INDEX($C$5:$H$5, 1, MATCH(E$14,$C$4:$H$4))*INDEX($C$9:$F$11,MATCH(E$15,$B$9:$B$11),_xlfn.IFS($B28-$B$16&lt;=$C$8,1,$B28-$B$16&lt;=$D$8,2,$B28-$B$16&lt;=$E$8,3,$B28-$B$16&gt;$E$8,4))</f>
        <v>123539.19748960163</v>
      </c>
      <c r="F28" s="60">
        <f>[5]Growth!F18*INDEX($C$5:$H$5, 1, MATCH(F$14,$C$4:$H$4))</f>
        <v>367054849.09242773</v>
      </c>
      <c r="G28" s="60">
        <f>[5]Growth!G18*INDEX($C$5:$H$5, 1, MATCH(G$14,$C$4:$H$4))</f>
        <v>11523768.702926589</v>
      </c>
      <c r="H28" s="60">
        <f>[5]Growth!H18*INDEX($C$5:$H$5, 1, MATCH(H$14,$C$4:$H$4))</f>
        <v>2370532.1766960928</v>
      </c>
      <c r="I28" s="60">
        <f>[5]Growth!I18*INDEX($C$5:$H$5, 1, MATCH(I$14,$C$4:$H$4))</f>
        <v>60009350.102144077</v>
      </c>
      <c r="J28" s="60">
        <f>[5]Growth!J18*INDEX($C$5:$H$5, 1, MATCH(J$14,$C$4:$H$4))</f>
        <v>4153961.1946172034</v>
      </c>
      <c r="K28" s="60">
        <f>[5]Growth!K18*INDEX($C$5:$H$5, 1, MATCH(K$14,$C$4:$H$4))</f>
        <v>1585369.238010132</v>
      </c>
      <c r="L28" s="60">
        <f>[5]Growth!L18*INDEX($C$5:$H$5, 1, MATCH(L$14,$C$4:$H$4))</f>
        <v>37522903.731795512</v>
      </c>
      <c r="M28" s="60">
        <f>[5]Growth!M18*INDEX($C$5:$H$5, 1, MATCH(M$14,$C$4:$H$4))</f>
        <v>1399539.4689755288</v>
      </c>
      <c r="N28" s="60">
        <f>[5]Growth!N18*INDEX($C$5:$H$5, 1, MATCH(N$14,$C$4:$H$4))</f>
        <v>513541.54539655067</v>
      </c>
      <c r="O28" s="60">
        <f>[5]Growth!O18*INDEX($C$5:$H$5, 1, MATCH(O$14,$C$4:$H$4))</f>
        <v>83986569.221884742</v>
      </c>
      <c r="P28" s="60">
        <f>[5]Growth!P18*INDEX($C$5:$H$5, 1, MATCH(P$14,$C$4:$H$4))</f>
        <v>1203696.0521092387</v>
      </c>
      <c r="Q28" s="60">
        <f>[5]Growth!Q18*INDEX($C$5:$H$5, 1, MATCH(Q$14,$C$4:$H$4))</f>
        <v>499455.7762842853</v>
      </c>
      <c r="R28" s="60" cm="1">
        <f t="array" ref="R28">[5]Growth!R18*INDEX($C$5:$H$5, 1, MATCH(R$14,$C$4:$H$4))*INDEX($C$9:$F$11,MATCH(R$15,$B$9:$B$11),_xlfn.IFS($B28-$B$16&lt;=$C$8,1,$B28-$B$16&lt;=$D$8,2,$B28-$B$16&lt;=$E$8,3,$B28-$B$16&gt;$E$8,4))</f>
        <v>2396290.9913802715</v>
      </c>
      <c r="S28" s="60" cm="1">
        <f t="array" ref="S28">[5]Growth!S18*INDEX($C$5:$H$5, 1, MATCH(S$14,$C$4:$H$4))*INDEX($C$9:$F$11,MATCH(S$15,$B$9:$B$11),_xlfn.IFS($B28-$B$16&lt;=$C$8,1,$B28-$B$16&lt;=$D$8,2,$B28-$B$16&lt;=$E$8,3,$B28-$B$16&gt;$E$8,4))</f>
        <v>176028.2488782054</v>
      </c>
      <c r="T28" s="60" cm="1">
        <f t="array" ref="T28">[5]Growth!T18*INDEX($C$5:$H$5, 1, MATCH(T$14,$C$4:$H$4))*INDEX($C$9:$F$11,MATCH(T$15,$B$9:$B$11),_xlfn.IFS($B28-$B$16&lt;=$C$8,1,$B28-$B$16&lt;=$D$8,2,$B28-$B$16&lt;=$E$8,3,$B28-$B$16&gt;$E$8,4))</f>
        <v>32246.482010932959</v>
      </c>
      <c r="U28" s="100">
        <f t="shared" si="3"/>
        <v>595196826.42930377</v>
      </c>
      <c r="V28" s="60">
        <f>'[5]Relocation Components'!V18*INDEX($C$5:$H$5, 1, MATCH(V$14,$C$4:$H$4))</f>
        <v>775147300.85331511</v>
      </c>
      <c r="W28" s="60">
        <f>'[5]Relocation Components'!W18*INDEX($C$5:$H$5, 1, MATCH(W$14,$C$4:$H$4))</f>
        <v>246627410.80110434</v>
      </c>
      <c r="X28" s="60">
        <f>'[5]Relocation Components'!X18*INDEX($C$5:$H$5, 1, MATCH(X$14,$C$4:$H$4))</f>
        <v>0</v>
      </c>
      <c r="Y28" s="60">
        <f>'[5]Relocation Components'!Y18*INDEX($C$5:$H$5, 1, MATCH(Y$14,$C$4:$H$4))</f>
        <v>1048387618.5509504</v>
      </c>
      <c r="Z28" s="60">
        <f>'[5]Relocation Components'!Z18*INDEX($C$5:$H$5, 1, MATCH(Z$14,$C$4:$H$4))</f>
        <v>304301687.02152675</v>
      </c>
      <c r="AA28" s="60">
        <f>'[5]Relocation Components'!AA18*INDEX($C$5:$H$5, 1, MATCH(AA$14,$C$4:$H$4))</f>
        <v>0</v>
      </c>
      <c r="AB28" s="60">
        <f>'[5]Relocation Components'!AB18*INDEX($C$5:$H$5, 1, MATCH(AB$14,$C$4:$H$4))</f>
        <v>2040512784.3444896</v>
      </c>
      <c r="AC28" s="60">
        <f>'[5]Relocation Components'!AC18*INDEX($C$5:$H$5, 1, MATCH(AC$14,$C$4:$H$4))</f>
        <v>420691150.287956</v>
      </c>
      <c r="AD28" s="60">
        <f>'[5]Relocation Components'!AD18*INDEX($C$5:$H$5, 1, MATCH(AD$14,$C$4:$H$4))</f>
        <v>0</v>
      </c>
      <c r="AE28" s="60">
        <f>'[5]Relocation Components'!AE18*INDEX($C$5:$H$5, 1, MATCH(AE$14,$C$4:$H$4))</f>
        <v>78551036.296528012</v>
      </c>
      <c r="AF28" s="60">
        <f>'[5]Relocation Components'!AF18*INDEX($C$5:$H$5, 1, MATCH(AF$14,$C$4:$H$4))</f>
        <v>27104067.473719493</v>
      </c>
      <c r="AG28" s="60">
        <f>'[5]Relocation Components'!AG18*INDEX($C$5:$H$5, 1, MATCH(AG$14,$C$4:$H$4))</f>
        <v>0</v>
      </c>
      <c r="AH28" s="60">
        <f>'[5]Relocation Components'!AH18*INDEX($C$5:$H$5, 1, MATCH(AH$14,$C$4:$H$4))</f>
        <v>78868581.243087038</v>
      </c>
      <c r="AI28" s="60">
        <f>'[5]Relocation Components'!AI18*INDEX($C$5:$H$5, 1, MATCH(AI$14,$C$4:$H$4))</f>
        <v>28354173.074956506</v>
      </c>
      <c r="AJ28" s="60">
        <f>'[5]Relocation Components'!AJ18*INDEX($C$5:$H$5, 1, MATCH(AJ$14,$C$4:$H$4))</f>
        <v>0</v>
      </c>
      <c r="AK28" s="60">
        <f>'[5]Relocation Components'!AK18*INDEX($C$5:$H$5, 1, MATCH(AK$14,$C$4:$H$4))</f>
        <v>13168980.106891124</v>
      </c>
      <c r="AL28" s="60">
        <f>'[5]Relocation Components'!AL18*INDEX($C$5:$H$5, 1, MATCH(AL$14,$C$4:$H$4))</f>
        <v>3702752.310694254</v>
      </c>
      <c r="AM28" s="60">
        <f>'[5]Relocation Components'!AM18*INDEX($C$5:$H$5, 1, MATCH(AM$14,$C$4:$H$4))</f>
        <v>0</v>
      </c>
      <c r="AN28" s="100">
        <f t="shared" si="4"/>
        <v>5065417542.3652191</v>
      </c>
      <c r="AP28">
        <v>5531425032.0888662</v>
      </c>
    </row>
    <row r="29" spans="2:42">
      <c r="B29" s="46">
        <v>2033</v>
      </c>
      <c r="C29" s="60" cm="1">
        <f t="array" ref="C29">[5]Growth!C19*INDEX($C$5:$H$5, 1, MATCH(C$14,$C$4:$H$4))*INDEX($C$9:$F$11,MATCH(C$15,$B$9:$B$11),_xlfn.IFS($B29-$B$16&lt;=$C$8,1,$B29-$B$16&lt;=$D$8,2,$B29-$B$16&lt;=$E$8,3,$B29-$B$16&gt;$E$8,4))</f>
        <v>19962084.946603745</v>
      </c>
      <c r="D29" s="60" cm="1">
        <f t="array" ref="D29">[5]Growth!D19*INDEX($C$5:$H$5, 1, MATCH(D$14,$C$4:$H$4))*INDEX($C$9:$F$11,MATCH(D$15,$B$9:$B$11),_xlfn.IFS($B29-$B$16&lt;=$C$8,1,$B29-$B$16&lt;=$D$8,2,$B29-$B$16&lt;=$E$8,3,$B29-$B$16&gt;$E$8,4))</f>
        <v>1871418.4493578342</v>
      </c>
      <c r="E29" s="60" cm="1">
        <f t="array" ref="E29">[5]Growth!E19*INDEX($C$5:$H$5, 1, MATCH(E$14,$C$4:$H$4))*INDEX($C$9:$F$11,MATCH(E$15,$B$9:$B$11),_xlfn.IFS($B29-$B$16&lt;=$C$8,1,$B29-$B$16&lt;=$D$8,2,$B29-$B$16&lt;=$E$8,3,$B29-$B$16&gt;$E$8,4))</f>
        <v>130655.54338507101</v>
      </c>
      <c r="F29" s="60">
        <f>[5]Growth!F19*INDEX($C$5:$H$5, 1, MATCH(F$14,$C$4:$H$4))</f>
        <v>388212355.69786251</v>
      </c>
      <c r="G29" s="60">
        <f>[5]Growth!G19*INDEX($C$5:$H$5, 1, MATCH(G$14,$C$4:$H$4))</f>
        <v>12187756.95684367</v>
      </c>
      <c r="H29" s="60">
        <f>[5]Growth!H19*INDEX($C$5:$H$5, 1, MATCH(H$14,$C$4:$H$4))</f>
        <v>2507082.2450257372</v>
      </c>
      <c r="I29" s="60">
        <f>[5]Growth!I19*INDEX($C$5:$H$5, 1, MATCH(I$14,$C$4:$H$4))</f>
        <v>63464712.374488078</v>
      </c>
      <c r="J29" s="60">
        <f>[5]Growth!J19*INDEX($C$5:$H$5, 1, MATCH(J$14,$C$4:$H$4))</f>
        <v>4393247.0349199297</v>
      </c>
      <c r="K29" s="60">
        <f>[5]Growth!K19*INDEX($C$5:$H$5, 1, MATCH(K$14,$C$4:$H$4))</f>
        <v>1676689.1248473208</v>
      </c>
      <c r="L29" s="60">
        <f>[5]Growth!L19*INDEX($C$5:$H$5, 1, MATCH(L$14,$C$4:$H$4))</f>
        <v>39687951.201929823</v>
      </c>
      <c r="M29" s="60">
        <f>[5]Growth!M19*INDEX($C$5:$H$5, 1, MATCH(M$14,$C$4:$H$4))</f>
        <v>1480153.7974664259</v>
      </c>
      <c r="N29" s="60">
        <f>[5]Growth!N19*INDEX($C$5:$H$5, 1, MATCH(N$14,$C$4:$H$4))</f>
        <v>543120.66522704286</v>
      </c>
      <c r="O29" s="60">
        <f>[5]Growth!O19*INDEX($C$5:$H$5, 1, MATCH(O$14,$C$4:$H$4))</f>
        <v>88836900.902671635</v>
      </c>
      <c r="P29" s="60">
        <f>[5]Growth!P19*INDEX($C$5:$H$5, 1, MATCH(P$14,$C$4:$H$4))</f>
        <v>1272964.1873461206</v>
      </c>
      <c r="Q29" s="60">
        <f>[5]Growth!Q19*INDEX($C$5:$H$5, 1, MATCH(Q$14,$C$4:$H$4))</f>
        <v>528229.35192214616</v>
      </c>
      <c r="R29" s="60" cm="1">
        <f t="array" ref="R29">[5]Growth!R19*INDEX($C$5:$H$5, 1, MATCH(R$14,$C$4:$H$4))*INDEX($C$9:$F$11,MATCH(R$15,$B$9:$B$11),_xlfn.IFS($B29-$B$16&lt;=$C$8,1,$B29-$B$16&lt;=$D$8,2,$B29-$B$16&lt;=$E$8,3,$B29-$B$16&gt;$E$8,4))</f>
        <v>2533981.9568707724</v>
      </c>
      <c r="S29" s="60" cm="1">
        <f t="array" ref="S29">[5]Growth!S19*INDEX($C$5:$H$5, 1, MATCH(S$14,$C$4:$H$4))*INDEX($C$9:$F$11,MATCH(S$15,$B$9:$B$11),_xlfn.IFS($B29-$B$16&lt;=$C$8,1,$B29-$B$16&lt;=$D$8,2,$B29-$B$16&lt;=$E$8,3,$B29-$B$16&gt;$E$8,4))</f>
        <v>186172.39101586447</v>
      </c>
      <c r="T29" s="60" cm="1">
        <f t="array" ref="T29">[5]Growth!T19*INDEX($C$5:$H$5, 1, MATCH(T$14,$C$4:$H$4))*INDEX($C$9:$F$11,MATCH(T$15,$B$9:$B$11),_xlfn.IFS($B29-$B$16&lt;=$C$8,1,$B29-$B$16&lt;=$D$8,2,$B29-$B$16&lt;=$E$8,3,$B29-$B$16&gt;$E$8,4))</f>
        <v>34104.268818970762</v>
      </c>
      <c r="U29" s="100">
        <f t="shared" si="3"/>
        <v>629509581.09660268</v>
      </c>
      <c r="V29" s="60">
        <f>'[5]Relocation Components'!V19*INDEX($C$5:$H$5, 1, MATCH(V$14,$C$4:$H$4))</f>
        <v>792679411.78654969</v>
      </c>
      <c r="W29" s="60">
        <f>'[5]Relocation Components'!W19*INDEX($C$5:$H$5, 1, MATCH(W$14,$C$4:$H$4))</f>
        <v>252233280.78539327</v>
      </c>
      <c r="X29" s="60">
        <f>'[5]Relocation Components'!X19*INDEX($C$5:$H$5, 1, MATCH(X$14,$C$4:$H$4))</f>
        <v>0</v>
      </c>
      <c r="Y29" s="60">
        <f>'[5]Relocation Components'!Y19*INDEX($C$5:$H$5, 1, MATCH(Y$14,$C$4:$H$4))</f>
        <v>1068704335.1160387</v>
      </c>
      <c r="Z29" s="60">
        <f>'[5]Relocation Components'!Z19*INDEX($C$5:$H$5, 1, MATCH(Z$14,$C$4:$H$4))</f>
        <v>310192228.09640878</v>
      </c>
      <c r="AA29" s="60">
        <f>'[5]Relocation Components'!AA19*INDEX($C$5:$H$5, 1, MATCH(AA$14,$C$4:$H$4))</f>
        <v>0</v>
      </c>
      <c r="AB29" s="60">
        <f>'[5]Relocation Components'!AB19*INDEX($C$5:$H$5, 1, MATCH(AB$14,$C$4:$H$4))</f>
        <v>2086456893.4050679</v>
      </c>
      <c r="AC29" s="60">
        <f>'[5]Relocation Components'!AC19*INDEX($C$5:$H$5, 1, MATCH(AC$14,$C$4:$H$4))</f>
        <v>430173120.03527921</v>
      </c>
      <c r="AD29" s="60">
        <f>'[5]Relocation Components'!AD19*INDEX($C$5:$H$5, 1, MATCH(AD$14,$C$4:$H$4))</f>
        <v>0</v>
      </c>
      <c r="AE29" s="60">
        <f>'[5]Relocation Components'!AE19*INDEX($C$5:$H$5, 1, MATCH(AE$14,$C$4:$H$4))</f>
        <v>79746179.275100216</v>
      </c>
      <c r="AF29" s="60">
        <f>'[5]Relocation Components'!AF19*INDEX($C$5:$H$5, 1, MATCH(AF$14,$C$4:$H$4))</f>
        <v>27513883.099759892</v>
      </c>
      <c r="AG29" s="60">
        <f>'[5]Relocation Components'!AG19*INDEX($C$5:$H$5, 1, MATCH(AG$14,$C$4:$H$4))</f>
        <v>0</v>
      </c>
      <c r="AH29" s="60">
        <f>'[5]Relocation Components'!AH19*INDEX($C$5:$H$5, 1, MATCH(AH$14,$C$4:$H$4))</f>
        <v>80132001.26687026</v>
      </c>
      <c r="AI29" s="60">
        <f>'[5]Relocation Components'!AI19*INDEX($C$5:$H$5, 1, MATCH(AI$14,$C$4:$H$4))</f>
        <v>28802801.920980737</v>
      </c>
      <c r="AJ29" s="60">
        <f>'[5]Relocation Components'!AJ19*INDEX($C$5:$H$5, 1, MATCH(AJ$14,$C$4:$H$4))</f>
        <v>0</v>
      </c>
      <c r="AK29" s="60">
        <f>'[5]Relocation Components'!AK19*INDEX($C$5:$H$5, 1, MATCH(AK$14,$C$4:$H$4))</f>
        <v>13394886.905067485</v>
      </c>
      <c r="AL29" s="60">
        <f>'[5]Relocation Components'!AL19*INDEX($C$5:$H$5, 1, MATCH(AL$14,$C$4:$H$4))</f>
        <v>3766868.9894409375</v>
      </c>
      <c r="AM29" s="60">
        <f>'[5]Relocation Components'!AM19*INDEX($C$5:$H$5, 1, MATCH(AM$14,$C$4:$H$4))</f>
        <v>0</v>
      </c>
      <c r="AN29" s="100">
        <f t="shared" si="4"/>
        <v>5173795890.6819572</v>
      </c>
      <c r="AP29">
        <v>5726368016.7512207</v>
      </c>
    </row>
    <row r="30" spans="2:42">
      <c r="B30" s="46">
        <v>2034</v>
      </c>
      <c r="C30" s="60" cm="1">
        <f t="array" ref="C30">[5]Growth!C20*INDEX($C$5:$H$5, 1, MATCH(C$14,$C$4:$H$4))*INDEX($C$9:$F$11,MATCH(C$15,$B$9:$B$11),_xlfn.IFS($B30-$B$16&lt;=$C$8,1,$B30-$B$16&lt;=$D$8,2,$B30-$B$16&lt;=$E$8,3,$B30-$B$16&gt;$E$8,4))</f>
        <v>21109844.697220415</v>
      </c>
      <c r="D30" s="60" cm="1">
        <f t="array" ref="D30">[5]Growth!D20*INDEX($C$5:$H$5, 1, MATCH(D$14,$C$4:$H$4))*INDEX($C$9:$F$11,MATCH(D$15,$B$9:$B$11),_xlfn.IFS($B30-$B$16&lt;=$C$8,1,$B30-$B$16&lt;=$D$8,2,$B30-$B$16&lt;=$E$8,3,$B30-$B$16&gt;$E$8,4))</f>
        <v>1979195.7443785162</v>
      </c>
      <c r="E30" s="60" cm="1">
        <f t="array" ref="E30">[5]Growth!E20*INDEX($C$5:$H$5, 1, MATCH(E$14,$C$4:$H$4))*INDEX($C$9:$F$11,MATCH(E$15,$B$9:$B$11),_xlfn.IFS($B30-$B$16&lt;=$C$8,1,$B30-$B$16&lt;=$D$8,2,$B30-$B$16&lt;=$E$8,3,$B30-$B$16&gt;$E$8,4))</f>
        <v>138174.67587636327</v>
      </c>
      <c r="F30" s="60">
        <f>[5]Growth!F20*INDEX($C$5:$H$5, 1, MATCH(F$14,$C$4:$H$4))</f>
        <v>410567975.84110945</v>
      </c>
      <c r="G30" s="60">
        <f>[5]Growth!G20*INDEX($C$5:$H$5, 1, MATCH(G$14,$C$4:$H$4))</f>
        <v>12889334.614395136</v>
      </c>
      <c r="H30" s="60">
        <f>[5]Growth!H20*INDEX($C$5:$H$5, 1, MATCH(H$14,$C$4:$H$4))</f>
        <v>2651360.989746605</v>
      </c>
      <c r="I30" s="60">
        <f>[5]Growth!I20*INDEX($C$5:$H$5, 1, MATCH(I$14,$C$4:$H$4))</f>
        <v>67115587.498811081</v>
      </c>
      <c r="J30" s="60">
        <f>[5]Growth!J20*INDEX($C$5:$H$5, 1, MATCH(J$14,$C$4:$H$4))</f>
        <v>4646076.5562663833</v>
      </c>
      <c r="K30" s="60">
        <f>[5]Growth!K20*INDEX($C$5:$H$5, 1, MATCH(K$14,$C$4:$H$4))</f>
        <v>1773177.5772732028</v>
      </c>
      <c r="L30" s="60">
        <f>[5]Growth!L20*INDEX($C$5:$H$5, 1, MATCH(L$14,$C$4:$H$4))</f>
        <v>41975696.159748055</v>
      </c>
      <c r="M30" s="60">
        <f>[5]Growth!M20*INDEX($C$5:$H$5, 1, MATCH(M$14,$C$4:$H$4))</f>
        <v>1565330.7101339733</v>
      </c>
      <c r="N30" s="60">
        <f>[5]Growth!N20*INDEX($C$5:$H$5, 1, MATCH(N$14,$C$4:$H$4))</f>
        <v>574373.84317709261</v>
      </c>
      <c r="O30" s="60">
        <f>[5]Growth!O20*INDEX($C$5:$H$5, 1, MATCH(O$14,$C$4:$H$4))</f>
        <v>93962299.328482449</v>
      </c>
      <c r="P30" s="60">
        <f>[5]Growth!P20*INDEX($C$5:$H$5, 1, MATCH(P$14,$C$4:$H$4))</f>
        <v>1346149.895976417</v>
      </c>
      <c r="Q30" s="60">
        <f>[5]Growth!Q20*INDEX($C$5:$H$5, 1, MATCH(Q$14,$C$4:$H$4))</f>
        <v>558631.64568308205</v>
      </c>
      <c r="R30" s="60" cm="1">
        <f t="array" ref="R30">[5]Growth!R20*INDEX($C$5:$H$5, 1, MATCH(R$14,$C$4:$H$4))*INDEX($C$9:$F$11,MATCH(R$15,$B$9:$B$11),_xlfn.IFS($B30-$B$16&lt;=$C$8,1,$B30-$B$16&lt;=$D$8,2,$B30-$B$16&lt;=$E$8,3,$B30-$B$16&gt;$E$8,4))</f>
        <v>2679451.2914318717</v>
      </c>
      <c r="S30" s="60" cm="1">
        <f t="array" ref="S30">[5]Growth!S20*INDEX($C$5:$H$5, 1, MATCH(S$14,$C$4:$H$4))*INDEX($C$9:$F$11,MATCH(S$15,$B$9:$B$11),_xlfn.IFS($B30-$B$16&lt;=$C$8,1,$B30-$B$16&lt;=$D$8,2,$B30-$B$16&lt;=$E$8,3,$B30-$B$16&gt;$E$8,4))</f>
        <v>196890.87674509388</v>
      </c>
      <c r="T30" s="60" cm="1">
        <f t="array" ref="T30">[5]Growth!T20*INDEX($C$5:$H$5, 1, MATCH(T$14,$C$4:$H$4))*INDEX($C$9:$F$11,MATCH(T$15,$B$9:$B$11),_xlfn.IFS($B30-$B$16&lt;=$C$8,1,$B30-$B$16&lt;=$D$8,2,$B30-$B$16&lt;=$E$8,3,$B30-$B$16&gt;$E$8,4))</f>
        <v>36067.218102784995</v>
      </c>
      <c r="U30" s="100">
        <f t="shared" si="3"/>
        <v>665765619.16455805</v>
      </c>
      <c r="V30" s="60">
        <f>'[5]Relocation Components'!V20*INDEX($C$5:$H$5, 1, MATCH(V$14,$C$4:$H$4))</f>
        <v>810984797.9137677</v>
      </c>
      <c r="W30" s="60">
        <f>'[5]Relocation Components'!W20*INDEX($C$5:$H$5, 1, MATCH(W$14,$C$4:$H$4))</f>
        <v>258086061.32302886</v>
      </c>
      <c r="X30" s="60">
        <f>'[5]Relocation Components'!X20*INDEX($C$5:$H$5, 1, MATCH(X$14,$C$4:$H$4))</f>
        <v>0</v>
      </c>
      <c r="Y30" s="60">
        <f>'[5]Relocation Components'!Y20*INDEX($C$5:$H$5, 1, MATCH(Y$14,$C$4:$H$4))</f>
        <v>1089843055.5918005</v>
      </c>
      <c r="Z30" s="60">
        <f>'[5]Relocation Components'!Z20*INDEX($C$5:$H$5, 1, MATCH(Z$14,$C$4:$H$4))</f>
        <v>316321198.76813835</v>
      </c>
      <c r="AA30" s="60">
        <f>'[5]Relocation Components'!AA20*INDEX($C$5:$H$5, 1, MATCH(AA$14,$C$4:$H$4))</f>
        <v>0</v>
      </c>
      <c r="AB30" s="60">
        <f>'[5]Relocation Components'!AB20*INDEX($C$5:$H$5, 1, MATCH(AB$14,$C$4:$H$4))</f>
        <v>2134419949.9913404</v>
      </c>
      <c r="AC30" s="60">
        <f>'[5]Relocation Components'!AC20*INDEX($C$5:$H$5, 1, MATCH(AC$14,$C$4:$H$4))</f>
        <v>440071639.67850357</v>
      </c>
      <c r="AD30" s="60">
        <f>'[5]Relocation Components'!AD20*INDEX($C$5:$H$5, 1, MATCH(AD$14,$C$4:$H$4))</f>
        <v>0</v>
      </c>
      <c r="AE30" s="60">
        <f>'[5]Relocation Components'!AE20*INDEX($C$5:$H$5, 1, MATCH(AE$14,$C$4:$H$4))</f>
        <v>80950336.267068461</v>
      </c>
      <c r="AF30" s="60">
        <f>'[5]Relocation Components'!AF20*INDEX($C$5:$H$5, 1, MATCH(AF$14,$C$4:$H$4))</f>
        <v>27926769.124113321</v>
      </c>
      <c r="AG30" s="60">
        <f>'[5]Relocation Components'!AG20*INDEX($C$5:$H$5, 1, MATCH(AG$14,$C$4:$H$4))</f>
        <v>0</v>
      </c>
      <c r="AH30" s="60">
        <f>'[5]Relocation Components'!AH20*INDEX($C$5:$H$5, 1, MATCH(AH$14,$C$4:$H$4))</f>
        <v>81405405.038725302</v>
      </c>
      <c r="AI30" s="60">
        <f>'[5]Relocation Components'!AI20*INDEX($C$5:$H$5, 1, MATCH(AI$14,$C$4:$H$4))</f>
        <v>29254925.078830112</v>
      </c>
      <c r="AJ30" s="60">
        <f>'[5]Relocation Components'!AJ20*INDEX($C$5:$H$5, 1, MATCH(AJ$14,$C$4:$H$4))</f>
        <v>0</v>
      </c>
      <c r="AK30" s="60">
        <f>'[5]Relocation Components'!AK20*INDEX($C$5:$H$5, 1, MATCH(AK$14,$C$4:$H$4))</f>
        <v>13623973.637095824</v>
      </c>
      <c r="AL30" s="60">
        <f>'[5]Relocation Components'!AL20*INDEX($C$5:$H$5, 1, MATCH(AL$14,$C$4:$H$4))</f>
        <v>3831891.7094878987</v>
      </c>
      <c r="AM30" s="60">
        <f>'[5]Relocation Components'!AM20*INDEX($C$5:$H$5, 1, MATCH(AM$14,$C$4:$H$4))</f>
        <v>0</v>
      </c>
      <c r="AN30" s="100">
        <f t="shared" si="4"/>
        <v>5286720004.1218996</v>
      </c>
      <c r="AP30">
        <v>5928502697.92943</v>
      </c>
    </row>
    <row r="31" spans="2:42">
      <c r="B31" s="46">
        <v>2035</v>
      </c>
      <c r="C31" s="60" cm="1">
        <f t="array" ref="C31">[5]Growth!C21*INDEX($C$5:$H$5, 1, MATCH(C$14,$C$4:$H$4))*INDEX($C$9:$F$11,MATCH(C$15,$B$9:$B$11),_xlfn.IFS($B31-$B$16&lt;=$C$8,1,$B31-$B$16&lt;=$D$8,2,$B31-$B$16&lt;=$E$8,3,$B31-$B$16&gt;$E$8,4))</f>
        <v>22322475.210532255</v>
      </c>
      <c r="D31" s="60" cm="1">
        <f t="array" ref="D31">[5]Growth!D21*INDEX($C$5:$H$5, 1, MATCH(D$14,$C$4:$H$4))*INDEX($C$9:$F$11,MATCH(D$15,$B$9:$B$11),_xlfn.IFS($B31-$B$16&lt;=$C$8,1,$B31-$B$16&lt;=$D$8,2,$B31-$B$16&lt;=$E$8,3,$B31-$B$16&gt;$E$8,4))</f>
        <v>2093072.222777873</v>
      </c>
      <c r="E31" s="60" cm="1">
        <f t="array" ref="E31">[5]Growth!E21*INDEX($C$5:$H$5, 1, MATCH(E$14,$C$4:$H$4))*INDEX($C$9:$F$11,MATCH(E$15,$B$9:$B$11),_xlfn.IFS($B31-$B$16&lt;=$C$8,1,$B31-$B$16&lt;=$D$8,2,$B31-$B$16&lt;=$E$8,3,$B31-$B$16&gt;$E$8,4))</f>
        <v>146119.08275832215</v>
      </c>
      <c r="F31" s="60">
        <f>[5]Growth!F21*INDEX($C$5:$H$5, 1, MATCH(F$14,$C$4:$H$4))</f>
        <v>434188627.10943675</v>
      </c>
      <c r="G31" s="60">
        <f>[5]Growth!G21*INDEX($C$5:$H$5, 1, MATCH(G$14,$C$4:$H$4))</f>
        <v>13630600.645309648</v>
      </c>
      <c r="H31" s="60">
        <f>[5]Growth!H21*INDEX($C$5:$H$5, 1, MATCH(H$14,$C$4:$H$4))</f>
        <v>2803799.9033269971</v>
      </c>
      <c r="I31" s="60">
        <f>[5]Growth!I21*INDEX($C$5:$H$5, 1, MATCH(I$14,$C$4:$H$4))</f>
        <v>70972888.354630202</v>
      </c>
      <c r="J31" s="60">
        <f>[5]Growth!J21*INDEX($C$5:$H$5, 1, MATCH(J$14,$C$4:$H$4))</f>
        <v>4913205.9121601861</v>
      </c>
      <c r="K31" s="60">
        <f>[5]Growth!K21*INDEX($C$5:$H$5, 1, MATCH(K$14,$C$4:$H$4))</f>
        <v>1875123.1521295558</v>
      </c>
      <c r="L31" s="60">
        <f>[5]Growth!L21*INDEX($C$5:$H$5, 1, MATCH(L$14,$C$4:$H$4))</f>
        <v>44392995.735343315</v>
      </c>
      <c r="M31" s="60">
        <f>[5]Growth!M21*INDEX($C$5:$H$5, 1, MATCH(M$14,$C$4:$H$4))</f>
        <v>1655324.9295746102</v>
      </c>
      <c r="N31" s="60">
        <f>[5]Growth!N21*INDEX($C$5:$H$5, 1, MATCH(N$14,$C$4:$H$4))</f>
        <v>607394.5372590801</v>
      </c>
      <c r="O31" s="60">
        <f>[5]Growth!O21*INDEX($C$5:$H$5, 1, MATCH(O$14,$C$4:$H$4))</f>
        <v>99378145.344617754</v>
      </c>
      <c r="P31" s="60">
        <f>[5]Growth!P21*INDEX($C$5:$H$5, 1, MATCH(P$14,$C$4:$H$4))</f>
        <v>1423471.7650013787</v>
      </c>
      <c r="Q31" s="60">
        <f>[5]Growth!Q21*INDEX($C$5:$H$5, 1, MATCH(Q$14,$C$4:$H$4))</f>
        <v>590753.59544030647</v>
      </c>
      <c r="R31" s="60" cm="1">
        <f t="array" ref="R31">[5]Growth!R21*INDEX($C$5:$H$5, 1, MATCH(R$14,$C$4:$H$4))*INDEX($C$9:$F$11,MATCH(R$15,$B$9:$B$11),_xlfn.IFS($B31-$B$16&lt;=$C$8,1,$B31-$B$16&lt;=$D$8,2,$B31-$B$16&lt;=$E$8,3,$B31-$B$16&gt;$E$8,4))</f>
        <v>2833132.604556906</v>
      </c>
      <c r="S31" s="60" cm="1">
        <f t="array" ref="S31">[5]Growth!S21*INDEX($C$5:$H$5, 1, MATCH(S$14,$C$4:$H$4))*INDEX($C$9:$F$11,MATCH(S$15,$B$9:$B$11),_xlfn.IFS($B31-$B$16&lt;=$C$8,1,$B31-$B$16&lt;=$D$8,2,$B31-$B$16&lt;=$E$8,3,$B31-$B$16&gt;$E$8,4))</f>
        <v>208215.7800697067</v>
      </c>
      <c r="T31" s="60" cm="1">
        <f t="array" ref="T31">[5]Growth!T21*INDEX($C$5:$H$5, 1, MATCH(T$14,$C$4:$H$4))*INDEX($C$9:$F$11,MATCH(T$15,$B$9:$B$11),_xlfn.IFS($B31-$B$16&lt;=$C$8,1,$B31-$B$16&lt;=$D$8,2,$B31-$B$16&lt;=$E$8,3,$B31-$B$16&gt;$E$8,4))</f>
        <v>38141.201642933236</v>
      </c>
      <c r="U31" s="100">
        <f t="shared" si="3"/>
        <v>704073487.08656776</v>
      </c>
      <c r="V31" s="60">
        <f>'[5]Relocation Components'!V21*INDEX($C$5:$H$5, 1, MATCH(V$14,$C$4:$H$4))</f>
        <v>830106877.58907998</v>
      </c>
      <c r="W31" s="60">
        <f>'[5]Relocation Components'!W21*INDEX($C$5:$H$5, 1, MATCH(W$14,$C$4:$H$4))</f>
        <v>264199632.6872175</v>
      </c>
      <c r="X31" s="60">
        <f>'[5]Relocation Components'!X21*INDEX($C$5:$H$5, 1, MATCH(X$14,$C$4:$H$4))</f>
        <v>0</v>
      </c>
      <c r="Y31" s="60">
        <f>'[5]Relocation Components'!Y21*INDEX($C$5:$H$5, 1, MATCH(Y$14,$C$4:$H$4))</f>
        <v>1111850141.8303876</v>
      </c>
      <c r="Z31" s="60">
        <f>'[5]Relocation Components'!Z21*INDEX($C$5:$H$5, 1, MATCH(Z$14,$C$4:$H$4))</f>
        <v>322702043.67829597</v>
      </c>
      <c r="AA31" s="60">
        <f>'[5]Relocation Components'!AA21*INDEX($C$5:$H$5, 1, MATCH(AA$14,$C$4:$H$4))</f>
        <v>0</v>
      </c>
      <c r="AB31" s="60">
        <f>'[5]Relocation Components'!AB21*INDEX($C$5:$H$5, 1, MATCH(AB$14,$C$4:$H$4))</f>
        <v>2184515414.5449972</v>
      </c>
      <c r="AC31" s="60">
        <f>'[5]Relocation Components'!AC21*INDEX($C$5:$H$5, 1, MATCH(AC$14,$C$4:$H$4))</f>
        <v>450410124.1498962</v>
      </c>
      <c r="AD31" s="60">
        <f>'[5]Relocation Components'!AD21*INDEX($C$5:$H$5, 1, MATCH(AD$14,$C$4:$H$4))</f>
        <v>0</v>
      </c>
      <c r="AE31" s="60">
        <f>'[5]Relocation Components'!AE21*INDEX($C$5:$H$5, 1, MATCH(AE$14,$C$4:$H$4))</f>
        <v>82163507.272432804</v>
      </c>
      <c r="AF31" s="60">
        <f>'[5]Relocation Components'!AF21*INDEX($C$5:$H$5, 1, MATCH(AF$14,$C$4:$H$4))</f>
        <v>28342725.546779785</v>
      </c>
      <c r="AG31" s="60">
        <f>'[5]Relocation Components'!AG21*INDEX($C$5:$H$5, 1, MATCH(AG$14,$C$4:$H$4))</f>
        <v>0</v>
      </c>
      <c r="AH31" s="60">
        <f>'[5]Relocation Components'!AH21*INDEX($C$5:$H$5, 1, MATCH(AH$14,$C$4:$H$4))</f>
        <v>82688792.558652148</v>
      </c>
      <c r="AI31" s="60">
        <f>'[5]Relocation Components'!AI21*INDEX($C$5:$H$5, 1, MATCH(AI$14,$C$4:$H$4))</f>
        <v>29710542.548504606</v>
      </c>
      <c r="AJ31" s="60">
        <f>'[5]Relocation Components'!AJ21*INDEX($C$5:$H$5, 1, MATCH(AJ$14,$C$4:$H$4))</f>
        <v>0</v>
      </c>
      <c r="AK31" s="60">
        <f>'[5]Relocation Components'!AK21*INDEX($C$5:$H$5, 1, MATCH(AK$14,$C$4:$H$4))</f>
        <v>13856356.012169747</v>
      </c>
      <c r="AL31" s="60">
        <f>'[5]Relocation Components'!AL21*INDEX($C$5:$H$5, 1, MATCH(AL$14,$C$4:$H$4))</f>
        <v>3897853.1912494916</v>
      </c>
      <c r="AM31" s="60">
        <f>'[5]Relocation Components'!AM21*INDEX($C$5:$H$5, 1, MATCH(AM$14,$C$4:$H$4))</f>
        <v>0</v>
      </c>
      <c r="AN31" s="100">
        <f t="shared" si="4"/>
        <v>5404444011.609664</v>
      </c>
      <c r="AP31">
        <v>6138269550.0497837</v>
      </c>
    </row>
    <row r="32" spans="2:42">
      <c r="B32" s="46">
        <v>2036</v>
      </c>
      <c r="C32" s="60" cm="1">
        <f t="array" ref="C32">[5]Growth!C22*INDEX($C$5:$H$5, 1, MATCH(C$14,$C$4:$H$4))*INDEX($C$9:$F$11,MATCH(C$15,$B$9:$B$11),_xlfn.IFS($B32-$B$16&lt;=$C$8,1,$B32-$B$16&lt;=$D$8,2,$B32-$B$16&lt;=$E$8,3,$B32-$B$16&gt;$E$8,4))</f>
        <v>23603594.163432218</v>
      </c>
      <c r="D32" s="60" cm="1">
        <f t="array" ref="D32">[5]Growth!D22*INDEX($C$5:$H$5, 1, MATCH(D$14,$C$4:$H$4))*INDEX($C$9:$F$11,MATCH(D$15,$B$9:$B$11),_xlfn.IFS($B32-$B$16&lt;=$C$8,1,$B32-$B$16&lt;=$D$8,2,$B32-$B$16&lt;=$E$8,3,$B32-$B$16&gt;$E$8,4))</f>
        <v>2213388.3596562189</v>
      </c>
      <c r="E32" s="60" cm="1">
        <f t="array" ref="E32">[5]Growth!E22*INDEX($C$5:$H$5, 1, MATCH(E$14,$C$4:$H$4))*INDEX($C$9:$F$11,MATCH(E$15,$B$9:$B$11),_xlfn.IFS($B32-$B$16&lt;=$C$8,1,$B32-$B$16&lt;=$D$8,2,$B32-$B$16&lt;=$E$8,3,$B32-$B$16&gt;$E$8,4))</f>
        <v>154512.49363878596</v>
      </c>
      <c r="F32" s="60">
        <f>[5]Growth!F22*INDEX($C$5:$H$5, 1, MATCH(F$14,$C$4:$H$4))</f>
        <v>459144923.56499374</v>
      </c>
      <c r="G32" s="60">
        <f>[5]Growth!G22*INDEX($C$5:$H$5, 1, MATCH(G$14,$C$4:$H$4))</f>
        <v>14413769.942779616</v>
      </c>
      <c r="H32" s="60">
        <f>[5]Growth!H22*INDEX($C$5:$H$5, 1, MATCH(H$14,$C$4:$H$4))</f>
        <v>2964854.3057910595</v>
      </c>
      <c r="I32" s="60">
        <f>[5]Growth!I22*INDEX($C$5:$H$5, 1, MATCH(I$14,$C$4:$H$4))</f>
        <v>75048130.327284157</v>
      </c>
      <c r="J32" s="60">
        <f>[5]Growth!J22*INDEX($C$5:$H$5, 1, MATCH(J$14,$C$4:$H$4))</f>
        <v>5195433.0122527014</v>
      </c>
      <c r="K32" s="60">
        <f>[5]Growth!K22*INDEX($C$5:$H$5, 1, MATCH(K$14,$C$4:$H$4))</f>
        <v>1982830.3405283599</v>
      </c>
      <c r="L32" s="60">
        <f>[5]Growth!L22*INDEX($C$5:$H$5, 1, MATCH(L$14,$C$4:$H$4))</f>
        <v>46947086.02809871</v>
      </c>
      <c r="M32" s="60">
        <f>[5]Growth!M22*INDEX($C$5:$H$5, 1, MATCH(M$14,$C$4:$H$4))</f>
        <v>1750405.2441839753</v>
      </c>
      <c r="N32" s="60">
        <f>[5]Growth!N22*INDEX($C$5:$H$5, 1, MATCH(N$14,$C$4:$H$4))</f>
        <v>642281.36614132335</v>
      </c>
      <c r="O32" s="60">
        <f>[5]Growth!O22*INDEX($C$5:$H$5, 1, MATCH(O$14,$C$4:$H$4))</f>
        <v>105100670.2140453</v>
      </c>
      <c r="P32" s="60">
        <f>[5]Growth!P22*INDEX($C$5:$H$5, 1, MATCH(P$14,$C$4:$H$4))</f>
        <v>1505160.4461888946</v>
      </c>
      <c r="Q32" s="60">
        <f>[5]Growth!Q22*INDEX($C$5:$H$5, 1, MATCH(Q$14,$C$4:$H$4))</f>
        <v>624691.16105904547</v>
      </c>
      <c r="R32" s="60" cm="1">
        <f t="array" ref="R32">[5]Growth!R22*INDEX($C$5:$H$5, 1, MATCH(R$14,$C$4:$H$4))*INDEX($C$9:$F$11,MATCH(R$15,$B$9:$B$11),_xlfn.IFS($B32-$B$16&lt;=$C$8,1,$B32-$B$16&lt;=$D$8,2,$B32-$B$16&lt;=$E$8,3,$B32-$B$16&gt;$E$8,4))</f>
        <v>2995483.4207658623</v>
      </c>
      <c r="S32" s="60" cm="1">
        <f t="array" ref="S32">[5]Growth!S22*INDEX($C$5:$H$5, 1, MATCH(S$14,$C$4:$H$4))*INDEX($C$9:$F$11,MATCH(S$15,$B$9:$B$11),_xlfn.IFS($B32-$B$16&lt;=$C$8,1,$B32-$B$16&lt;=$D$8,2,$B32-$B$16&lt;=$E$8,3,$B32-$B$16&gt;$E$8,4))</f>
        <v>220180.94653491795</v>
      </c>
      <c r="T32" s="60" cm="1">
        <f t="array" ref="T32">[5]Growth!T22*INDEX($C$5:$H$5, 1, MATCH(T$14,$C$4:$H$4))*INDEX($C$9:$F$11,MATCH(T$15,$B$9:$B$11),_xlfn.IFS($B32-$B$16&lt;=$C$8,1,$B32-$B$16&lt;=$D$8,2,$B32-$B$16&lt;=$E$8,3,$B32-$B$16&gt;$E$8,4))</f>
        <v>40332.415491839332</v>
      </c>
      <c r="U32" s="100">
        <f t="shared" si="3"/>
        <v>744547727.75286674</v>
      </c>
      <c r="V32" s="60">
        <f>'[5]Relocation Components'!V22*INDEX($C$5:$H$5, 1, MATCH(V$14,$C$4:$H$4))</f>
        <v>850090916.57216156</v>
      </c>
      <c r="W32" s="60">
        <f>'[5]Relocation Components'!W22*INDEX($C$5:$H$5, 1, MATCH(W$14,$C$4:$H$4))</f>
        <v>270588467.29502857</v>
      </c>
      <c r="X32" s="60">
        <f>'[5]Relocation Components'!X22*INDEX($C$5:$H$5, 1, MATCH(X$14,$C$4:$H$4))</f>
        <v>0</v>
      </c>
      <c r="Y32" s="60">
        <f>'[5]Relocation Components'!Y22*INDEX($C$5:$H$5, 1, MATCH(Y$14,$C$4:$H$4))</f>
        <v>1134774030.8431101</v>
      </c>
      <c r="Z32" s="60">
        <f>'[5]Relocation Components'!Z22*INDEX($C$5:$H$5, 1, MATCH(Z$14,$C$4:$H$4))</f>
        <v>329348808.98496455</v>
      </c>
      <c r="AA32" s="60">
        <f>'[5]Relocation Components'!AA22*INDEX($C$5:$H$5, 1, MATCH(AA$14,$C$4:$H$4))</f>
        <v>0</v>
      </c>
      <c r="AB32" s="60">
        <f>'[5]Relocation Components'!AB22*INDEX($C$5:$H$5, 1, MATCH(AB$14,$C$4:$H$4))</f>
        <v>2236861469.6498141</v>
      </c>
      <c r="AC32" s="60">
        <f>'[5]Relocation Components'!AC22*INDEX($C$5:$H$5, 1, MATCH(AC$14,$C$4:$H$4))</f>
        <v>461212963.45299262</v>
      </c>
      <c r="AD32" s="60">
        <f>'[5]Relocation Components'!AD22*INDEX($C$5:$H$5, 1, MATCH(AD$14,$C$4:$H$4))</f>
        <v>0</v>
      </c>
      <c r="AE32" s="60">
        <f>'[5]Relocation Components'!AE22*INDEX($C$5:$H$5, 1, MATCH(AE$14,$C$4:$H$4))</f>
        <v>83385692.291193187</v>
      </c>
      <c r="AF32" s="60">
        <f>'[5]Relocation Components'!AF22*INDEX($C$5:$H$5, 1, MATCH(AF$14,$C$4:$H$4))</f>
        <v>28761752.367759287</v>
      </c>
      <c r="AG32" s="60">
        <f>'[5]Relocation Components'!AG22*INDEX($C$5:$H$5, 1, MATCH(AG$14,$C$4:$H$4))</f>
        <v>0</v>
      </c>
      <c r="AH32" s="60">
        <f>'[5]Relocation Components'!AH22*INDEX($C$5:$H$5, 1, MATCH(AH$14,$C$4:$H$4))</f>
        <v>83982163.826650783</v>
      </c>
      <c r="AI32" s="60">
        <f>'[5]Relocation Components'!AI22*INDEX($C$5:$H$5, 1, MATCH(AI$14,$C$4:$H$4))</f>
        <v>30169654.330004234</v>
      </c>
      <c r="AJ32" s="60">
        <f>'[5]Relocation Components'!AJ22*INDEX($C$5:$H$5, 1, MATCH(AJ$14,$C$4:$H$4))</f>
        <v>0</v>
      </c>
      <c r="AK32" s="60">
        <f>'[5]Relocation Components'!AK22*INDEX($C$5:$H$5, 1, MATCH(AK$14,$C$4:$H$4))</f>
        <v>14091974.71974895</v>
      </c>
      <c r="AL32" s="60">
        <f>'[5]Relocation Components'!AL22*INDEX($C$5:$H$5, 1, MATCH(AL$14,$C$4:$H$4))</f>
        <v>3964736.9289241885</v>
      </c>
      <c r="AM32" s="60">
        <f>'[5]Relocation Components'!AM22*INDEX($C$5:$H$5, 1, MATCH(AM$14,$C$4:$H$4))</f>
        <v>0</v>
      </c>
      <c r="AN32" s="100">
        <f t="shared" si="4"/>
        <v>5527232631.2623529</v>
      </c>
      <c r="AP32">
        <v>6356131385.2187223</v>
      </c>
    </row>
    <row r="33" spans="2:42">
      <c r="B33" s="46">
        <v>2037</v>
      </c>
      <c r="C33" s="60" cm="1">
        <f t="array" ref="C33">[5]Growth!C23*INDEX($C$5:$H$5, 1, MATCH(C$14,$C$4:$H$4))*INDEX($C$9:$F$11,MATCH(C$15,$B$9:$B$11),_xlfn.IFS($B33-$B$16&lt;=$C$8,1,$B33-$B$16&lt;=$D$8,2,$B33-$B$16&lt;=$E$8,3,$B33-$B$16&gt;$E$8,4))</f>
        <v>24957018.823595852</v>
      </c>
      <c r="D33" s="60" cm="1">
        <f t="array" ref="D33">[5]Growth!D23*INDEX($C$5:$H$5, 1, MATCH(D$14,$C$4:$H$4))*INDEX($C$9:$F$11,MATCH(D$15,$B$9:$B$11),_xlfn.IFS($B33-$B$16&lt;=$C$8,1,$B33-$B$16&lt;=$D$8,2,$B33-$B$16&lt;=$E$8,3,$B33-$B$16&gt;$E$8,4))</f>
        <v>2340503.4296654547</v>
      </c>
      <c r="E33" s="60" cm="1">
        <f t="array" ref="E33">[5]Growth!E23*INDEX($C$5:$H$5, 1, MATCH(E$14,$C$4:$H$4))*INDEX($C$9:$F$11,MATCH(E$15,$B$9:$B$11),_xlfn.IFS($B33-$B$16&lt;=$C$8,1,$B33-$B$16&lt;=$D$8,2,$B33-$B$16&lt;=$E$8,3,$B33-$B$16&gt;$E$8,4))</f>
        <v>163379.94790040038</v>
      </c>
      <c r="F33" s="60">
        <f>[5]Growth!F23*INDEX($C$5:$H$5, 1, MATCH(F$14,$C$4:$H$4))</f>
        <v>485511378.098333</v>
      </c>
      <c r="G33" s="60">
        <f>[5]Growth!G23*INDEX($C$5:$H$5, 1, MATCH(G$14,$C$4:$H$4))</f>
        <v>15241179.668383311</v>
      </c>
      <c r="H33" s="60">
        <f>[5]Growth!H23*INDEX($C$5:$H$5, 1, MATCH(H$14,$C$4:$H$4))</f>
        <v>3135004.6487432127</v>
      </c>
      <c r="I33" s="60">
        <f>[5]Growth!I23*INDEX($C$5:$H$5, 1, MATCH(I$14,$C$4:$H$4))</f>
        <v>79353464.276316971</v>
      </c>
      <c r="J33" s="60">
        <f>[5]Growth!J23*INDEX($C$5:$H$5, 1, MATCH(J$14,$C$4:$H$4))</f>
        <v>5493599.8075740673</v>
      </c>
      <c r="K33" s="60">
        <f>[5]Growth!K23*INDEX($C$5:$H$5, 1, MATCH(K$14,$C$4:$H$4))</f>
        <v>2096620.4398867213</v>
      </c>
      <c r="L33" s="60">
        <f>[5]Growth!L23*INDEX($C$5:$H$5, 1, MATCH(L$14,$C$4:$H$4))</f>
        <v>49645602.860791288</v>
      </c>
      <c r="M33" s="60">
        <f>[5]Growth!M23*INDEX($C$5:$H$5, 1, MATCH(M$14,$C$4:$H$4))</f>
        <v>1850855.2779303407</v>
      </c>
      <c r="N33" s="60">
        <f>[5]Growth!N23*INDEX($C$5:$H$5, 1, MATCH(N$14,$C$4:$H$4))</f>
        <v>679138.39156864351</v>
      </c>
      <c r="O33" s="60">
        <f>[5]Growth!O23*INDEX($C$5:$H$5, 1, MATCH(O$14,$C$4:$H$4))</f>
        <v>111147002.20705411</v>
      </c>
      <c r="P33" s="60">
        <f>[5]Growth!P23*INDEX($C$5:$H$5, 1, MATCH(P$14,$C$4:$H$4))</f>
        <v>1591459.3160826592</v>
      </c>
      <c r="Q33" s="60">
        <f>[5]Growth!Q23*INDEX($C$5:$H$5, 1, MATCH(Q$14,$C$4:$H$4))</f>
        <v>660545.59925105772</v>
      </c>
      <c r="R33" s="60" cm="1">
        <f t="array" ref="R33">[5]Growth!R23*INDEX($C$5:$H$5, 1, MATCH(R$14,$C$4:$H$4))*INDEX($C$9:$F$11,MATCH(R$15,$B$9:$B$11),_xlfn.IFS($B33-$B$16&lt;=$C$8,1,$B33-$B$16&lt;=$D$8,2,$B33-$B$16&lt;=$E$8,3,$B33-$B$16&gt;$E$8,4))</f>
        <v>3166986.4870843226</v>
      </c>
      <c r="S33" s="60" cm="1">
        <f t="array" ref="S33">[5]Growth!S23*INDEX($C$5:$H$5, 1, MATCH(S$14,$C$4:$H$4))*INDEX($C$9:$F$11,MATCH(S$15,$B$9:$B$11),_xlfn.IFS($B33-$B$16&lt;=$C$8,1,$B33-$B$16&lt;=$D$8,2,$B33-$B$16&lt;=$E$8,3,$B33-$B$16&gt;$E$8,4))</f>
        <v>232822.09019647609</v>
      </c>
      <c r="T33" s="60" cm="1">
        <f t="array" ref="T33">[5]Growth!T23*INDEX($C$5:$H$5, 1, MATCH(T$14,$C$4:$H$4))*INDEX($C$9:$F$11,MATCH(T$15,$B$9:$B$11),_xlfn.IFS($B33-$B$16&lt;=$C$8,1,$B33-$B$16&lt;=$D$8,2,$B33-$B$16&lt;=$E$8,3,$B33-$B$16&gt;$E$8,4))</f>
        <v>42647.397721528716</v>
      </c>
      <c r="U33" s="100">
        <f t="shared" si="3"/>
        <v>787309208.7680794</v>
      </c>
      <c r="V33" s="60">
        <f>'[5]Relocation Components'!V23*INDEX($C$5:$H$5, 1, MATCH(V$14,$C$4:$H$4))</f>
        <v>870985056.46263909</v>
      </c>
      <c r="W33" s="60">
        <f>'[5]Relocation Components'!W23*INDEX($C$5:$H$5, 1, MATCH(W$14,$C$4:$H$4))</f>
        <v>277267957.26057225</v>
      </c>
      <c r="X33" s="60">
        <f>'[5]Relocation Components'!X23*INDEX($C$5:$H$5, 1, MATCH(X$14,$C$4:$H$4))</f>
        <v>0</v>
      </c>
      <c r="Y33" s="60">
        <f>'[5]Relocation Components'!Y23*INDEX($C$5:$H$5, 1, MATCH(Y$14,$C$4:$H$4))</f>
        <v>1158665660.0015016</v>
      </c>
      <c r="Z33" s="60">
        <f>'[5]Relocation Components'!Z23*INDEX($C$5:$H$5, 1, MATCH(Z$14,$C$4:$H$4))</f>
        <v>336276265.7345953</v>
      </c>
      <c r="AA33" s="60">
        <f>'[5]Relocation Components'!AA23*INDEX($C$5:$H$5, 1, MATCH(AA$14,$C$4:$H$4))</f>
        <v>0</v>
      </c>
      <c r="AB33" s="60">
        <f>'[5]Relocation Components'!AB23*INDEX($C$5:$H$5, 1, MATCH(AB$14,$C$4:$H$4))</f>
        <v>2291584414.1421957</v>
      </c>
      <c r="AC33" s="60">
        <f>'[5]Relocation Components'!AC23*INDEX($C$5:$H$5, 1, MATCH(AC$14,$C$4:$H$4))</f>
        <v>472506222.55494249</v>
      </c>
      <c r="AD33" s="60">
        <f>'[5]Relocation Components'!AD23*INDEX($C$5:$H$5, 1, MATCH(AD$14,$C$4:$H$4))</f>
        <v>0</v>
      </c>
      <c r="AE33" s="60">
        <f>'[5]Relocation Components'!AE23*INDEX($C$5:$H$5, 1, MATCH(AE$14,$C$4:$H$4))</f>
        <v>84616891.32334964</v>
      </c>
      <c r="AF33" s="60">
        <f>'[5]Relocation Components'!AF23*INDEX($C$5:$H$5, 1, MATCH(AF$14,$C$4:$H$4))</f>
        <v>29183849.587051816</v>
      </c>
      <c r="AG33" s="60">
        <f>'[5]Relocation Components'!AG23*INDEX($C$5:$H$5, 1, MATCH(AG$14,$C$4:$H$4))</f>
        <v>0</v>
      </c>
      <c r="AH33" s="60">
        <f>'[5]Relocation Components'!AH23*INDEX($C$5:$H$5, 1, MATCH(AH$14,$C$4:$H$4))</f>
        <v>85285518.842721224</v>
      </c>
      <c r="AI33" s="60">
        <f>'[5]Relocation Components'!AI23*INDEX($C$5:$H$5, 1, MATCH(AI$14,$C$4:$H$4))</f>
        <v>30632260.423328992</v>
      </c>
      <c r="AJ33" s="60">
        <f>'[5]Relocation Components'!AJ23*INDEX($C$5:$H$5, 1, MATCH(AJ$14,$C$4:$H$4))</f>
        <v>0</v>
      </c>
      <c r="AK33" s="60">
        <f>'[5]Relocation Components'!AK23*INDEX($C$5:$H$5, 1, MATCH(AK$14,$C$4:$H$4))</f>
        <v>14330946.695084734</v>
      </c>
      <c r="AL33" s="60">
        <f>'[5]Relocation Components'!AL23*INDEX($C$5:$H$5, 1, MATCH(AL$14,$C$4:$H$4))</f>
        <v>4032575.9954179274</v>
      </c>
      <c r="AM33" s="60">
        <f>'[5]Relocation Components'!AM23*INDEX($C$5:$H$5, 1, MATCH(AM$14,$C$4:$H$4))</f>
        <v>0</v>
      </c>
      <c r="AN33" s="100">
        <f t="shared" si="4"/>
        <v>5655367619.0233994</v>
      </c>
      <c r="AP33">
        <v>6582581246.2092066</v>
      </c>
    </row>
    <row r="34" spans="2:42">
      <c r="B34" s="46">
        <v>2038</v>
      </c>
      <c r="C34" s="60" cm="1">
        <f t="array" ref="C34">[5]Growth!C24*INDEX($C$5:$H$5, 1, MATCH(C$14,$C$4:$H$4))*INDEX($C$9:$F$11,MATCH(C$15,$B$9:$B$11),_xlfn.IFS($B34-$B$16&lt;=$C$8,1,$B34-$B$16&lt;=$D$8,2,$B34-$B$16&lt;=$E$8,3,$B34-$B$16&gt;$E$8,4))</f>
        <v>26386776.964367263</v>
      </c>
      <c r="D34" s="60" cm="1">
        <f t="array" ref="D34">[5]Growth!D24*INDEX($C$5:$H$5, 1, MATCH(D$14,$C$4:$H$4))*INDEX($C$9:$F$11,MATCH(D$15,$B$9:$B$11),_xlfn.IFS($B34-$B$16&lt;=$C$8,1,$B34-$B$16&lt;=$D$8,2,$B34-$B$16&lt;=$E$8,3,$B34-$B$16&gt;$E$8,4))</f>
        <v>2474796.5357764727</v>
      </c>
      <c r="E34" s="60" cm="1">
        <f t="array" ref="E34">[5]Growth!E24*INDEX($C$5:$H$5, 1, MATCH(E$14,$C$4:$H$4))*INDEX($C$9:$F$11,MATCH(E$15,$B$9:$B$11),_xlfn.IFS($B34-$B$16&lt;=$C$8,1,$B34-$B$16&lt;=$D$8,2,$B34-$B$16&lt;=$E$8,3,$B34-$B$16&gt;$E$8,4))</f>
        <v>172747.86635407922</v>
      </c>
      <c r="F34" s="60">
        <f>[5]Growth!F24*INDEX($C$5:$H$5, 1, MATCH(F$14,$C$4:$H$4))</f>
        <v>513366615.7760936</v>
      </c>
      <c r="G34" s="60">
        <f>[5]Growth!G24*INDEX($C$5:$H$5, 1, MATCH(G$14,$C$4:$H$4))</f>
        <v>16115295.941690424</v>
      </c>
      <c r="H34" s="60">
        <f>[5]Growth!H24*INDEX($C$5:$H$5, 1, MATCH(H$14,$C$4:$H$4))</f>
        <v>3314757.8902261024</v>
      </c>
      <c r="I34" s="60">
        <f>[5]Growth!I24*INDEX($C$5:$H$5, 1, MATCH(I$14,$C$4:$H$4))</f>
        <v>83901711.294434845</v>
      </c>
      <c r="J34" s="60">
        <f>[5]Growth!J24*INDEX($C$5:$H$5, 1, MATCH(J$14,$C$4:$H$4))</f>
        <v>5808594.6998969382</v>
      </c>
      <c r="K34" s="60">
        <f>[5]Growth!K24*INDEX($C$5:$H$5, 1, MATCH(K$14,$C$4:$H$4))</f>
        <v>2216832.4733295976</v>
      </c>
      <c r="L34" s="60">
        <f>[5]Growth!L24*INDEX($C$5:$H$5, 1, MATCH(L$14,$C$4:$H$4))</f>
        <v>52496603.661682881</v>
      </c>
      <c r="M34" s="60">
        <f>[5]Growth!M24*INDEX($C$5:$H$5, 1, MATCH(M$14,$C$4:$H$4))</f>
        <v>1956974.3019408823</v>
      </c>
      <c r="N34" s="60">
        <f>[5]Growth!N24*INDEX($C$5:$H$5, 1, MATCH(N$14,$C$4:$H$4))</f>
        <v>718075.41612334212</v>
      </c>
      <c r="O34" s="60">
        <f>[5]Growth!O24*INDEX($C$5:$H$5, 1, MATCH(O$14,$C$4:$H$4))</f>
        <v>117535215.72382866</v>
      </c>
      <c r="P34" s="60">
        <f>[5]Growth!P24*INDEX($C$5:$H$5, 1, MATCH(P$14,$C$4:$H$4))</f>
        <v>1682625.1718503279</v>
      </c>
      <c r="Q34" s="60">
        <f>[5]Growth!Q24*INDEX($C$5:$H$5, 1, MATCH(Q$14,$C$4:$H$4))</f>
        <v>698423.75335962349</v>
      </c>
      <c r="R34" s="60" cm="1">
        <f t="array" ref="R34">[5]Growth!R24*INDEX($C$5:$H$5, 1, MATCH(R$14,$C$4:$H$4))*INDEX($C$9:$F$11,MATCH(R$15,$B$9:$B$11),_xlfn.IFS($B34-$B$16&lt;=$C$8,1,$B34-$B$16&lt;=$D$8,2,$B34-$B$16&lt;=$E$8,3,$B34-$B$16&gt;$E$8,4))</f>
        <v>3348151.1514827139</v>
      </c>
      <c r="S34" s="60" cm="1">
        <f t="array" ref="S34">[5]Growth!S24*INDEX($C$5:$H$5, 1, MATCH(S$14,$C$4:$H$4))*INDEX($C$9:$F$11,MATCH(S$15,$B$9:$B$11),_xlfn.IFS($B34-$B$16&lt;=$C$8,1,$B34-$B$16&lt;=$D$8,2,$B34-$B$16&lt;=$E$8,3,$B34-$B$16&gt;$E$8,4))</f>
        <v>246176.89585785271</v>
      </c>
      <c r="T34" s="60" cm="1">
        <f t="array" ref="T34">[5]Growth!T24*INDEX($C$5:$H$5, 1, MATCH(T$14,$C$4:$H$4))*INDEX($C$9:$F$11,MATCH(T$15,$B$9:$B$11),_xlfn.IFS($B34-$B$16&lt;=$C$8,1,$B34-$B$16&lt;=$D$8,2,$B34-$B$16&lt;=$E$8,3,$B34-$B$16&gt;$E$8,4))</f>
        <v>45093.047135457426</v>
      </c>
      <c r="U34" s="100">
        <f t="shared" si="3"/>
        <v>832485468.56543112</v>
      </c>
      <c r="V34" s="60">
        <f>'[5]Relocation Components'!V24*INDEX($C$5:$H$5, 1, MATCH(V$14,$C$4:$H$4))</f>
        <v>892840133.29471278</v>
      </c>
      <c r="W34" s="60">
        <f>'[5]Relocation Components'!W24*INDEX($C$5:$H$5, 1, MATCH(W$14,$C$4:$H$4))</f>
        <v>284254356.96466702</v>
      </c>
      <c r="X34" s="60">
        <f>'[5]Relocation Components'!X24*INDEX($C$5:$H$5, 1, MATCH(X$14,$C$4:$H$4))</f>
        <v>0</v>
      </c>
      <c r="Y34" s="60">
        <f>'[5]Relocation Components'!Y24*INDEX($C$5:$H$5, 1, MATCH(Y$14,$C$4:$H$4))</f>
        <v>1183578908.445601</v>
      </c>
      <c r="Z34" s="60">
        <f>'[5]Relocation Components'!Z24*INDEX($C$5:$H$5, 1, MATCH(Z$14,$C$4:$H$4))</f>
        <v>343500037.92443383</v>
      </c>
      <c r="AA34" s="60">
        <f>'[5]Relocation Components'!AA24*INDEX($C$5:$H$5, 1, MATCH(AA$14,$C$4:$H$4))</f>
        <v>0</v>
      </c>
      <c r="AB34" s="60">
        <f>'[5]Relocation Components'!AB24*INDEX($C$5:$H$5, 1, MATCH(AB$14,$C$4:$H$4))</f>
        <v>2348816366.7306123</v>
      </c>
      <c r="AC34" s="60">
        <f>'[5]Relocation Components'!AC24*INDEX($C$5:$H$5, 1, MATCH(AC$14,$C$4:$H$4))</f>
        <v>484317168.00682509</v>
      </c>
      <c r="AD34" s="60">
        <f>'[5]Relocation Components'!AD24*INDEX($C$5:$H$5, 1, MATCH(AD$14,$C$4:$H$4))</f>
        <v>0</v>
      </c>
      <c r="AE34" s="60">
        <f>'[5]Relocation Components'!AE24*INDEX($C$5:$H$5, 1, MATCH(AE$14,$C$4:$H$4))</f>
        <v>85857104.368902162</v>
      </c>
      <c r="AF34" s="60">
        <f>'[5]Relocation Components'!AF24*INDEX($C$5:$H$5, 1, MATCH(AF$14,$C$4:$H$4))</f>
        <v>29609017.204657383</v>
      </c>
      <c r="AG34" s="60">
        <f>'[5]Relocation Components'!AG24*INDEX($C$5:$H$5, 1, MATCH(AG$14,$C$4:$H$4))</f>
        <v>0</v>
      </c>
      <c r="AH34" s="60">
        <f>'[5]Relocation Components'!AH24*INDEX($C$5:$H$5, 1, MATCH(AH$14,$C$4:$H$4))</f>
        <v>86598857.606863454</v>
      </c>
      <c r="AI34" s="60">
        <f>'[5]Relocation Components'!AI24*INDEX($C$5:$H$5, 1, MATCH(AI$14,$C$4:$H$4))</f>
        <v>31098360.828478884</v>
      </c>
      <c r="AJ34" s="60">
        <f>'[5]Relocation Components'!AJ24*INDEX($C$5:$H$5, 1, MATCH(AJ$14,$C$4:$H$4))</f>
        <v>0</v>
      </c>
      <c r="AK34" s="60">
        <f>'[5]Relocation Components'!AK24*INDEX($C$5:$H$5, 1, MATCH(AK$14,$C$4:$H$4))</f>
        <v>14573301.36356142</v>
      </c>
      <c r="AL34" s="60">
        <f>'[5]Relocation Components'!AL24*INDEX($C$5:$H$5, 1, MATCH(AL$14,$C$4:$H$4))</f>
        <v>4101378.850528704</v>
      </c>
      <c r="AM34" s="60">
        <f>'[5]Relocation Components'!AM24*INDEX($C$5:$H$5, 1, MATCH(AM$14,$C$4:$H$4))</f>
        <v>0</v>
      </c>
      <c r="AN34" s="100">
        <f t="shared" si="4"/>
        <v>5789144991.5898447</v>
      </c>
      <c r="AP34">
        <v>6818139951.0042372</v>
      </c>
    </row>
    <row r="35" spans="2:42">
      <c r="B35" s="46">
        <v>2039</v>
      </c>
      <c r="C35" s="60" cm="1">
        <f t="array" ref="C35">[5]Growth!C25*INDEX($C$5:$H$5, 1, MATCH(C$14,$C$4:$H$4))*INDEX($C$9:$F$11,MATCH(C$15,$B$9:$B$11),_xlfn.IFS($B35-$B$16&lt;=$C$8,1,$B35-$B$16&lt;=$D$8,2,$B35-$B$16&lt;=$E$8,3,$B35-$B$16&gt;$E$8,4))</f>
        <v>27897118.372156829</v>
      </c>
      <c r="D35" s="60" cm="1">
        <f t="array" ref="D35">[5]Growth!D25*INDEX($C$5:$H$5, 1, MATCH(D$14,$C$4:$H$4))*INDEX($C$9:$F$11,MATCH(D$15,$B$9:$B$11),_xlfn.IFS($B35-$B$16&lt;=$C$8,1,$B35-$B$16&lt;=$D$8,2,$B35-$B$16&lt;=$E$8,3,$B35-$B$16&gt;$E$8,4))</f>
        <v>2616667.6939244298</v>
      </c>
      <c r="E35" s="60" cm="1">
        <f t="array" ref="E35">[5]Growth!E25*INDEX($C$5:$H$5, 1, MATCH(E$14,$C$4:$H$4))*INDEX($C$9:$F$11,MATCH(E$15,$B$9:$B$11),_xlfn.IFS($B35-$B$16&lt;=$C$8,1,$B35-$B$16&lt;=$D$8,2,$B35-$B$16&lt;=$E$8,3,$B35-$B$16&gt;$E$8,4))</f>
        <v>182644.12678337499</v>
      </c>
      <c r="F35" s="60">
        <f>[5]Growth!F25*INDEX($C$5:$H$5, 1, MATCH(F$14,$C$4:$H$4))</f>
        <v>542793598.77638447</v>
      </c>
      <c r="G35" s="60">
        <f>[5]Growth!G25*INDEX($C$5:$H$5, 1, MATCH(G$14,$C$4:$H$4))</f>
        <v>17038720.893157292</v>
      </c>
      <c r="H35" s="60">
        <f>[5]Growth!H25*INDEX($C$5:$H$5, 1, MATCH(H$14,$C$4:$H$4))</f>
        <v>3504648.9442354231</v>
      </c>
      <c r="I35" s="60">
        <f>[5]Growth!I25*INDEX($C$5:$H$5, 1, MATCH(I$14,$C$4:$H$4))</f>
        <v>88706399.353673711</v>
      </c>
      <c r="J35" s="60">
        <f>[5]Growth!J25*INDEX($C$5:$H$5, 1, MATCH(J$14,$C$4:$H$4))</f>
        <v>6141355.0819331612</v>
      </c>
      <c r="K35" s="60">
        <f>[5]Growth!K25*INDEX($C$5:$H$5, 1, MATCH(K$14,$C$4:$H$4))</f>
        <v>2343824.1590170446</v>
      </c>
      <c r="L35" s="60">
        <f>[5]Growth!L25*INDEX($C$5:$H$5, 1, MATCH(L$14,$C$4:$H$4))</f>
        <v>55508590.53551165</v>
      </c>
      <c r="M35" s="60">
        <f>[5]Growth!M25*INDEX($C$5:$H$5, 1, MATCH(M$14,$C$4:$H$4))</f>
        <v>2069078.0901576523</v>
      </c>
      <c r="N35" s="60">
        <f>[5]Growth!N25*INDEX($C$5:$H$5, 1, MATCH(N$14,$C$4:$H$4))</f>
        <v>759208.29715458897</v>
      </c>
      <c r="O35" s="60">
        <f>[5]Growth!O25*INDEX($C$5:$H$5, 1, MATCH(O$14,$C$4:$H$4))</f>
        <v>124284383.08676302</v>
      </c>
      <c r="P35" s="60">
        <f>[5]Growth!P25*INDEX($C$5:$H$5, 1, MATCH(P$14,$C$4:$H$4))</f>
        <v>1778928.9649045565</v>
      </c>
      <c r="Q35" s="60">
        <f>[5]Growth!Q25*INDEX($C$5:$H$5, 1, MATCH(Q$14,$C$4:$H$4))</f>
        <v>738438.35888091812</v>
      </c>
      <c r="R35" s="60" cm="1">
        <f t="array" ref="R35">[5]Growth!R25*INDEX($C$5:$H$5, 1, MATCH(R$14,$C$4:$H$4))*INDEX($C$9:$F$11,MATCH(R$15,$B$9:$B$11),_xlfn.IFS($B35-$B$16&lt;=$C$8,1,$B35-$B$16&lt;=$D$8,2,$B35-$B$16&lt;=$E$8,3,$B35-$B$16&gt;$E$8,4))</f>
        <v>3539514.8161032335</v>
      </c>
      <c r="S35" s="60" cm="1">
        <f t="array" ref="S35">[5]Growth!S25*INDEX($C$5:$H$5, 1, MATCH(S$14,$C$4:$H$4))*INDEX($C$9:$F$11,MATCH(S$15,$B$9:$B$11),_xlfn.IFS($B35-$B$16&lt;=$C$8,1,$B35-$B$16&lt;=$D$8,2,$B35-$B$16&lt;=$E$8,3,$B35-$B$16&gt;$E$8,4))</f>
        <v>260285.12685987586</v>
      </c>
      <c r="T35" s="60" cm="1">
        <f t="array" ref="T35">[5]Growth!T25*INDEX($C$5:$H$5, 1, MATCH(T$14,$C$4:$H$4))*INDEX($C$9:$F$11,MATCH(T$15,$B$9:$B$11),_xlfn.IFS($B35-$B$16&lt;=$C$8,1,$B35-$B$16&lt;=$D$8,2,$B35-$B$16&lt;=$E$8,3,$B35-$B$16&gt;$E$8,4))</f>
        <v>47676.642996475188</v>
      </c>
      <c r="U35" s="100">
        <f t="shared" si="3"/>
        <v>880211081.32059753</v>
      </c>
      <c r="V35" s="60">
        <f>'[5]Relocation Components'!V25*INDEX($C$5:$H$5, 1, MATCH(V$14,$C$4:$H$4))</f>
        <v>915709485.80860972</v>
      </c>
      <c r="W35" s="60">
        <f>'[5]Relocation Components'!W25*INDEX($C$5:$H$5, 1, MATCH(W$14,$C$4:$H$4))</f>
        <v>291564722.28933203</v>
      </c>
      <c r="X35" s="60">
        <f>'[5]Relocation Components'!X25*INDEX($C$5:$H$5, 1, MATCH(X$14,$C$4:$H$4))</f>
        <v>0</v>
      </c>
      <c r="Y35" s="60">
        <f>'[5]Relocation Components'!Y25*INDEX($C$5:$H$5, 1, MATCH(Y$14,$C$4:$H$4))</f>
        <v>1209570664.6140163</v>
      </c>
      <c r="Z35" s="60">
        <f>'[5]Relocation Components'!Z25*INDEX($C$5:$H$5, 1, MATCH(Z$14,$C$4:$H$4))</f>
        <v>351036622.04651505</v>
      </c>
      <c r="AA35" s="60">
        <f>'[5]Relocation Components'!AA25*INDEX($C$5:$H$5, 1, MATCH(AA$14,$C$4:$H$4))</f>
        <v>0</v>
      </c>
      <c r="AB35" s="60">
        <f>'[5]Relocation Components'!AB25*INDEX($C$5:$H$5, 1, MATCH(AB$14,$C$4:$H$4))</f>
        <v>2408696219.677978</v>
      </c>
      <c r="AC35" s="60">
        <f>'[5]Relocation Components'!AC25*INDEX($C$5:$H$5, 1, MATCH(AC$14,$C$4:$H$4))</f>
        <v>496674464.66464847</v>
      </c>
      <c r="AD35" s="60">
        <f>'[5]Relocation Components'!AD25*INDEX($C$5:$H$5, 1, MATCH(AD$14,$C$4:$H$4))</f>
        <v>0</v>
      </c>
      <c r="AE35" s="60">
        <f>'[5]Relocation Components'!AE25*INDEX($C$5:$H$5, 1, MATCH(AE$14,$C$4:$H$4))</f>
        <v>87106331.427850738</v>
      </c>
      <c r="AF35" s="60">
        <f>'[5]Relocation Components'!AF25*INDEX($C$5:$H$5, 1, MATCH(AF$14,$C$4:$H$4))</f>
        <v>30037255.220575981</v>
      </c>
      <c r="AG35" s="60">
        <f>'[5]Relocation Components'!AG25*INDEX($C$5:$H$5, 1, MATCH(AG$14,$C$4:$H$4))</f>
        <v>0</v>
      </c>
      <c r="AH35" s="60">
        <f>'[5]Relocation Components'!AH25*INDEX($C$5:$H$5, 1, MATCH(AH$14,$C$4:$H$4))</f>
        <v>87922180.119077489</v>
      </c>
      <c r="AI35" s="60">
        <f>'[5]Relocation Components'!AI25*INDEX($C$5:$H$5, 1, MATCH(AI$14,$C$4:$H$4))</f>
        <v>31567955.545453906</v>
      </c>
      <c r="AJ35" s="60">
        <f>'[5]Relocation Components'!AJ25*INDEX($C$5:$H$5, 1, MATCH(AJ$14,$C$4:$H$4))</f>
        <v>0</v>
      </c>
      <c r="AK35" s="60">
        <f>'[5]Relocation Components'!AK25*INDEX($C$5:$H$5, 1, MATCH(AK$14,$C$4:$H$4))</f>
        <v>14819068.150563357</v>
      </c>
      <c r="AL35" s="60">
        <f>'[5]Relocation Components'!AL25*INDEX($C$5:$H$5, 1, MATCH(AL$14,$C$4:$H$4))</f>
        <v>4171153.954054513</v>
      </c>
      <c r="AM35" s="60">
        <f>'[5]Relocation Components'!AM25*INDEX($C$5:$H$5, 1, MATCH(AM$14,$C$4:$H$4))</f>
        <v>0</v>
      </c>
      <c r="AN35" s="100">
        <f t="shared" si="4"/>
        <v>5928876123.5186758</v>
      </c>
      <c r="AP35">
        <v>7063357992.6525354</v>
      </c>
    </row>
    <row r="36" spans="2:42">
      <c r="B36" s="46">
        <v>2040</v>
      </c>
      <c r="C36" s="60" cm="1">
        <f t="array" ref="C36">[5]Growth!C26*INDEX($C$5:$H$5, 1, MATCH(C$14,$C$4:$H$4))*INDEX($C$9:$F$11,MATCH(C$15,$B$9:$B$11),_xlfn.IFS($B36-$B$16&lt;=$C$8,1,$B36-$B$16&lt;=$D$8,2,$B36-$B$16&lt;=$E$8,3,$B36-$B$16&gt;$E$8,4))</f>
        <v>29492526.978314415</v>
      </c>
      <c r="D36" s="60" cm="1">
        <f t="array" ref="D36">[5]Growth!D26*INDEX($C$5:$H$5, 1, MATCH(D$14,$C$4:$H$4))*INDEX($C$9:$F$11,MATCH(D$15,$B$9:$B$11),_xlfn.IFS($B36-$B$16&lt;=$C$8,1,$B36-$B$16&lt;=$D$8,2,$B36-$B$16&lt;=$E$8,3,$B36-$B$16&gt;$E$8,4))</f>
        <v>2766538.9765477413</v>
      </c>
      <c r="E36" s="60" cm="1">
        <f t="array" ref="E36">[5]Growth!E26*INDEX($C$5:$H$5, 1, MATCH(E$14,$C$4:$H$4))*INDEX($C$9:$F$11,MATCH(E$15,$B$9:$B$11),_xlfn.IFS($B36-$B$16&lt;=$C$8,1,$B36-$B$16&lt;=$D$8,2,$B36-$B$16&lt;=$E$8,3,$B36-$B$16&gt;$E$8,4))</f>
        <v>193098.14358971524</v>
      </c>
      <c r="F36" s="60">
        <f>[5]Growth!F26*INDEX($C$5:$H$5, 1, MATCH(F$14,$C$4:$H$4))</f>
        <v>573879863.53726399</v>
      </c>
      <c r="G36" s="60">
        <f>[5]Growth!G26*INDEX($C$5:$H$5, 1, MATCH(G$14,$C$4:$H$4))</f>
        <v>18014200.099916622</v>
      </c>
      <c r="H36" s="60">
        <f>[5]Growth!H26*INDEX($C$5:$H$5, 1, MATCH(H$14,$C$4:$H$4))</f>
        <v>3705242.2089201086</v>
      </c>
      <c r="I36" s="60">
        <f>[5]Growth!I26*INDEX($C$5:$H$5, 1, MATCH(I$14,$C$4:$H$4))</f>
        <v>93781801.940600365</v>
      </c>
      <c r="J36" s="60">
        <f>[5]Growth!J26*INDEX($C$5:$H$5, 1, MATCH(J$14,$C$4:$H$4))</f>
        <v>6492870.0154232578</v>
      </c>
      <c r="K36" s="60">
        <f>[5]Growth!K26*INDEX($C$5:$H$5, 1, MATCH(K$14,$C$4:$H$4))</f>
        <v>2477972.9320899108</v>
      </c>
      <c r="L36" s="60">
        <f>[5]Growth!L26*INDEX($C$5:$H$5, 1, MATCH(L$14,$C$4:$H$4))</f>
        <v>58690534.587569132</v>
      </c>
      <c r="M36" s="60">
        <f>[5]Growth!M26*INDEX($C$5:$H$5, 1, MATCH(M$14,$C$4:$H$4))</f>
        <v>2187499.8214412471</v>
      </c>
      <c r="N36" s="60">
        <f>[5]Growth!N26*INDEX($C$5:$H$5, 1, MATCH(N$14,$C$4:$H$4))</f>
        <v>802659.27774865192</v>
      </c>
      <c r="O36" s="60">
        <f>[5]Growth!O26*INDEX($C$5:$H$5, 1, MATCH(O$14,$C$4:$H$4))</f>
        <v>131414629.14668126</v>
      </c>
      <c r="P36" s="60">
        <f>[5]Growth!P26*INDEX($C$5:$H$5, 1, MATCH(P$14,$C$4:$H$4))</f>
        <v>1880656.5743345837</v>
      </c>
      <c r="Q36" s="60">
        <f>[5]Growth!Q26*INDEX($C$5:$H$5, 1, MATCH(Q$14,$C$4:$H$4))</f>
        <v>780708.36557094334</v>
      </c>
      <c r="R36" s="60" cm="1">
        <f t="array" ref="R36">[5]Growth!R26*INDEX($C$5:$H$5, 1, MATCH(R$14,$C$4:$H$4))*INDEX($C$9:$F$11,MATCH(R$15,$B$9:$B$11),_xlfn.IFS($B36-$B$16&lt;=$C$8,1,$B36-$B$16&lt;=$D$8,2,$B36-$B$16&lt;=$E$8,3,$B36-$B$16&gt;$E$8,4))</f>
        <v>3741644.4693070981</v>
      </c>
      <c r="S36" s="60" cm="1">
        <f t="array" ref="S36">[5]Growth!S26*INDEX($C$5:$H$5, 1, MATCH(S$14,$C$4:$H$4))*INDEX($C$9:$F$11,MATCH(S$15,$B$9:$B$11),_xlfn.IFS($B36-$B$16&lt;=$C$8,1,$B36-$B$16&lt;=$D$8,2,$B36-$B$16&lt;=$E$8,3,$B36-$B$16&gt;$E$8,4))</f>
        <v>275188.73872245679</v>
      </c>
      <c r="T36" s="60" cm="1">
        <f t="array" ref="T36">[5]Growth!T26*INDEX($C$5:$H$5, 1, MATCH(T$14,$C$4:$H$4))*INDEX($C$9:$F$11,MATCH(T$15,$B$9:$B$11),_xlfn.IFS($B36-$B$16&lt;=$C$8,1,$B36-$B$16&lt;=$D$8,2,$B36-$B$16&lt;=$E$8,3,$B36-$B$16&gt;$E$8,4))</f>
        <v>50405.865825756089</v>
      </c>
      <c r="U36" s="100">
        <f t="shared" si="3"/>
        <v>930628041.67986739</v>
      </c>
      <c r="V36" s="60">
        <f>'[5]Relocation Components'!V26*INDEX($C$5:$H$5, 1, MATCH(V$14,$C$4:$H$4))</f>
        <v>939649514.40149856</v>
      </c>
      <c r="W36" s="60">
        <f>'[5]Relocation Components'!W26*INDEX($C$5:$H$5, 1, MATCH(W$14,$C$4:$H$4))</f>
        <v>299217088.8468076</v>
      </c>
      <c r="X36" s="60">
        <f>'[5]Relocation Components'!X26*INDEX($C$5:$H$5, 1, MATCH(X$14,$C$4:$H$4))</f>
        <v>0</v>
      </c>
      <c r="Y36" s="60">
        <f>'[5]Relocation Components'!Y26*INDEX($C$5:$H$5, 1, MATCH(Y$14,$C$4:$H$4))</f>
        <v>1236701286.5606227</v>
      </c>
      <c r="Z36" s="60">
        <f>'[5]Relocation Components'!Z26*INDEX($C$5:$H$5, 1, MATCH(Z$14,$C$4:$H$4))</f>
        <v>358903520.62240732</v>
      </c>
      <c r="AA36" s="60">
        <f>'[5]Relocation Components'!AA26*INDEX($C$5:$H$5, 1, MATCH(AA$14,$C$4:$H$4))</f>
        <v>0</v>
      </c>
      <c r="AB36" s="60">
        <f>'[5]Relocation Components'!AB26*INDEX($C$5:$H$5, 1, MATCH(AB$14,$C$4:$H$4))</f>
        <v>2471372315.467875</v>
      </c>
      <c r="AC36" s="60">
        <f>'[5]Relocation Components'!AC26*INDEX($C$5:$H$5, 1, MATCH(AC$14,$C$4:$H$4))</f>
        <v>509608727.71902204</v>
      </c>
      <c r="AD36" s="60">
        <f>'[5]Relocation Components'!AD26*INDEX($C$5:$H$5, 1, MATCH(AD$14,$C$4:$H$4))</f>
        <v>0</v>
      </c>
      <c r="AE36" s="60">
        <f>'[5]Relocation Components'!AE26*INDEX($C$5:$H$5, 1, MATCH(AE$14,$C$4:$H$4))</f>
        <v>88364572.500195414</v>
      </c>
      <c r="AF36" s="60">
        <f>'[5]Relocation Components'!AF26*INDEX($C$5:$H$5, 1, MATCH(AF$14,$C$4:$H$4))</f>
        <v>30468563.634807639</v>
      </c>
      <c r="AG36" s="60">
        <f>'[5]Relocation Components'!AG26*INDEX($C$5:$H$5, 1, MATCH(AG$14,$C$4:$H$4))</f>
        <v>0</v>
      </c>
      <c r="AH36" s="60">
        <f>'[5]Relocation Components'!AH26*INDEX($C$5:$H$5, 1, MATCH(AH$14,$C$4:$H$4))</f>
        <v>89255486.379363343</v>
      </c>
      <c r="AI36" s="60">
        <f>'[5]Relocation Components'!AI26*INDEX($C$5:$H$5, 1, MATCH(AI$14,$C$4:$H$4))</f>
        <v>32041044.574254032</v>
      </c>
      <c r="AJ36" s="60">
        <f>'[5]Relocation Components'!AJ26*INDEX($C$5:$H$5, 1, MATCH(AJ$14,$C$4:$H$4))</f>
        <v>0</v>
      </c>
      <c r="AK36" s="60">
        <f>'[5]Relocation Components'!AK26*INDEX($C$5:$H$5, 1, MATCH(AK$14,$C$4:$H$4))</f>
        <v>15068276.481474882</v>
      </c>
      <c r="AL36" s="60">
        <f>'[5]Relocation Components'!AL26*INDEX($C$5:$H$5, 1, MATCH(AL$14,$C$4:$H$4))</f>
        <v>4241909.7657933496</v>
      </c>
      <c r="AM36" s="60">
        <f>'[5]Relocation Components'!AM26*INDEX($C$5:$H$5, 1, MATCH(AM$14,$C$4:$H$4))</f>
        <v>0</v>
      </c>
      <c r="AN36" s="100">
        <f t="shared" si="4"/>
        <v>6074892306.9541225</v>
      </c>
      <c r="AP36">
        <v>7318821674.8719091</v>
      </c>
    </row>
    <row r="37" spans="2:42">
      <c r="B37" s="46">
        <v>2041</v>
      </c>
      <c r="C37" s="60" cm="1">
        <f t="array" ref="C37">[5]Growth!C27*INDEX($C$5:$H$5, 1, MATCH(C$14,$C$4:$H$4))*INDEX($C$9:$F$11,MATCH(C$15,$B$9:$B$11),_xlfn.IFS($B37-$B$16&lt;=$C$8,1,$B37-$B$16&lt;=$D$8,2,$B37-$B$16&lt;=$E$8,3,$B37-$B$16&gt;$E$8,4))</f>
        <v>31085016.517327152</v>
      </c>
      <c r="D37" s="60" cm="1">
        <f t="array" ref="D37">[5]Growth!D27*INDEX($C$5:$H$5, 1, MATCH(D$14,$C$4:$H$4))*INDEX($C$9:$F$11,MATCH(D$15,$B$9:$B$11),_xlfn.IFS($B37-$B$16&lt;=$C$8,1,$B37-$B$16&lt;=$D$8,2,$B37-$B$16&lt;=$E$8,3,$B37-$B$16&gt;$E$8,4))</f>
        <v>2915654.067533813</v>
      </c>
      <c r="E37" s="60" cm="1">
        <f t="array" ref="E37">[5]Growth!E27*INDEX($C$5:$H$5, 1, MATCH(E$14,$C$4:$H$4))*INDEX($C$9:$F$11,MATCH(E$15,$B$9:$B$11),_xlfn.IFS($B37-$B$16&lt;=$C$8,1,$B37-$B$16&lt;=$D$8,2,$B37-$B$16&lt;=$E$8,3,$B37-$B$16&gt;$E$8,4))</f>
        <v>203513.54446264205</v>
      </c>
      <c r="F37" s="60">
        <f>[5]Growth!F27*INDEX($C$5:$H$5, 1, MATCH(F$14,$C$4:$H$4))</f>
        <v>604816445.50125098</v>
      </c>
      <c r="G37" s="60">
        <f>[5]Growth!G27*INDEX($C$5:$H$5, 1, MATCH(G$14,$C$4:$H$4))</f>
        <v>18985570.767138783</v>
      </c>
      <c r="H37" s="60">
        <f>[5]Growth!H27*INDEX($C$5:$H$5, 1, MATCH(H$14,$C$4:$H$4))</f>
        <v>3905083.9205422858</v>
      </c>
      <c r="I37" s="60">
        <f>[5]Growth!I27*INDEX($C$5:$H$5, 1, MATCH(I$14,$C$4:$H$4))</f>
        <v>98842576.376758978</v>
      </c>
      <c r="J37" s="60">
        <f>[5]Growth!J27*INDEX($C$5:$H$5, 1, MATCH(J$14,$C$4:$H$4))</f>
        <v>6842985.1690006638</v>
      </c>
      <c r="K37" s="60">
        <f>[5]Growth!K27*INDEX($C$5:$H$5, 1, MATCH(K$14,$C$4:$H$4))</f>
        <v>2611631.3152587041</v>
      </c>
      <c r="L37" s="60">
        <f>[5]Growth!L27*INDEX($C$5:$H$5, 1, MATCH(L$14,$C$4:$H$4))</f>
        <v>61851820.200581379</v>
      </c>
      <c r="M37" s="60">
        <f>[5]Growth!M27*INDEX($C$5:$H$5, 1, MATCH(M$14,$C$4:$H$4))</f>
        <v>2305381.7562633585</v>
      </c>
      <c r="N37" s="60">
        <f>[5]Growth!N27*INDEX($C$5:$H$5, 1, MATCH(N$14,$C$4:$H$4))</f>
        <v>845956.99604739435</v>
      </c>
      <c r="O37" s="60">
        <f>[5]Growth!O27*INDEX($C$5:$H$5, 1, MATCH(O$14,$C$4:$H$4))</f>
        <v>138503268.12370867</v>
      </c>
      <c r="P37" s="60">
        <f>[5]Growth!P27*INDEX($C$5:$H$5, 1, MATCH(P$14,$C$4:$H$4))</f>
        <v>1982063.1498886964</v>
      </c>
      <c r="Q37" s="60">
        <f>[5]Growth!Q27*INDEX($C$5:$H$5, 1, MATCH(Q$14,$C$4:$H$4))</f>
        <v>822817.52748665342</v>
      </c>
      <c r="R37" s="60" cm="1">
        <f t="array" ref="R37">[5]Growth!R27*INDEX($C$5:$H$5, 1, MATCH(R$14,$C$4:$H$4))*INDEX($C$9:$F$11,MATCH(R$15,$B$9:$B$11),_xlfn.IFS($B37-$B$16&lt;=$C$8,1,$B37-$B$16&lt;=$D$8,2,$B37-$B$16&lt;=$E$8,3,$B37-$B$16&gt;$E$8,4))</f>
        <v>3943583.2222829368</v>
      </c>
      <c r="S37" s="60" cm="1">
        <f t="array" ref="S37">[5]Growth!S27*INDEX($C$5:$H$5, 1, MATCH(S$14,$C$4:$H$4))*INDEX($C$9:$F$11,MATCH(S$15,$B$9:$B$11),_xlfn.IFS($B37-$B$16&lt;=$C$8,1,$B37-$B$16&lt;=$D$8,2,$B37-$B$16&lt;=$E$8,3,$B37-$B$16&gt;$E$8,4))</f>
        <v>290026.34049312654</v>
      </c>
      <c r="T37" s="60" cm="1">
        <f t="array" ref="T37">[5]Growth!T27*INDEX($C$5:$H$5, 1, MATCH(T$14,$C$4:$H$4))*INDEX($C$9:$F$11,MATCH(T$15,$B$9:$B$11),_xlfn.IFS($B37-$B$16&lt;=$C$8,1,$B37-$B$16&lt;=$D$8,2,$B37-$B$16&lt;=$E$8,3,$B37-$B$16&gt;$E$8,4))</f>
        <v>53124.858007926989</v>
      </c>
      <c r="U37" s="100">
        <f t="shared" si="3"/>
        <v>980806519.35403419</v>
      </c>
      <c r="V37" s="60">
        <f>'[5]Relocation Components'!V27*INDEX($C$5:$H$5, 1, MATCH(V$14,$C$4:$H$4))</f>
        <v>961886750.16467464</v>
      </c>
      <c r="W37" s="60">
        <f>'[5]Relocation Components'!W27*INDEX($C$5:$H$5, 1, MATCH(W$14,$C$4:$H$4))</f>
        <v>306263941.34661108</v>
      </c>
      <c r="X37" s="60">
        <f>'[5]Relocation Components'!X27*INDEX($C$5:$H$5, 1, MATCH(X$14,$C$4:$H$4))</f>
        <v>0</v>
      </c>
      <c r="Y37" s="60">
        <f>'[5]Relocation Components'!Y27*INDEX($C$5:$H$5, 1, MATCH(Y$14,$C$4:$H$4))</f>
        <v>1261069937.3852785</v>
      </c>
      <c r="Z37" s="60">
        <f>'[5]Relocation Components'!Z27*INDEX($C$5:$H$5, 1, MATCH(Z$14,$C$4:$H$4))</f>
        <v>365980670.84974653</v>
      </c>
      <c r="AA37" s="60">
        <f>'[5]Relocation Components'!AA27*INDEX($C$5:$H$5, 1, MATCH(AA$14,$C$4:$H$4))</f>
        <v>0</v>
      </c>
      <c r="AB37" s="60">
        <f>'[5]Relocation Components'!AB27*INDEX($C$5:$H$5, 1, MATCH(AB$14,$C$4:$H$4))</f>
        <v>2529313037.8367596</v>
      </c>
      <c r="AC37" s="60">
        <f>'[5]Relocation Components'!AC27*INDEX($C$5:$H$5, 1, MATCH(AC$14,$C$4:$H$4))</f>
        <v>521536452.84895521</v>
      </c>
      <c r="AD37" s="60">
        <f>'[5]Relocation Components'!AD27*INDEX($C$5:$H$5, 1, MATCH(AD$14,$C$4:$H$4))</f>
        <v>0</v>
      </c>
      <c r="AE37" s="60">
        <f>'[5]Relocation Components'!AE27*INDEX($C$5:$H$5, 1, MATCH(AE$14,$C$4:$H$4))</f>
        <v>89342816.96388346</v>
      </c>
      <c r="AF37" s="60">
        <f>'[5]Relocation Components'!AF27*INDEX($C$5:$H$5, 1, MATCH(AF$14,$C$4:$H$4))</f>
        <v>30806605.573334754</v>
      </c>
      <c r="AG37" s="60">
        <f>'[5]Relocation Components'!AG27*INDEX($C$5:$H$5, 1, MATCH(AG$14,$C$4:$H$4))</f>
        <v>0</v>
      </c>
      <c r="AH37" s="60">
        <f>'[5]Relocation Components'!AH27*INDEX($C$5:$H$5, 1, MATCH(AH$14,$C$4:$H$4))</f>
        <v>90309323.428015828</v>
      </c>
      <c r="AI37" s="60">
        <f>'[5]Relocation Components'!AI27*INDEX($C$5:$H$5, 1, MATCH(AI$14,$C$4:$H$4))</f>
        <v>32418731.486980043</v>
      </c>
      <c r="AJ37" s="60">
        <f>'[5]Relocation Components'!AJ27*INDEX($C$5:$H$5, 1, MATCH(AJ$14,$C$4:$H$4))</f>
        <v>0</v>
      </c>
      <c r="AK37" s="60">
        <f>'[5]Relocation Components'!AK27*INDEX($C$5:$H$5, 1, MATCH(AK$14,$C$4:$H$4))</f>
        <v>15276195.059446696</v>
      </c>
      <c r="AL37" s="60">
        <f>'[5]Relocation Components'!AL27*INDEX($C$5:$H$5, 1, MATCH(AL$14,$C$4:$H$4))</f>
        <v>4300226.5288731279</v>
      </c>
      <c r="AM37" s="60">
        <f>'[5]Relocation Components'!AM27*INDEX($C$5:$H$5, 1, MATCH(AM$14,$C$4:$H$4))</f>
        <v>0</v>
      </c>
      <c r="AN37" s="100">
        <f t="shared" si="4"/>
        <v>6208504689.4725599</v>
      </c>
      <c r="AP37">
        <v>7641510898.1492786</v>
      </c>
    </row>
    <row r="38" spans="2:42">
      <c r="B38" s="46">
        <v>2042</v>
      </c>
      <c r="C38" s="60" cm="1">
        <f t="array" ref="C38">[5]Growth!C28*INDEX($C$5:$H$5, 1, MATCH(C$14,$C$4:$H$4))*INDEX($C$9:$F$11,MATCH(C$15,$B$9:$B$11),_xlfn.IFS($B38-$B$16&lt;=$C$8,1,$B38-$B$16&lt;=$D$8,2,$B38-$B$16&lt;=$E$8,3,$B38-$B$16&gt;$E$8,4))</f>
        <v>32763023.692795377</v>
      </c>
      <c r="D38" s="60" cm="1">
        <f t="array" ref="D38">[5]Growth!D28*INDEX($C$5:$H$5, 1, MATCH(D$14,$C$4:$H$4))*INDEX($C$9:$F$11,MATCH(D$15,$B$9:$B$11),_xlfn.IFS($B38-$B$16&lt;=$C$8,1,$B38-$B$16&lt;=$D$8,2,$B38-$B$16&lt;=$E$8,3,$B38-$B$16&gt;$E$8,4))</f>
        <v>3072764.320177122</v>
      </c>
      <c r="E38" s="60" cm="1">
        <f t="array" ref="E38">[5]Growth!E28*INDEX($C$5:$H$5, 1, MATCH(E$14,$C$4:$H$4))*INDEX($C$9:$F$11,MATCH(E$15,$B$9:$B$11),_xlfn.IFS($B38-$B$16&lt;=$C$8,1,$B38-$B$16&lt;=$D$8,2,$B38-$B$16&lt;=$E$8,3,$B38-$B$16&gt;$E$8,4))</f>
        <v>214487.74006388724</v>
      </c>
      <c r="F38" s="60">
        <f>[5]Growth!F28*INDEX($C$5:$H$5, 1, MATCH(F$14,$C$4:$H$4))</f>
        <v>637411986.00279355</v>
      </c>
      <c r="G38" s="60">
        <f>[5]Growth!G28*INDEX($C$5:$H$5, 1, MATCH(G$14,$C$4:$H$4))</f>
        <v>20009043.000833362</v>
      </c>
      <c r="H38" s="60">
        <f>[5]Growth!H28*INDEX($C$5:$H$5, 1, MATCH(H$14,$C$4:$H$4))</f>
        <v>4115646.6978043807</v>
      </c>
      <c r="I38" s="60">
        <f>[5]Growth!I28*INDEX($C$5:$H$5, 1, MATCH(I$14,$C$4:$H$4))</f>
        <v>104174973.75168194</v>
      </c>
      <c r="J38" s="60">
        <f>[5]Growth!J28*INDEX($C$5:$H$5, 1, MATCH(J$14,$C$4:$H$4))</f>
        <v>7211879.6628972525</v>
      </c>
      <c r="K38" s="60">
        <f>[5]Growth!K28*INDEX($C$5:$H$5, 1, MATCH(K$14,$C$4:$H$4))</f>
        <v>2752460.6044141524</v>
      </c>
      <c r="L38" s="60">
        <f>[5]Growth!L28*INDEX($C$5:$H$5, 1, MATCH(L$14,$C$4:$H$4))</f>
        <v>65182508.038425915</v>
      </c>
      <c r="M38" s="60">
        <f>[5]Growth!M28*INDEX($C$5:$H$5, 1, MATCH(M$14,$C$4:$H$4))</f>
        <v>2429583.1350140786</v>
      </c>
      <c r="N38" s="60">
        <f>[5]Growth!N28*INDEX($C$5:$H$5, 1, MATCH(N$14,$C$4:$H$4))</f>
        <v>891577.83798163943</v>
      </c>
      <c r="O38" s="60">
        <f>[5]Growth!O28*INDEX($C$5:$H$5, 1, MATCH(O$14,$C$4:$H$4))</f>
        <v>145972234.42557213</v>
      </c>
      <c r="P38" s="60">
        <f>[5]Growth!P28*INDEX($C$5:$H$5, 1, MATCH(P$14,$C$4:$H$4))</f>
        <v>2088908.7415623839</v>
      </c>
      <c r="Q38" s="60">
        <f>[5]Growth!Q28*INDEX($C$5:$H$5, 1, MATCH(Q$14,$C$4:$H$4))</f>
        <v>867185.83468000696</v>
      </c>
      <c r="R38" s="60" cm="1">
        <f t="array" ref="R38">[5]Growth!R28*INDEX($C$5:$H$5, 1, MATCH(R$14,$C$4:$H$4))*INDEX($C$9:$F$11,MATCH(R$15,$B$9:$B$11),_xlfn.IFS($B38-$B$16&lt;=$C$8,1,$B38-$B$16&lt;=$D$8,2,$B38-$B$16&lt;=$E$8,3,$B38-$B$16&gt;$E$8,4))</f>
        <v>4156361.7393830912</v>
      </c>
      <c r="S38" s="60" cm="1">
        <f t="array" ref="S38">[5]Growth!S28*INDEX($C$5:$H$5, 1, MATCH(S$14,$C$4:$H$4))*INDEX($C$9:$F$11,MATCH(S$15,$B$9:$B$11),_xlfn.IFS($B38-$B$16&lt;=$C$8,1,$B38-$B$16&lt;=$D$8,2,$B38-$B$16&lt;=$E$8,3,$B38-$B$16&gt;$E$8,4))</f>
        <v>305659.73059405707</v>
      </c>
      <c r="T38" s="60" cm="1">
        <f t="array" ref="T38">[5]Growth!T28*INDEX($C$5:$H$5, 1, MATCH(T$14,$C$4:$H$4))*INDEX($C$9:$F$11,MATCH(T$15,$B$9:$B$11),_xlfn.IFS($B38-$B$16&lt;=$C$8,1,$B38-$B$16&lt;=$D$8,2,$B38-$B$16&lt;=$E$8,3,$B38-$B$16&gt;$E$8,4))</f>
        <v>55989.734743750589</v>
      </c>
      <c r="U38" s="100">
        <f t="shared" si="3"/>
        <v>1033676274.6914178</v>
      </c>
      <c r="V38" s="60">
        <f>'[5]Relocation Components'!V28*INDEX($C$5:$H$5, 1, MATCH(V$14,$C$4:$H$4))</f>
        <v>985201877.72345197</v>
      </c>
      <c r="W38" s="60">
        <f>'[5]Relocation Components'!W28*INDEX($C$5:$H$5, 1, MATCH(W$14,$C$4:$H$4))</f>
        <v>313652637.84064192</v>
      </c>
      <c r="X38" s="60">
        <f>'[5]Relocation Components'!X28*INDEX($C$5:$H$5, 1, MATCH(X$14,$C$4:$H$4))</f>
        <v>0</v>
      </c>
      <c r="Y38" s="60">
        <f>'[5]Relocation Components'!Y28*INDEX($C$5:$H$5, 1, MATCH(Y$14,$C$4:$H$4))</f>
        <v>1286576818.538162</v>
      </c>
      <c r="Z38" s="60">
        <f>'[5]Relocation Components'!Z28*INDEX($C$5:$H$5, 1, MATCH(Z$14,$C$4:$H$4))</f>
        <v>373388315.6788637</v>
      </c>
      <c r="AA38" s="60">
        <f>'[5]Relocation Components'!AA28*INDEX($C$5:$H$5, 1, MATCH(AA$14,$C$4:$H$4))</f>
        <v>0</v>
      </c>
      <c r="AB38" s="60">
        <f>'[5]Relocation Components'!AB28*INDEX($C$5:$H$5, 1, MATCH(AB$14,$C$4:$H$4))</f>
        <v>2590058822.1657753</v>
      </c>
      <c r="AC38" s="60">
        <f>'[5]Relocation Components'!AC28*INDEX($C$5:$H$5, 1, MATCH(AC$14,$C$4:$H$4))</f>
        <v>534041790.80866534</v>
      </c>
      <c r="AD38" s="60">
        <f>'[5]Relocation Components'!AD28*INDEX($C$5:$H$5, 1, MATCH(AD$14,$C$4:$H$4))</f>
        <v>0</v>
      </c>
      <c r="AE38" s="60">
        <f>'[5]Relocation Components'!AE28*INDEX($C$5:$H$5, 1, MATCH(AE$14,$C$4:$H$4))</f>
        <v>90325850.122188136</v>
      </c>
      <c r="AF38" s="60">
        <f>'[5]Relocation Components'!AF28*INDEX($C$5:$H$5, 1, MATCH(AF$14,$C$4:$H$4))</f>
        <v>31146309.470581766</v>
      </c>
      <c r="AG38" s="60">
        <f>'[5]Relocation Components'!AG28*INDEX($C$5:$H$5, 1, MATCH(AG$14,$C$4:$H$4))</f>
        <v>0</v>
      </c>
      <c r="AH38" s="60">
        <f>'[5]Relocation Components'!AH28*INDEX($C$5:$H$5, 1, MATCH(AH$14,$C$4:$H$4))</f>
        <v>91368536.341014653</v>
      </c>
      <c r="AI38" s="60">
        <f>'[5]Relocation Components'!AI28*INDEX($C$5:$H$5, 1, MATCH(AI$14,$C$4:$H$4))</f>
        <v>32798338.351258308</v>
      </c>
      <c r="AJ38" s="60">
        <f>'[5]Relocation Components'!AJ28*INDEX($C$5:$H$5, 1, MATCH(AJ$14,$C$4:$H$4))</f>
        <v>0</v>
      </c>
      <c r="AK38" s="60">
        <f>'[5]Relocation Components'!AK28*INDEX($C$5:$H$5, 1, MATCH(AK$14,$C$4:$H$4))</f>
        <v>15486812.803402461</v>
      </c>
      <c r="AL38" s="60">
        <f>'[5]Relocation Components'!AL28*INDEX($C$5:$H$5, 1, MATCH(AL$14,$C$4:$H$4))</f>
        <v>4359298.8499986082</v>
      </c>
      <c r="AM38" s="60">
        <f>'[5]Relocation Components'!AM28*INDEX($C$5:$H$5, 1, MATCH(AM$14,$C$4:$H$4))</f>
        <v>0</v>
      </c>
      <c r="AN38" s="100">
        <f t="shared" si="4"/>
        <v>6348405408.694005</v>
      </c>
      <c r="AP38">
        <v>7977829173.9635448</v>
      </c>
    </row>
    <row r="39" spans="2:42">
      <c r="B39" s="46">
        <v>2043</v>
      </c>
      <c r="C39" s="60" cm="1">
        <f t="array" ref="C39">[5]Growth!C29*INDEX($C$5:$H$5, 1, MATCH(C$14,$C$4:$H$4))*INDEX($C$9:$F$11,MATCH(C$15,$B$9:$B$11),_xlfn.IFS($B39-$B$16&lt;=$C$8,1,$B39-$B$16&lt;=$D$8,2,$B39-$B$16&lt;=$E$8,3,$B39-$B$16&gt;$E$8,4))</f>
        <v>34531119.044517115</v>
      </c>
      <c r="D39" s="60" cm="1">
        <f t="array" ref="D39">[5]Growth!D29*INDEX($C$5:$H$5, 1, MATCH(D$14,$C$4:$H$4))*INDEX($C$9:$F$11,MATCH(D$15,$B$9:$B$11),_xlfn.IFS($B39-$B$16&lt;=$C$8,1,$B39-$B$16&lt;=$D$8,2,$B39-$B$16&lt;=$E$8,3,$B39-$B$16&gt;$E$8,4))</f>
        <v>3238296.4629159276</v>
      </c>
      <c r="E39" s="60" cm="1">
        <f t="array" ref="E39">[5]Growth!E29*INDEX($C$5:$H$5, 1, MATCH(E$14,$C$4:$H$4))*INDEX($C$9:$F$11,MATCH(E$15,$B$9:$B$11),_xlfn.IFS($B39-$B$16&lt;=$C$8,1,$B39-$B$16&lt;=$D$8,2,$B39-$B$16&lt;=$E$8,3,$B39-$B$16&gt;$E$8,4))</f>
        <v>226050.57136410047</v>
      </c>
      <c r="F39" s="60">
        <f>[5]Growth!F29*INDEX($C$5:$H$5, 1, MATCH(F$14,$C$4:$H$4))</f>
        <v>671755039.44073725</v>
      </c>
      <c r="G39" s="60">
        <f>[5]Growth!G29*INDEX($C$5:$H$5, 1, MATCH(G$14,$C$4:$H$4))</f>
        <v>21087398.530979555</v>
      </c>
      <c r="H39" s="60">
        <f>[5]Growth!H29*INDEX($C$5:$H$5, 1, MATCH(H$14,$C$4:$H$4))</f>
        <v>4337503.0429913299</v>
      </c>
      <c r="I39" s="60">
        <f>[5]Growth!I29*INDEX($C$5:$H$5, 1, MATCH(I$14,$C$4:$H$4))</f>
        <v>109793504.42315534</v>
      </c>
      <c r="J39" s="60">
        <f>[5]Growth!J29*INDEX($C$5:$H$5, 1, MATCH(J$14,$C$4:$H$4))</f>
        <v>7600556.1432609996</v>
      </c>
      <c r="K39" s="60">
        <f>[5]Growth!K29*INDEX($C$5:$H$5, 1, MATCH(K$14,$C$4:$H$4))</f>
        <v>2900843.7441969989</v>
      </c>
      <c r="L39" s="60">
        <f>[5]Growth!L29*INDEX($C$5:$H$5, 1, MATCH(L$14,$C$4:$H$4))</f>
        <v>68691635.109553486</v>
      </c>
      <c r="M39" s="60">
        <f>[5]Growth!M29*INDEX($C$5:$H$5, 1, MATCH(M$14,$C$4:$H$4))</f>
        <v>2560441.1972492118</v>
      </c>
      <c r="N39" s="60">
        <f>[5]Growth!N29*INDEX($C$5:$H$5, 1, MATCH(N$14,$C$4:$H$4))</f>
        <v>939645.87161919079</v>
      </c>
      <c r="O39" s="60">
        <f>[5]Growth!O29*INDEX($C$5:$H$5, 1, MATCH(O$14,$C$4:$H$4))</f>
        <v>153841839.18731266</v>
      </c>
      <c r="P39" s="60">
        <f>[5]Growth!P29*INDEX($C$5:$H$5, 1, MATCH(P$14,$C$4:$H$4))</f>
        <v>2201483.734528719</v>
      </c>
      <c r="Q39" s="60">
        <f>[5]Growth!Q29*INDEX($C$5:$H$5, 1, MATCH(Q$14,$C$4:$H$4))</f>
        <v>913933.92877397954</v>
      </c>
      <c r="R39" s="60" cm="1">
        <f t="array" ref="R39">[5]Growth!R29*INDEX($C$5:$H$5, 1, MATCH(R$14,$C$4:$H$4))*INDEX($C$9:$F$11,MATCH(R$15,$B$9:$B$11),_xlfn.IFS($B39-$B$16&lt;=$C$8,1,$B39-$B$16&lt;=$D$8,2,$B39-$B$16&lt;=$E$8,3,$B39-$B$16&gt;$E$8,4))</f>
        <v>4380559.1501375558</v>
      </c>
      <c r="S39" s="60" cm="1">
        <f t="array" ref="S39">[5]Growth!S29*INDEX($C$5:$H$5, 1, MATCH(S$14,$C$4:$H$4))*INDEX($C$9:$F$11,MATCH(S$15,$B$9:$B$11),_xlfn.IFS($B39-$B$16&lt;=$C$8,1,$B39-$B$16&lt;=$D$8,2,$B39-$B$16&lt;=$E$8,3,$B39-$B$16&gt;$E$8,4))</f>
        <v>322131.39385384799</v>
      </c>
      <c r="T39" s="60" cm="1">
        <f t="array" ref="T39">[5]Growth!T29*INDEX($C$5:$H$5, 1, MATCH(T$14,$C$4:$H$4))*INDEX($C$9:$F$11,MATCH(T$15,$B$9:$B$11),_xlfn.IFS($B39-$B$16&lt;=$C$8,1,$B39-$B$16&lt;=$D$8,2,$B39-$B$16&lt;=$E$8,3,$B39-$B$16&gt;$E$8,4))</f>
        <v>59008.287008136736</v>
      </c>
      <c r="U39" s="100">
        <f t="shared" si="3"/>
        <v>1089380989.2641551</v>
      </c>
      <c r="V39" s="60">
        <f>'[5]Relocation Components'!V29*INDEX($C$5:$H$5, 1, MATCH(V$14,$C$4:$H$4))</f>
        <v>1009652254.0883868</v>
      </c>
      <c r="W39" s="60">
        <f>'[5]Relocation Components'!W29*INDEX($C$5:$H$5, 1, MATCH(W$14,$C$4:$H$4))</f>
        <v>321401338.24264777</v>
      </c>
      <c r="X39" s="60">
        <f>'[5]Relocation Components'!X29*INDEX($C$5:$H$5, 1, MATCH(X$14,$C$4:$H$4))</f>
        <v>0</v>
      </c>
      <c r="Y39" s="60">
        <f>'[5]Relocation Components'!Y29*INDEX($C$5:$H$5, 1, MATCH(Y$14,$C$4:$H$4))</f>
        <v>1313283360.8954785</v>
      </c>
      <c r="Z39" s="60">
        <f>'[5]Relocation Components'!Z29*INDEX($C$5:$H$5, 1, MATCH(Z$14,$C$4:$H$4))</f>
        <v>381144295.61850542</v>
      </c>
      <c r="AA39" s="60">
        <f>'[5]Relocation Components'!AA29*INDEX($C$5:$H$5, 1, MATCH(AA$14,$C$4:$H$4))</f>
        <v>0</v>
      </c>
      <c r="AB39" s="60">
        <f>'[5]Relocation Components'!AB29*INDEX($C$5:$H$5, 1, MATCH(AB$14,$C$4:$H$4))</f>
        <v>2653760027.4302382</v>
      </c>
      <c r="AC39" s="60">
        <f>'[5]Relocation Components'!AC29*INDEX($C$5:$H$5, 1, MATCH(AC$14,$C$4:$H$4))</f>
        <v>547155686.00735819</v>
      </c>
      <c r="AD39" s="60">
        <f>'[5]Relocation Components'!AD29*INDEX($C$5:$H$5, 1, MATCH(AD$14,$C$4:$H$4))</f>
        <v>0</v>
      </c>
      <c r="AE39" s="60">
        <f>'[5]Relocation Components'!AE29*INDEX($C$5:$H$5, 1, MATCH(AE$14,$C$4:$H$4))</f>
        <v>91313671.975109503</v>
      </c>
      <c r="AF39" s="60">
        <f>'[5]Relocation Components'!AF29*INDEX($C$5:$H$5, 1, MATCH(AF$14,$C$4:$H$4))</f>
        <v>31487675.326548681</v>
      </c>
      <c r="AG39" s="60">
        <f>'[5]Relocation Components'!AG29*INDEX($C$5:$H$5, 1, MATCH(AG$14,$C$4:$H$4))</f>
        <v>0</v>
      </c>
      <c r="AH39" s="60">
        <f>'[5]Relocation Components'!AH29*INDEX($C$5:$H$5, 1, MATCH(AH$14,$C$4:$H$4))</f>
        <v>92433125.118359804</v>
      </c>
      <c r="AI39" s="60">
        <f>'[5]Relocation Components'!AI29*INDEX($C$5:$H$5, 1, MATCH(AI$14,$C$4:$H$4))</f>
        <v>33179865.167088855</v>
      </c>
      <c r="AJ39" s="60">
        <f>'[5]Relocation Components'!AJ29*INDEX($C$5:$H$5, 1, MATCH(AJ$14,$C$4:$H$4))</f>
        <v>0</v>
      </c>
      <c r="AK39" s="60">
        <f>'[5]Relocation Components'!AK29*INDEX($C$5:$H$5, 1, MATCH(AK$14,$C$4:$H$4))</f>
        <v>15700147.299607031</v>
      </c>
      <c r="AL39" s="60">
        <f>'[5]Relocation Components'!AL29*INDEX($C$5:$H$5, 1, MATCH(AL$14,$C$4:$H$4))</f>
        <v>4419131.6142433565</v>
      </c>
      <c r="AM39" s="60">
        <f>'[5]Relocation Components'!AM29*INDEX($C$5:$H$5, 1, MATCH(AM$14,$C$4:$H$4))</f>
        <v>0</v>
      </c>
      <c r="AN39" s="100">
        <f t="shared" si="4"/>
        <v>6494930578.7835722</v>
      </c>
      <c r="AP39">
        <v>8328627594.3202772</v>
      </c>
    </row>
    <row r="40" spans="2:42">
      <c r="B40" s="46">
        <v>2044</v>
      </c>
      <c r="C40" s="60" cm="1">
        <f t="array" ref="C40">[5]Growth!C30*INDEX($C$5:$H$5, 1, MATCH(C$14,$C$4:$H$4))*INDEX($C$9:$F$11,MATCH(C$15,$B$9:$B$11),_xlfn.IFS($B40-$B$16&lt;=$C$8,1,$B40-$B$16&lt;=$D$8,2,$B40-$B$16&lt;=$E$8,3,$B40-$B$16&gt;$E$8,4))</f>
        <v>36394116.372179024</v>
      </c>
      <c r="D40" s="60" cm="1">
        <f t="array" ref="D40">[5]Growth!D30*INDEX($C$5:$H$5, 1, MATCH(D$14,$C$4:$H$4))*INDEX($C$9:$F$11,MATCH(D$15,$B$9:$B$11),_xlfn.IFS($B40-$B$16&lt;=$C$8,1,$B40-$B$16&lt;=$D$8,2,$B40-$B$16&lt;=$E$8,3,$B40-$B$16&gt;$E$8,4))</f>
        <v>3412699.9091281705</v>
      </c>
      <c r="E40" s="60" cm="1">
        <f t="array" ref="E40">[5]Growth!E30*INDEX($C$5:$H$5, 1, MATCH(E$14,$C$4:$H$4))*INDEX($C$9:$F$11,MATCH(E$15,$B$9:$B$11),_xlfn.IFS($B40-$B$16&lt;=$C$8,1,$B40-$B$16&lt;=$D$8,2,$B40-$B$16&lt;=$E$8,3,$B40-$B$16&gt;$E$8,4))</f>
        <v>238233.46644417522</v>
      </c>
      <c r="F40" s="60">
        <f>[5]Growth!F30*INDEX($C$5:$H$5, 1, MATCH(F$14,$C$4:$H$4))</f>
        <v>707938868.25746822</v>
      </c>
      <c r="G40" s="60">
        <f>[5]Growth!G30*INDEX($C$5:$H$5, 1, MATCH(G$14,$C$4:$H$4))</f>
        <v>22223567.006638281</v>
      </c>
      <c r="H40" s="60">
        <f>[5]Growth!H30*INDEX($C$5:$H$5, 1, MATCH(H$14,$C$4:$H$4))</f>
        <v>4571255.9059524629</v>
      </c>
      <c r="I40" s="60">
        <f>[5]Growth!I30*INDEX($C$5:$H$5, 1, MATCH(I$14,$C$4:$H$4))</f>
        <v>115713450.72739683</v>
      </c>
      <c r="J40" s="60">
        <f>[5]Growth!J30*INDEX($C$5:$H$5, 1, MATCH(J$14,$C$4:$H$4))</f>
        <v>8010070.5725038759</v>
      </c>
      <c r="K40" s="60">
        <f>[5]Growth!K30*INDEX($C$5:$H$5, 1, MATCH(K$14,$C$4:$H$4))</f>
        <v>3057184.0464470936</v>
      </c>
      <c r="L40" s="60">
        <f>[5]Growth!L30*INDEX($C$5:$H$5, 1, MATCH(L$14,$C$4:$H$4))</f>
        <v>72388718.617697701</v>
      </c>
      <c r="M40" s="60">
        <f>[5]Growth!M30*INDEX($C$5:$H$5, 1, MATCH(M$14,$C$4:$H$4))</f>
        <v>2698311.1078703231</v>
      </c>
      <c r="N40" s="60">
        <f>[5]Growth!N30*INDEX($C$5:$H$5, 1, MATCH(N$14,$C$4:$H$4))</f>
        <v>990291.76402554289</v>
      </c>
      <c r="O40" s="60">
        <f>[5]Growth!O30*INDEX($C$5:$H$5, 1, MATCH(O$14,$C$4:$H$4))</f>
        <v>162133473.8391633</v>
      </c>
      <c r="P40" s="60">
        <f>[5]Growth!P30*INDEX($C$5:$H$5, 1, MATCH(P$14,$C$4:$H$4))</f>
        <v>2320093.9549377807</v>
      </c>
      <c r="Q40" s="60">
        <f>[5]Growth!Q30*INDEX($C$5:$H$5, 1, MATCH(Q$14,$C$4:$H$4))</f>
        <v>963188.867690649</v>
      </c>
      <c r="R40" s="60" cm="1">
        <f t="array" ref="R40">[5]Growth!R30*INDEX($C$5:$H$5, 1, MATCH(R$14,$C$4:$H$4))*INDEX($C$9:$F$11,MATCH(R$15,$B$9:$B$11),_xlfn.IFS($B40-$B$16&lt;=$C$8,1,$B40-$B$16&lt;=$D$8,2,$B40-$B$16&lt;=$E$8,3,$B40-$B$16&gt;$E$8,4))</f>
        <v>4616785.3976190062</v>
      </c>
      <c r="S40" s="60" cm="1">
        <f t="array" ref="S40">[5]Growth!S30*INDEX($C$5:$H$5, 1, MATCH(S$14,$C$4:$H$4))*INDEX($C$9:$F$11,MATCH(S$15,$B$9:$B$11),_xlfn.IFS($B40-$B$16&lt;=$C$8,1,$B40-$B$16&lt;=$D$8,2,$B40-$B$16&lt;=$E$8,3,$B40-$B$16&gt;$E$8,4))</f>
        <v>339486.07411313272</v>
      </c>
      <c r="T40" s="60" cm="1">
        <f t="array" ref="T40">[5]Growth!T30*INDEX($C$5:$H$5, 1, MATCH(T$14,$C$4:$H$4))*INDEX($C$9:$F$11,MATCH(T$15,$B$9:$B$11),_xlfn.IFS($B40-$B$16&lt;=$C$8,1,$B40-$B$16&lt;=$D$8,2,$B40-$B$16&lt;=$E$8,3,$B40-$B$16&gt;$E$8,4))</f>
        <v>62188.720162102116</v>
      </c>
      <c r="U40" s="100">
        <f t="shared" si="3"/>
        <v>1148071984.6074376</v>
      </c>
      <c r="V40" s="60">
        <f>'[5]Relocation Components'!V30*INDEX($C$5:$H$5, 1, MATCH(V$14,$C$4:$H$4))</f>
        <v>1035298775.8807431</v>
      </c>
      <c r="W40" s="60">
        <f>'[5]Relocation Components'!W30*INDEX($C$5:$H$5, 1, MATCH(W$14,$C$4:$H$4))</f>
        <v>329529322.60047907</v>
      </c>
      <c r="X40" s="60">
        <f>'[5]Relocation Components'!X30*INDEX($C$5:$H$5, 1, MATCH(X$14,$C$4:$H$4))</f>
        <v>0</v>
      </c>
      <c r="Y40" s="60">
        <f>'[5]Relocation Components'!Y30*INDEX($C$5:$H$5, 1, MATCH(Y$14,$C$4:$H$4))</f>
        <v>1341252933.8435192</v>
      </c>
      <c r="Z40" s="60">
        <f>'[5]Relocation Components'!Z30*INDEX($C$5:$H$5, 1, MATCH(Z$14,$C$4:$H$4))</f>
        <v>389267014.584719</v>
      </c>
      <c r="AA40" s="60">
        <f>'[5]Relocation Components'!AA30*INDEX($C$5:$H$5, 1, MATCH(AA$14,$C$4:$H$4))</f>
        <v>0</v>
      </c>
      <c r="AB40" s="60">
        <f>'[5]Relocation Components'!AB30*INDEX($C$5:$H$5, 1, MATCH(AB$14,$C$4:$H$4))</f>
        <v>2720573989.7471743</v>
      </c>
      <c r="AC40" s="60">
        <f>'[5]Relocation Components'!AC30*INDEX($C$5:$H$5, 1, MATCH(AC$14,$C$4:$H$4))</f>
        <v>560910517.56828952</v>
      </c>
      <c r="AD40" s="60">
        <f>'[5]Relocation Components'!AD30*INDEX($C$5:$H$5, 1, MATCH(AD$14,$C$4:$H$4))</f>
        <v>0</v>
      </c>
      <c r="AE40" s="60">
        <f>'[5]Relocation Components'!AE30*INDEX($C$5:$H$5, 1, MATCH(AE$14,$C$4:$H$4))</f>
        <v>92306282.5226475</v>
      </c>
      <c r="AF40" s="60">
        <f>'[5]Relocation Components'!AF30*INDEX($C$5:$H$5, 1, MATCH(AF$14,$C$4:$H$4))</f>
        <v>31830703.141235489</v>
      </c>
      <c r="AG40" s="60">
        <f>'[5]Relocation Components'!AG30*INDEX($C$5:$H$5, 1, MATCH(AG$14,$C$4:$H$4))</f>
        <v>0</v>
      </c>
      <c r="AH40" s="60">
        <f>'[5]Relocation Components'!AH30*INDEX($C$5:$H$5, 1, MATCH(AH$14,$C$4:$H$4))</f>
        <v>93503089.76005137</v>
      </c>
      <c r="AI40" s="60">
        <f>'[5]Relocation Components'!AI30*INDEX($C$5:$H$5, 1, MATCH(AI$14,$C$4:$H$4))</f>
        <v>33563311.934471667</v>
      </c>
      <c r="AJ40" s="60">
        <f>'[5]Relocation Components'!AJ30*INDEX($C$5:$H$5, 1, MATCH(AJ$14,$C$4:$H$4))</f>
        <v>0</v>
      </c>
      <c r="AK40" s="60">
        <f>'[5]Relocation Components'!AK30*INDEX($C$5:$H$5, 1, MATCH(AK$14,$C$4:$H$4))</f>
        <v>15916123.566970373</v>
      </c>
      <c r="AL40" s="60">
        <f>'[5]Relocation Components'!AL30*INDEX($C$5:$H$5, 1, MATCH(AL$14,$C$4:$H$4))</f>
        <v>4479703.6529552359</v>
      </c>
      <c r="AM40" s="60">
        <f>'[5]Relocation Components'!AM30*INDEX($C$5:$H$5, 1, MATCH(AM$14,$C$4:$H$4))</f>
        <v>0</v>
      </c>
      <c r="AN40" s="100">
        <f t="shared" si="4"/>
        <v>6648431768.8032579</v>
      </c>
      <c r="AP40">
        <v>8694805469.9261456</v>
      </c>
    </row>
    <row r="41" spans="2:42">
      <c r="B41" s="46">
        <v>2045</v>
      </c>
      <c r="C41" s="60" cm="1">
        <f t="array" ref="C41">[5]Growth!C31*INDEX($C$5:$H$5, 1, MATCH(C$14,$C$4:$H$4))*INDEX($C$9:$F$11,MATCH(C$15,$B$9:$B$11),_xlfn.IFS($B41-$B$16&lt;=$C$8,1,$B41-$B$16&lt;=$D$8,2,$B41-$B$16&lt;=$E$8,3,$B41-$B$16&gt;$E$8,4))</f>
        <v>38357085.63499584</v>
      </c>
      <c r="D41" s="60" cm="1">
        <f t="array" ref="D41">[5]Growth!D31*INDEX($C$5:$H$5, 1, MATCH(D$14,$C$4:$H$4))*INDEX($C$9:$F$11,MATCH(D$15,$B$9:$B$11),_xlfn.IFS($B41-$B$16&lt;=$C$8,1,$B41-$B$16&lt;=$D$8,2,$B41-$B$16&lt;=$E$8,3,$B41-$B$16&gt;$E$8,4))</f>
        <v>3596447.9588043489</v>
      </c>
      <c r="E41" s="60" cm="1">
        <f t="array" ref="E41">[5]Growth!E31*INDEX($C$5:$H$5, 1, MATCH(E$14,$C$4:$H$4))*INDEX($C$9:$F$11,MATCH(E$15,$B$9:$B$11),_xlfn.IFS($B41-$B$16&lt;=$C$8,1,$B41-$B$16&lt;=$D$8,2,$B41-$B$16&lt;=$E$8,3,$B41-$B$16&gt;$E$8,4))</f>
        <v>251069.52460384715</v>
      </c>
      <c r="F41" s="60">
        <f>[5]Growth!F31*INDEX($C$5:$H$5, 1, MATCH(F$14,$C$4:$H$4))</f>
        <v>746061692.3572706</v>
      </c>
      <c r="G41" s="60">
        <f>[5]Growth!G31*INDEX($C$5:$H$5, 1, MATCH(G$14,$C$4:$H$4))</f>
        <v>23420633.833535429</v>
      </c>
      <c r="H41" s="60">
        <f>[5]Growth!H31*INDEX($C$5:$H$5, 1, MATCH(H$14,$C$4:$H$4))</f>
        <v>4817540.2976022298</v>
      </c>
      <c r="I41" s="60">
        <f>[5]Growth!I31*INDEX($C$5:$H$5, 1, MATCH(I$14,$C$4:$H$4))</f>
        <v>121950907.9010046</v>
      </c>
      <c r="J41" s="60">
        <f>[5]Growth!J31*INDEX($C$5:$H$5, 1, MATCH(J$14,$C$4:$H$4))</f>
        <v>8441535.0543128885</v>
      </c>
      <c r="K41" s="60">
        <f>[5]Growth!K31*INDEX($C$5:$H$5, 1, MATCH(K$14,$C$4:$H$4))</f>
        <v>3221906.2695617061</v>
      </c>
      <c r="L41" s="60">
        <f>[5]Growth!L31*INDEX($C$5:$H$5, 1, MATCH(L$14,$C$4:$H$4))</f>
        <v>76283781.388882473</v>
      </c>
      <c r="M41" s="60">
        <f>[5]Growth!M31*INDEX($C$5:$H$5, 1, MATCH(M$14,$C$4:$H$4))</f>
        <v>2843566.9065604229</v>
      </c>
      <c r="N41" s="60">
        <f>[5]Growth!N31*INDEX($C$5:$H$5, 1, MATCH(N$14,$C$4:$H$4))</f>
        <v>1043653.1309934823</v>
      </c>
      <c r="O41" s="60">
        <f>[5]Growth!O31*INDEX($C$5:$H$5, 1, MATCH(O$14,$C$4:$H$4))</f>
        <v>170869667.35823077</v>
      </c>
      <c r="P41" s="60">
        <f>[5]Growth!P31*INDEX($C$5:$H$5, 1, MATCH(P$14,$C$4:$H$4))</f>
        <v>2445061.4880514275</v>
      </c>
      <c r="Q41" s="60">
        <f>[5]Growth!Q31*INDEX($C$5:$H$5, 1, MATCH(Q$14,$C$4:$H$4))</f>
        <v>1015084.4656770505</v>
      </c>
      <c r="R41" s="60" cm="1">
        <f t="array" ref="R41">[5]Growth!R31*INDEX($C$5:$H$5, 1, MATCH(R$14,$C$4:$H$4))*INDEX($C$9:$F$11,MATCH(R$15,$B$9:$B$11),_xlfn.IFS($B41-$B$16&lt;=$C$8,1,$B41-$B$16&lt;=$D$8,2,$B41-$B$16&lt;=$E$8,3,$B41-$B$16&gt;$E$8,4))</f>
        <v>4865682.8719732603</v>
      </c>
      <c r="S41" s="60" cm="1">
        <f t="array" ref="S41">[5]Growth!S31*INDEX($C$5:$H$5, 1, MATCH(S$14,$C$4:$H$4))*INDEX($C$9:$F$11,MATCH(S$15,$B$9:$B$11),_xlfn.IFS($B41-$B$16&lt;=$C$8,1,$B41-$B$16&lt;=$D$8,2,$B41-$B$16&lt;=$E$8,3,$B41-$B$16&gt;$E$8,4))</f>
        <v>357770.89391371136</v>
      </c>
      <c r="T41" s="60" cm="1">
        <f t="array" ref="T41">[5]Growth!T31*INDEX($C$5:$H$5, 1, MATCH(T$14,$C$4:$H$4))*INDEX($C$9:$F$11,MATCH(T$15,$B$9:$B$11),_xlfn.IFS($B41-$B$16&lt;=$C$8,1,$B41-$B$16&lt;=$D$8,2,$B41-$B$16&lt;=$E$8,3,$B41-$B$16&gt;$E$8,4))</f>
        <v>65539.675913943705</v>
      </c>
      <c r="U41" s="100">
        <f t="shared" si="3"/>
        <v>1209908627.011888</v>
      </c>
      <c r="V41" s="60">
        <f>'[5]Relocation Components'!V31*INDEX($C$5:$H$5, 1, MATCH(V$14,$C$4:$H$4))</f>
        <v>1062205157.1520274</v>
      </c>
      <c r="W41" s="60">
        <f>'[5]Relocation Components'!W31*INDEX($C$5:$H$5, 1, MATCH(W$14,$C$4:$H$4))</f>
        <v>338056760.76596087</v>
      </c>
      <c r="X41" s="60">
        <f>'[5]Relocation Components'!X31*INDEX($C$5:$H$5, 1, MATCH(X$14,$C$4:$H$4))</f>
        <v>0</v>
      </c>
      <c r="Y41" s="60">
        <f>'[5]Relocation Components'!Y31*INDEX($C$5:$H$5, 1, MATCH(Y$14,$C$4:$H$4))</f>
        <v>1370553267.7806931</v>
      </c>
      <c r="Z41" s="60">
        <f>'[5]Relocation Components'!Z31*INDEX($C$5:$H$5, 1, MATCH(Z$14,$C$4:$H$4))</f>
        <v>397776143.00799465</v>
      </c>
      <c r="AA41" s="60">
        <f>'[5]Relocation Components'!AA31*INDEX($C$5:$H$5, 1, MATCH(AA$14,$C$4:$H$4))</f>
        <v>0</v>
      </c>
      <c r="AB41" s="60">
        <f>'[5]Relocation Components'!AB31*INDEX($C$5:$H$5, 1, MATCH(AB$14,$C$4:$H$4))</f>
        <v>2790667698.3867893</v>
      </c>
      <c r="AC41" s="60">
        <f>'[5]Relocation Components'!AC31*INDEX($C$5:$H$5, 1, MATCH(AC$14,$C$4:$H$4))</f>
        <v>575340650.83462703</v>
      </c>
      <c r="AD41" s="60">
        <f>'[5]Relocation Components'!AD31*INDEX($C$5:$H$5, 1, MATCH(AD$14,$C$4:$H$4))</f>
        <v>0</v>
      </c>
      <c r="AE41" s="60">
        <f>'[5]Relocation Components'!AE31*INDEX($C$5:$H$5, 1, MATCH(AE$14,$C$4:$H$4))</f>
        <v>93303681.764802173</v>
      </c>
      <c r="AF41" s="60">
        <f>'[5]Relocation Components'!AF31*INDEX($C$5:$H$5, 1, MATCH(AF$14,$C$4:$H$4))</f>
        <v>32175392.914642204</v>
      </c>
      <c r="AG41" s="60">
        <f>'[5]Relocation Components'!AG31*INDEX($C$5:$H$5, 1, MATCH(AG$14,$C$4:$H$4))</f>
        <v>0</v>
      </c>
      <c r="AH41" s="60">
        <f>'[5]Relocation Components'!AH31*INDEX($C$5:$H$5, 1, MATCH(AH$14,$C$4:$H$4))</f>
        <v>94578430.266089231</v>
      </c>
      <c r="AI41" s="60">
        <f>'[5]Relocation Components'!AI31*INDEX($C$5:$H$5, 1, MATCH(AI$14,$C$4:$H$4))</f>
        <v>33948678.653406747</v>
      </c>
      <c r="AJ41" s="60">
        <f>'[5]Relocation Components'!AJ31*INDEX($C$5:$H$5, 1, MATCH(AJ$14,$C$4:$H$4))</f>
        <v>0</v>
      </c>
      <c r="AK41" s="60">
        <f>'[5]Relocation Components'!AK31*INDEX($C$5:$H$5, 1, MATCH(AK$14,$C$4:$H$4))</f>
        <v>16134851.069454793</v>
      </c>
      <c r="AL41" s="60">
        <f>'[5]Relocation Components'!AL31*INDEX($C$5:$H$5, 1, MATCH(AL$14,$C$4:$H$4))</f>
        <v>4541045.7133620158</v>
      </c>
      <c r="AM41" s="60">
        <f>'[5]Relocation Components'!AM31*INDEX($C$5:$H$5, 1, MATCH(AM$14,$C$4:$H$4))</f>
        <v>0</v>
      </c>
      <c r="AN41" s="100">
        <f t="shared" si="4"/>
        <v>6809281758.3098507</v>
      </c>
      <c r="AP41">
        <v>9077319438.9502831</v>
      </c>
    </row>
    <row r="42" spans="2:42">
      <c r="B42" s="46">
        <v>2046</v>
      </c>
      <c r="C42" s="60" cm="1">
        <f t="array" ref="C42">[5]Growth!C32*INDEX($C$5:$H$5, 1, MATCH(C$14,$C$4:$H$4))*INDEX($C$9:$F$11,MATCH(C$15,$B$9:$B$11),_xlfn.IFS($B42-$B$16&lt;=$C$8,1,$B42-$B$16&lt;=$D$8,2,$B42-$B$16&lt;=$E$8,3,$B42-$B$16&gt;$E$8,4))</f>
        <v>40425366.53316389</v>
      </c>
      <c r="D42" s="60" cm="1">
        <f t="array" ref="D42">[5]Growth!D32*INDEX($C$5:$H$5, 1, MATCH(D$14,$C$4:$H$4))*INDEX($C$9:$F$11,MATCH(D$15,$B$9:$B$11),_xlfn.IFS($B42-$B$16&lt;=$C$8,1,$B42-$B$16&lt;=$D$8,2,$B42-$B$16&lt;=$E$8,3,$B42-$B$16&gt;$E$8,4))</f>
        <v>3790039.0636753235</v>
      </c>
      <c r="E42" s="60" cm="1">
        <f t="array" ref="E42">[5]Growth!E32*INDEX($C$5:$H$5, 1, MATCH(E$14,$C$4:$H$4))*INDEX($C$9:$F$11,MATCH(E$15,$B$9:$B$11),_xlfn.IFS($B42-$B$16&lt;=$C$8,1,$B42-$B$16&lt;=$D$8,2,$B42-$B$16&lt;=$E$8,3,$B42-$B$16&gt;$E$8,4))</f>
        <v>264593.60491337592</v>
      </c>
      <c r="F42" s="60">
        <f>[5]Growth!F32*INDEX($C$5:$H$5, 1, MATCH(F$14,$C$4:$H$4))</f>
        <v>786226951.69640946</v>
      </c>
      <c r="G42" s="60">
        <f>[5]Growth!G32*INDEX($C$5:$H$5, 1, MATCH(G$14,$C$4:$H$4))</f>
        <v>24681848.425605699</v>
      </c>
      <c r="H42" s="60">
        <f>[5]Growth!H32*INDEX($C$5:$H$5, 1, MATCH(H$14,$C$4:$H$4))</f>
        <v>5077024.9886520943</v>
      </c>
      <c r="I42" s="60">
        <f>[5]Growth!I32*INDEX($C$5:$H$5, 1, MATCH(I$14,$C$4:$H$4))</f>
        <v>128522827.16515465</v>
      </c>
      <c r="J42" s="60">
        <f>[5]Growth!J32*INDEX($C$5:$H$5, 1, MATCH(J$14,$C$4:$H$4))</f>
        <v>8896120.8078715447</v>
      </c>
      <c r="K42" s="60">
        <f>[5]Growth!K32*INDEX($C$5:$H$5, 1, MATCH(K$14,$C$4:$H$4))</f>
        <v>3395457.7548716618</v>
      </c>
      <c r="L42" s="60">
        <f>[5]Growth!L32*INDEX($C$5:$H$5, 1, MATCH(L$14,$C$4:$H$4))</f>
        <v>80387378.640641481</v>
      </c>
      <c r="M42" s="60">
        <f>[5]Growth!M32*INDEX($C$5:$H$5, 1, MATCH(M$14,$C$4:$H$4))</f>
        <v>2996602.5073498567</v>
      </c>
      <c r="N42" s="60">
        <f>[5]Growth!N32*INDEX($C$5:$H$5, 1, MATCH(N$14,$C$4:$H$4))</f>
        <v>1099874.9052481519</v>
      </c>
      <c r="O42" s="60">
        <f>[5]Growth!O32*INDEX($C$5:$H$5, 1, MATCH(O$14,$C$4:$H$4))</f>
        <v>180074146.54460704</v>
      </c>
      <c r="P42" s="60">
        <f>[5]Growth!P32*INDEX($C$5:$H$5, 1, MATCH(P$14,$C$4:$H$4))</f>
        <v>2576725.539589094</v>
      </c>
      <c r="Q42" s="60">
        <f>[5]Growth!Q32*INDEX($C$5:$H$5, 1, MATCH(Q$14,$C$4:$H$4))</f>
        <v>1069761.6512928656</v>
      </c>
      <c r="R42" s="60" cm="1">
        <f t="array" ref="R42">[5]Growth!R32*INDEX($C$5:$H$5, 1, MATCH(R$14,$C$4:$H$4))*INDEX($C$9:$F$11,MATCH(R$15,$B$9:$B$11),_xlfn.IFS($B42-$B$16&lt;=$C$8,1,$B42-$B$16&lt;=$D$8,2,$B42-$B$16&lt;=$E$8,3,$B42-$B$16&gt;$E$8,4))</f>
        <v>5127928.1302688913</v>
      </c>
      <c r="S42" s="60" cm="1">
        <f t="array" ref="S42">[5]Growth!S32*INDEX($C$5:$H$5, 1, MATCH(S$14,$C$4:$H$4))*INDEX($C$9:$F$11,MATCH(S$15,$B$9:$B$11),_xlfn.IFS($B42-$B$16&lt;=$C$8,1,$B42-$B$16&lt;=$D$8,2,$B42-$B$16&lt;=$E$8,3,$B42-$B$16&gt;$E$8,4))</f>
        <v>377035.48050906503</v>
      </c>
      <c r="T42" s="60" cm="1">
        <f t="array" ref="T42">[5]Growth!T32*INDEX($C$5:$H$5, 1, MATCH(T$14,$C$4:$H$4))*INDEX($C$9:$F$11,MATCH(T$15,$B$9:$B$11),_xlfn.IFS($B42-$B$16&lt;=$C$8,1,$B42-$B$16&lt;=$D$8,2,$B42-$B$16&lt;=$E$8,3,$B42-$B$16&gt;$E$8,4))</f>
        <v>69070.255440564186</v>
      </c>
      <c r="U42" s="100">
        <f t="shared" si="3"/>
        <v>1275058753.6952648</v>
      </c>
      <c r="V42" s="60">
        <f>'[5]Relocation Components'!V32*INDEX($C$5:$H$5, 1, MATCH(V$14,$C$4:$H$4))</f>
        <v>1090439006.1696188</v>
      </c>
      <c r="W42" s="60">
        <f>'[5]Relocation Components'!W32*INDEX($C$5:$H$5, 1, MATCH(W$14,$C$4:$H$4))</f>
        <v>347005054.70049185</v>
      </c>
      <c r="X42" s="60">
        <f>'[5]Relocation Components'!X32*INDEX($C$5:$H$5, 1, MATCH(X$14,$C$4:$H$4))</f>
        <v>0</v>
      </c>
      <c r="Y42" s="60">
        <f>'[5]Relocation Components'!Y32*INDEX($C$5:$H$5, 1, MATCH(Y$14,$C$4:$H$4))</f>
        <v>1401255315.2269657</v>
      </c>
      <c r="Z42" s="60">
        <f>'[5]Relocation Components'!Z32*INDEX($C$5:$H$5, 1, MATCH(Z$14,$C$4:$H$4))</f>
        <v>406692287.35860825</v>
      </c>
      <c r="AA42" s="60">
        <f>'[5]Relocation Components'!AA32*INDEX($C$5:$H$5, 1, MATCH(AA$14,$C$4:$H$4))</f>
        <v>0</v>
      </c>
      <c r="AB42" s="60">
        <f>'[5]Relocation Components'!AB32*INDEX($C$5:$H$5, 1, MATCH(AB$14,$C$4:$H$4))</f>
        <v>2864215349.1895328</v>
      </c>
      <c r="AC42" s="60">
        <f>'[5]Relocation Components'!AC32*INDEX($C$5:$H$5, 1, MATCH(AC$14,$C$4:$H$4))</f>
        <v>590481932.69215286</v>
      </c>
      <c r="AD42" s="60">
        <f>'[5]Relocation Components'!AD32*INDEX($C$5:$H$5, 1, MATCH(AD$14,$C$4:$H$4))</f>
        <v>0</v>
      </c>
      <c r="AE42" s="60">
        <f>'[5]Relocation Components'!AE32*INDEX($C$5:$H$5, 1, MATCH(AE$14,$C$4:$H$4))</f>
        <v>94305869.701573506</v>
      </c>
      <c r="AF42" s="60">
        <f>'[5]Relocation Components'!AF32*INDEX($C$5:$H$5, 1, MATCH(AF$14,$C$4:$H$4))</f>
        <v>32521744.646768812</v>
      </c>
      <c r="AG42" s="60">
        <f>'[5]Relocation Components'!AG32*INDEX($C$5:$H$5, 1, MATCH(AG$14,$C$4:$H$4))</f>
        <v>0</v>
      </c>
      <c r="AH42" s="60">
        <f>'[5]Relocation Components'!AH32*INDEX($C$5:$H$5, 1, MATCH(AH$14,$C$4:$H$4))</f>
        <v>95659146.636473477</v>
      </c>
      <c r="AI42" s="60">
        <f>'[5]Relocation Components'!AI32*INDEX($C$5:$H$5, 1, MATCH(AI$14,$C$4:$H$4))</f>
        <v>34335965.323894091</v>
      </c>
      <c r="AJ42" s="60">
        <f>'[5]Relocation Components'!AJ32*INDEX($C$5:$H$5, 1, MATCH(AJ$14,$C$4:$H$4))</f>
        <v>0</v>
      </c>
      <c r="AK42" s="60">
        <f>'[5]Relocation Components'!AK32*INDEX($C$5:$H$5, 1, MATCH(AK$14,$C$4:$H$4))</f>
        <v>16356440.650337473</v>
      </c>
      <c r="AL42" s="60">
        <f>'[5]Relocation Components'!AL32*INDEX($C$5:$H$5, 1, MATCH(AL$14,$C$4:$H$4))</f>
        <v>4603188.9258344946</v>
      </c>
      <c r="AM42" s="60">
        <f>'[5]Relocation Components'!AM32*INDEX($C$5:$H$5, 1, MATCH(AM$14,$C$4:$H$4))</f>
        <v>0</v>
      </c>
      <c r="AN42" s="100">
        <f t="shared" si="4"/>
        <v>6977871301.2222528</v>
      </c>
      <c r="AP42">
        <v>9477181197.6939678</v>
      </c>
    </row>
    <row r="43" spans="2:42">
      <c r="B43" s="46">
        <v>2047</v>
      </c>
      <c r="C43" s="60" cm="1">
        <f t="array" ref="C43">[5]Growth!C33*INDEX($C$5:$H$5, 1, MATCH(C$14,$C$4:$H$4))*INDEX($C$9:$F$11,MATCH(C$15,$B$9:$B$11),_xlfn.IFS($B43-$B$16&lt;=$C$8,1,$B43-$B$16&lt;=$D$8,2,$B43-$B$16&lt;=$E$8,3,$B43-$B$16&gt;$E$8,4))</f>
        <v>42604582.807061248</v>
      </c>
      <c r="D43" s="60" cm="1">
        <f t="array" ref="D43">[5]Growth!D33*INDEX($C$5:$H$5, 1, MATCH(D$14,$C$4:$H$4))*INDEX($C$9:$F$11,MATCH(D$15,$B$9:$B$11),_xlfn.IFS($B43-$B$16&lt;=$C$8,1,$B43-$B$16&lt;=$D$8,2,$B43-$B$16&lt;=$E$8,3,$B43-$B$16&gt;$E$8,4))</f>
        <v>3993998.1591363852</v>
      </c>
      <c r="E43" s="60" cm="1">
        <f t="array" ref="E43">[5]Growth!E33*INDEX($C$5:$H$5, 1, MATCH(E$14,$C$4:$H$4))*INDEX($C$9:$F$11,MATCH(E$15,$B$9:$B$11),_xlfn.IFS($B43-$B$16&lt;=$C$8,1,$B43-$B$16&lt;=$D$8,2,$B43-$B$16&lt;=$E$8,3,$B43-$B$16&gt;$E$8,4))</f>
        <v>278842.41944234789</v>
      </c>
      <c r="F43" s="60">
        <f>[5]Growth!F33*INDEX($C$5:$H$5, 1, MATCH(F$14,$C$4:$H$4))</f>
        <v>828543582.73856914</v>
      </c>
      <c r="G43" s="60">
        <f>[5]Growth!G33*INDEX($C$5:$H$5, 1, MATCH(G$14,$C$4:$H$4))</f>
        <v>26010632.89229916</v>
      </c>
      <c r="H43" s="60">
        <f>[5]Growth!H33*INDEX($C$5:$H$5, 1, MATCH(H$14,$C$4:$H$4))</f>
        <v>5350414.2980629383</v>
      </c>
      <c r="I43" s="60">
        <f>[5]Growth!I33*INDEX($C$5:$H$5, 1, MATCH(I$14,$C$4:$H$4))</f>
        <v>135447061.08596721</v>
      </c>
      <c r="J43" s="60">
        <f>[5]Growth!J33*INDEX($C$5:$H$5, 1, MATCH(J$14,$C$4:$H$4))</f>
        <v>9375061.2991502825</v>
      </c>
      <c r="K43" s="60">
        <f>[5]Growth!K33*INDEX($C$5:$H$5, 1, MATCH(K$14,$C$4:$H$4))</f>
        <v>3578309.6230387087</v>
      </c>
      <c r="L43" s="60">
        <f>[5]Growth!L33*INDEX($C$5:$H$5, 1, MATCH(L$14,$C$4:$H$4))</f>
        <v>84710626.164104193</v>
      </c>
      <c r="M43" s="60">
        <f>[5]Growth!M33*INDEX($C$5:$H$5, 1, MATCH(M$14,$C$4:$H$4))</f>
        <v>3157832.7509518331</v>
      </c>
      <c r="N43" s="60">
        <f>[5]Growth!N33*INDEX($C$5:$H$5, 1, MATCH(N$14,$C$4:$H$4))</f>
        <v>1159109.7241008049</v>
      </c>
      <c r="O43" s="60">
        <f>[5]Growth!O33*INDEX($C$5:$H$5, 1, MATCH(O$14,$C$4:$H$4))</f>
        <v>189771899.48122537</v>
      </c>
      <c r="P43" s="60">
        <f>[5]Growth!P33*INDEX($C$5:$H$5, 1, MATCH(P$14,$C$4:$H$4))</f>
        <v>2715443.3425603993</v>
      </c>
      <c r="Q43" s="60">
        <f>[5]Growth!Q33*INDEX($C$5:$H$5, 1, MATCH(Q$14,$C$4:$H$4))</f>
        <v>1127368.8443060699</v>
      </c>
      <c r="R43" s="60" cm="1">
        <f t="array" ref="R43">[5]Growth!R33*INDEX($C$5:$H$5, 1, MATCH(R$14,$C$4:$H$4))*INDEX($C$9:$F$11,MATCH(R$15,$B$9:$B$11),_xlfn.IFS($B43-$B$16&lt;=$C$8,1,$B43-$B$16&lt;=$D$8,2,$B43-$B$16&lt;=$E$8,3,$B43-$B$16&gt;$E$8,4))</f>
        <v>5404233.7072141524</v>
      </c>
      <c r="S43" s="60" cm="1">
        <f t="array" ref="S43">[5]Growth!S33*INDEX($C$5:$H$5, 1, MATCH(S$14,$C$4:$H$4))*INDEX($C$9:$F$11,MATCH(S$15,$B$9:$B$11),_xlfn.IFS($B43-$B$16&lt;=$C$8,1,$B43-$B$16&lt;=$D$8,2,$B43-$B$16&lt;=$E$8,3,$B43-$B$16&gt;$E$8,4))</f>
        <v>397332.09852916986</v>
      </c>
      <c r="T43" s="60" cm="1">
        <f t="array" ref="T43">[5]Growth!T33*INDEX($C$5:$H$5, 1, MATCH(T$14,$C$4:$H$4))*INDEX($C$9:$F$11,MATCH(T$15,$B$9:$B$11),_xlfn.IFS($B43-$B$16&lt;=$C$8,1,$B43-$B$16&lt;=$D$8,2,$B43-$B$16&lt;=$E$8,3,$B43-$B$16&gt;$E$8,4))</f>
        <v>72790.04373006188</v>
      </c>
      <c r="U43" s="100">
        <f t="shared" si="3"/>
        <v>1343699121.479449</v>
      </c>
      <c r="V43" s="60">
        <f>'[5]Relocation Components'!V33*INDEX($C$5:$H$5, 1, MATCH(V$14,$C$4:$H$4))</f>
        <v>1120071102.2657533</v>
      </c>
      <c r="W43" s="60">
        <f>'[5]Relocation Components'!W33*INDEX($C$5:$H$5, 1, MATCH(W$14,$C$4:$H$4))</f>
        <v>356396607.84492618</v>
      </c>
      <c r="X43" s="60">
        <f>'[5]Relocation Components'!X33*INDEX($C$5:$H$5, 1, MATCH(X$14,$C$4:$H$4))</f>
        <v>0</v>
      </c>
      <c r="Y43" s="60">
        <f>'[5]Relocation Components'!Y33*INDEX($C$5:$H$5, 1, MATCH(Y$14,$C$4:$H$4))</f>
        <v>1433434100.7175221</v>
      </c>
      <c r="Z43" s="60">
        <f>'[5]Relocation Components'!Z33*INDEX($C$5:$H$5, 1, MATCH(Z$14,$C$4:$H$4))</f>
        <v>416037236.86493111</v>
      </c>
      <c r="AA43" s="60">
        <f>'[5]Relocation Components'!AA33*INDEX($C$5:$H$5, 1, MATCH(AA$14,$C$4:$H$4))</f>
        <v>0</v>
      </c>
      <c r="AB43" s="60">
        <f>'[5]Relocation Components'!AB33*INDEX($C$5:$H$5, 1, MATCH(AB$14,$C$4:$H$4))</f>
        <v>2941401906.2083726</v>
      </c>
      <c r="AC43" s="60">
        <f>'[5]Relocation Components'!AC33*INDEX($C$5:$H$5, 1, MATCH(AC$14,$C$4:$H$4))</f>
        <v>606372425.60961759</v>
      </c>
      <c r="AD43" s="60">
        <f>'[5]Relocation Components'!AD33*INDEX($C$5:$H$5, 1, MATCH(AD$14,$C$4:$H$4))</f>
        <v>0</v>
      </c>
      <c r="AE43" s="60">
        <f>'[5]Relocation Components'!AE33*INDEX($C$5:$H$5, 1, MATCH(AE$14,$C$4:$H$4))</f>
        <v>95312846.332961485</v>
      </c>
      <c r="AF43" s="60">
        <f>'[5]Relocation Components'!AF33*INDEX($C$5:$H$5, 1, MATCH(AF$14,$C$4:$H$4))</f>
        <v>32869758.337615315</v>
      </c>
      <c r="AG43" s="60">
        <f>'[5]Relocation Components'!AG33*INDEX($C$5:$H$5, 1, MATCH(AG$14,$C$4:$H$4))</f>
        <v>0</v>
      </c>
      <c r="AH43" s="60">
        <f>'[5]Relocation Components'!AH33*INDEX($C$5:$H$5, 1, MATCH(AH$14,$C$4:$H$4))</f>
        <v>96745238.871204063</v>
      </c>
      <c r="AI43" s="60">
        <f>'[5]Relocation Components'!AI33*INDEX($C$5:$H$5, 1, MATCH(AI$14,$C$4:$H$4))</f>
        <v>34725171.945933722</v>
      </c>
      <c r="AJ43" s="60">
        <f>'[5]Relocation Components'!AJ33*INDEX($C$5:$H$5, 1, MATCH(AJ$14,$C$4:$H$4))</f>
        <v>0</v>
      </c>
      <c r="AK43" s="60">
        <f>'[5]Relocation Components'!AK33*INDEX($C$5:$H$5, 1, MATCH(AK$14,$C$4:$H$4))</f>
        <v>16580817.328528387</v>
      </c>
      <c r="AL43" s="60">
        <f>'[5]Relocation Components'!AL33*INDEX($C$5:$H$5, 1, MATCH(AL$14,$C$4:$H$4))</f>
        <v>4666112.1217205301</v>
      </c>
      <c r="AM43" s="60">
        <f>'[5]Relocation Components'!AM33*INDEX($C$5:$H$5, 1, MATCH(AM$14,$C$4:$H$4))</f>
        <v>0</v>
      </c>
      <c r="AN43" s="100">
        <f t="shared" si="4"/>
        <v>7154613324.4490843</v>
      </c>
      <c r="AP43">
        <v>9895464984.3710976</v>
      </c>
    </row>
    <row r="44" spans="2:42">
      <c r="B44" s="46">
        <v>2048</v>
      </c>
      <c r="C44" s="60" cm="1">
        <f t="array" ref="C44">[5]Growth!C34*INDEX($C$5:$H$5, 1, MATCH(C$14,$C$4:$H$4))*INDEX($C$9:$F$11,MATCH(C$15,$B$9:$B$11),_xlfn.IFS($B44-$B$16&lt;=$C$8,1,$B44-$B$16&lt;=$D$8,2,$B44-$B$16&lt;=$E$8,3,$B44-$B$16&gt;$E$8,4))</f>
        <v>44900657.292015433</v>
      </c>
      <c r="D44" s="60" cm="1">
        <f t="array" ref="D44">[5]Growth!D34*INDEX($C$5:$H$5, 1, MATCH(D$14,$C$4:$H$4))*INDEX($C$9:$F$11,MATCH(D$15,$B$9:$B$11),_xlfn.IFS($B44-$B$16&lt;=$C$8,1,$B44-$B$16&lt;=$D$8,2,$B44-$B$16&lt;=$E$8,3,$B44-$B$16&gt;$E$8,4))</f>
        <v>4208878.0664843647</v>
      </c>
      <c r="E44" s="60" cm="1">
        <f t="array" ref="E44">[5]Growth!E34*INDEX($C$5:$H$5, 1, MATCH(E$14,$C$4:$H$4))*INDEX($C$9:$F$11,MATCH(E$15,$B$9:$B$11),_xlfn.IFS($B44-$B$16&lt;=$C$8,1,$B44-$B$16&lt;=$D$8,2,$B44-$B$16&lt;=$E$8,3,$B44-$B$16&gt;$E$8,4))</f>
        <v>293854.63141193363</v>
      </c>
      <c r="F44" s="60">
        <f>[5]Growth!F34*INDEX($C$5:$H$5, 1, MATCH(F$14,$C$4:$H$4))</f>
        <v>873126309.50570357</v>
      </c>
      <c r="G44" s="60">
        <f>[5]Growth!G34*INDEX($C$5:$H$5, 1, MATCH(G$14,$C$4:$H$4))</f>
        <v>27410591.184597947</v>
      </c>
      <c r="H44" s="60">
        <f>[5]Growth!H34*INDEX($C$5:$H$5, 1, MATCH(H$14,$C$4:$H$4))</f>
        <v>5638449.9759432357</v>
      </c>
      <c r="I44" s="60">
        <f>[5]Growth!I34*INDEX($C$5:$H$5, 1, MATCH(I$14,$C$4:$H$4))</f>
        <v>142742411.33094811</v>
      </c>
      <c r="J44" s="60">
        <f>[5]Growth!J34*INDEX($C$5:$H$5, 1, MATCH(J$14,$C$4:$H$4))</f>
        <v>9879655.5375372116</v>
      </c>
      <c r="K44" s="60">
        <f>[5]Growth!K34*INDEX($C$5:$H$5, 1, MATCH(K$14,$C$4:$H$4))</f>
        <v>3770958.033635281</v>
      </c>
      <c r="L44" s="60">
        <f>[5]Growth!L34*INDEX($C$5:$H$5, 1, MATCH(L$14,$C$4:$H$4))</f>
        <v>89265229.993311569</v>
      </c>
      <c r="M44" s="60">
        <f>[5]Growth!M34*INDEX($C$5:$H$5, 1, MATCH(M$14,$C$4:$H$4))</f>
        <v>3327694.5126456311</v>
      </c>
      <c r="N44" s="60">
        <f>[5]Growth!N34*INDEX($C$5:$H$5, 1, MATCH(N$14,$C$4:$H$4))</f>
        <v>1221518.3375756021</v>
      </c>
      <c r="O44" s="60">
        <f>[5]Growth!O34*INDEX($C$5:$H$5, 1, MATCH(O$14,$C$4:$H$4))</f>
        <v>199989242.34514397</v>
      </c>
      <c r="P44" s="60">
        <f>[5]Growth!P34*INDEX($C$5:$H$5, 1, MATCH(P$14,$C$4:$H$4))</f>
        <v>2861591.1119798617</v>
      </c>
      <c r="Q44" s="60">
        <f>[5]Growth!Q34*INDEX($C$5:$H$5, 1, MATCH(Q$14,$C$4:$H$4))</f>
        <v>1188062.352492362</v>
      </c>
      <c r="R44" s="60" cm="1">
        <f t="array" ref="R44">[5]Growth!R34*INDEX($C$5:$H$5, 1, MATCH(R$14,$C$4:$H$4))*INDEX($C$9:$F$11,MATCH(R$15,$B$9:$B$11),_xlfn.IFS($B44-$B$16&lt;=$C$8,1,$B44-$B$16&lt;=$D$8,2,$B44-$B$16&lt;=$E$8,3,$B44-$B$16&gt;$E$8,4))</f>
        <v>5695350.0215282664</v>
      </c>
      <c r="S44" s="60" cm="1">
        <f t="array" ref="S44">[5]Growth!S34*INDEX($C$5:$H$5, 1, MATCH(S$14,$C$4:$H$4))*INDEX($C$9:$F$11,MATCH(S$15,$B$9:$B$11),_xlfn.IFS($B44-$B$16&lt;=$C$8,1,$B44-$B$16&lt;=$D$8,2,$B44-$B$16&lt;=$E$8,3,$B44-$B$16&gt;$E$8,4))</f>
        <v>418715.78965001239</v>
      </c>
      <c r="T44" s="60" cm="1">
        <f t="array" ref="T44">[5]Growth!T34*INDEX($C$5:$H$5, 1, MATCH(T$14,$C$4:$H$4))*INDEX($C$9:$F$11,MATCH(T$15,$B$9:$B$11),_xlfn.IFS($B44-$B$16&lt;=$C$8,1,$B44-$B$16&lt;=$D$8,2,$B44-$B$16&lt;=$E$8,3,$B44-$B$16&gt;$E$8,4))</f>
        <v>76709.135209907894</v>
      </c>
      <c r="U44" s="100">
        <f t="shared" si="3"/>
        <v>1416015879.1578143</v>
      </c>
      <c r="V44" s="60">
        <f>'[5]Relocation Components'!V34*INDEX($C$5:$H$5, 1, MATCH(V$14,$C$4:$H$4))</f>
        <v>1151175962.3764024</v>
      </c>
      <c r="W44" s="60">
        <f>'[5]Relocation Components'!W34*INDEX($C$5:$H$5, 1, MATCH(W$14,$C$4:$H$4))</f>
        <v>366255004.97206694</v>
      </c>
      <c r="X44" s="60">
        <f>'[5]Relocation Components'!X34*INDEX($C$5:$H$5, 1, MATCH(X$14,$C$4:$H$4))</f>
        <v>0</v>
      </c>
      <c r="Y44" s="60">
        <f>'[5]Relocation Components'!Y34*INDEX($C$5:$H$5, 1, MATCH(Y$14,$C$4:$H$4))</f>
        <v>1467167970.3133576</v>
      </c>
      <c r="Z44" s="60">
        <f>'[5]Relocation Components'!Z34*INDEX($C$5:$H$5, 1, MATCH(Z$14,$C$4:$H$4))</f>
        <v>425833745.75201172</v>
      </c>
      <c r="AA44" s="60">
        <f>'[5]Relocation Components'!AA34*INDEX($C$5:$H$5, 1, MATCH(AA$14,$C$4:$H$4))</f>
        <v>0</v>
      </c>
      <c r="AB44" s="60">
        <f>'[5]Relocation Components'!AB34*INDEX($C$5:$H$5, 1, MATCH(AB$14,$C$4:$H$4))</f>
        <v>3022421521.6376271</v>
      </c>
      <c r="AC44" s="60">
        <f>'[5]Relocation Components'!AC34*INDEX($C$5:$H$5, 1, MATCH(AC$14,$C$4:$H$4))</f>
        <v>623052081.59355807</v>
      </c>
      <c r="AD44" s="60">
        <f>'[5]Relocation Components'!AD34*INDEX($C$5:$H$5, 1, MATCH(AD$14,$C$4:$H$4))</f>
        <v>0</v>
      </c>
      <c r="AE44" s="60">
        <f>'[5]Relocation Components'!AE34*INDEX($C$5:$H$5, 1, MATCH(AE$14,$C$4:$H$4))</f>
        <v>96324611.658966124</v>
      </c>
      <c r="AF44" s="60">
        <f>'[5]Relocation Components'!AF34*INDEX($C$5:$H$5, 1, MATCH(AF$14,$C$4:$H$4))</f>
        <v>33219433.987181727</v>
      </c>
      <c r="AG44" s="60">
        <f>'[5]Relocation Components'!AG34*INDEX($C$5:$H$5, 1, MATCH(AG$14,$C$4:$H$4))</f>
        <v>0</v>
      </c>
      <c r="AH44" s="60">
        <f>'[5]Relocation Components'!AH34*INDEX($C$5:$H$5, 1, MATCH(AH$14,$C$4:$H$4))</f>
        <v>97836706.97028099</v>
      </c>
      <c r="AI44" s="60">
        <f>'[5]Relocation Components'!AI34*INDEX($C$5:$H$5, 1, MATCH(AI$14,$C$4:$H$4))</f>
        <v>35116298.519525602</v>
      </c>
      <c r="AJ44" s="60">
        <f>'[5]Relocation Components'!AJ34*INDEX($C$5:$H$5, 1, MATCH(AJ$14,$C$4:$H$4))</f>
        <v>0</v>
      </c>
      <c r="AK44" s="60">
        <f>'[5]Relocation Components'!AK34*INDEX($C$5:$H$5, 1, MATCH(AK$14,$C$4:$H$4))</f>
        <v>16807998.690292392</v>
      </c>
      <c r="AL44" s="60">
        <f>'[5]Relocation Components'!AL34*INDEX($C$5:$H$5, 1, MATCH(AL$14,$C$4:$H$4))</f>
        <v>4729820.1860936945</v>
      </c>
      <c r="AM44" s="60">
        <f>'[5]Relocation Components'!AM34*INDEX($C$5:$H$5, 1, MATCH(AM$14,$C$4:$H$4))</f>
        <v>0</v>
      </c>
      <c r="AN44" s="100">
        <f t="shared" si="4"/>
        <v>7339941156.6573639</v>
      </c>
      <c r="AP44">
        <v>10333307244.304119</v>
      </c>
    </row>
    <row r="45" spans="2:42">
      <c r="B45" s="46">
        <v>2049</v>
      </c>
      <c r="C45" s="60" cm="1">
        <f t="array" ref="C45">[5]Growth!C35*INDEX($C$5:$H$5, 1, MATCH(C$14,$C$4:$H$4))*INDEX($C$9:$F$11,MATCH(C$15,$B$9:$B$11),_xlfn.IFS($B45-$B$16&lt;=$C$8,1,$B45-$B$16&lt;=$D$8,2,$B45-$B$16&lt;=$E$8,3,$B45-$B$16&gt;$E$8,4))</f>
        <v>47319827.768447407</v>
      </c>
      <c r="D45" s="60" cm="1">
        <f t="array" ref="D45">[5]Growth!D35*INDEX($C$5:$H$5, 1, MATCH(D$14,$C$4:$H$4))*INDEX($C$9:$F$11,MATCH(D$15,$B$9:$B$11),_xlfn.IFS($B45-$B$16&lt;=$C$8,1,$B45-$B$16&lt;=$D$8,2,$B45-$B$16&lt;=$E$8,3,$B45-$B$16&gt;$E$8,4))</f>
        <v>4435260.9691693019</v>
      </c>
      <c r="E45" s="60" cm="1">
        <f t="array" ref="E45">[5]Growth!E35*INDEX($C$5:$H$5, 1, MATCH(E$14,$C$4:$H$4))*INDEX($C$9:$F$11,MATCH(E$15,$B$9:$B$11),_xlfn.IFS($B45-$B$16&lt;=$C$8,1,$B45-$B$16&lt;=$D$8,2,$B45-$B$16&lt;=$E$8,3,$B45-$B$16&gt;$E$8,4))</f>
        <v>309670.95852987212</v>
      </c>
      <c r="F45" s="60">
        <f>[5]Growth!F35*INDEX($C$5:$H$5, 1, MATCH(F$14,$C$4:$H$4))</f>
        <v>920095949.99270535</v>
      </c>
      <c r="G45" s="60">
        <f>[5]Growth!G35*INDEX($C$5:$H$5, 1, MATCH(G$14,$C$4:$H$4))</f>
        <v>28885518.723895874</v>
      </c>
      <c r="H45" s="60">
        <f>[5]Growth!H35*INDEX($C$5:$H$5, 1, MATCH(H$14,$C$4:$H$4))</f>
        <v>5941913.1858664081</v>
      </c>
      <c r="I45" s="60">
        <f>[5]Growth!I35*INDEX($C$5:$H$5, 1, MATCH(I$14,$C$4:$H$4))</f>
        <v>150428678.94771221</v>
      </c>
      <c r="J45" s="60">
        <f>[5]Growth!J35*INDEX($C$5:$H$5, 1, MATCH(J$14,$C$4:$H$4))</f>
        <v>10411271.546514966</v>
      </c>
      <c r="K45" s="60">
        <f>[5]Growth!K35*INDEX($C$5:$H$5, 1, MATCH(K$14,$C$4:$H$4))</f>
        <v>3973925.5112339151</v>
      </c>
      <c r="L45" s="60">
        <f>[5]Growth!L35*INDEX($C$5:$H$5, 1, MATCH(L$14,$C$4:$H$4))</f>
        <v>94063517.64002943</v>
      </c>
      <c r="M45" s="60">
        <f>[5]Growth!M35*INDEX($C$5:$H$5, 1, MATCH(M$14,$C$4:$H$4))</f>
        <v>3506647.8686314314</v>
      </c>
      <c r="N45" s="60">
        <f>[5]Growth!N35*INDEX($C$5:$H$5, 1, MATCH(N$14,$C$4:$H$4))</f>
        <v>1287270.0380876279</v>
      </c>
      <c r="O45" s="60">
        <f>[5]Growth!O35*INDEX($C$5:$H$5, 1, MATCH(O$14,$C$4:$H$4))</f>
        <v>210753889.74675143</v>
      </c>
      <c r="P45" s="60">
        <f>[5]Growth!P35*INDEX($C$5:$H$5, 1, MATCH(P$14,$C$4:$H$4))</f>
        <v>3015565.04998487</v>
      </c>
      <c r="Q45" s="60">
        <f>[5]Growth!Q35*INDEX($C$5:$H$5, 1, MATCH(Q$14,$C$4:$H$4))</f>
        <v>1252006.7893865183</v>
      </c>
      <c r="R45" s="60" cm="1">
        <f t="array" ref="R45">[5]Growth!R35*INDEX($C$5:$H$5, 1, MATCH(R$14,$C$4:$H$4))*INDEX($C$9:$F$11,MATCH(R$15,$B$9:$B$11),_xlfn.IFS($B45-$B$16&lt;=$C$8,1,$B45-$B$16&lt;=$D$8,2,$B45-$B$16&lt;=$E$8,3,$B45-$B$16&gt;$E$8,4))</f>
        <v>6002067.3830057597</v>
      </c>
      <c r="S45" s="60" cm="1">
        <f t="array" ref="S45">[5]Growth!S35*INDEX($C$5:$H$5, 1, MATCH(S$14,$C$4:$H$4))*INDEX($C$9:$F$11,MATCH(S$15,$B$9:$B$11),_xlfn.IFS($B45-$B$16&lt;=$C$8,1,$B45-$B$16&lt;=$D$8,2,$B45-$B$16&lt;=$E$8,3,$B45-$B$16&gt;$E$8,4))</f>
        <v>441244.5196366164</v>
      </c>
      <c r="T45" s="60" cm="1">
        <f t="array" ref="T45">[5]Growth!T35*INDEX($C$5:$H$5, 1, MATCH(T$14,$C$4:$H$4))*INDEX($C$9:$F$11,MATCH(T$15,$B$9:$B$11),_xlfn.IFS($B45-$B$16&lt;=$C$8,1,$B45-$B$16&lt;=$D$8,2,$B45-$B$16&lt;=$E$8,3,$B45-$B$16&gt;$E$8,4))</f>
        <v>80838.160728413379</v>
      </c>
      <c r="U45" s="100">
        <f t="shared" si="3"/>
        <v>1492205064.8003173</v>
      </c>
      <c r="V45" s="60">
        <f>'[5]Relocation Components'!V35*INDEX($C$5:$H$5, 1, MATCH(V$14,$C$4:$H$4))</f>
        <v>1183832419.2268076</v>
      </c>
      <c r="W45" s="60">
        <f>'[5]Relocation Components'!W35*INDEX($C$5:$H$5, 1, MATCH(W$14,$C$4:$H$4))</f>
        <v>376605195.6390323</v>
      </c>
      <c r="X45" s="60">
        <f>'[5]Relocation Components'!X35*INDEX($C$5:$H$5, 1, MATCH(X$14,$C$4:$H$4))</f>
        <v>0</v>
      </c>
      <c r="Y45" s="60">
        <f>'[5]Relocation Components'!Y35*INDEX($C$5:$H$5, 1, MATCH(Y$14,$C$4:$H$4))</f>
        <v>1502539853.2853315</v>
      </c>
      <c r="Z45" s="60">
        <f>'[5]Relocation Components'!Z35*INDEX($C$5:$H$5, 1, MATCH(Z$14,$C$4:$H$4))</f>
        <v>436105899.48651129</v>
      </c>
      <c r="AA45" s="60">
        <f>'[5]Relocation Components'!AA35*INDEX($C$5:$H$5, 1, MATCH(AA$14,$C$4:$H$4))</f>
        <v>0</v>
      </c>
      <c r="AB45" s="60">
        <f>'[5]Relocation Components'!AB35*INDEX($C$5:$H$5, 1, MATCH(AB$14,$C$4:$H$4))</f>
        <v>3107478536.1580329</v>
      </c>
      <c r="AC45" s="60">
        <f>'[5]Relocation Components'!AC35*INDEX($C$5:$H$5, 1, MATCH(AC$14,$C$4:$H$4))</f>
        <v>640562948.13707149</v>
      </c>
      <c r="AD45" s="60">
        <f>'[5]Relocation Components'!AD35*INDEX($C$5:$H$5, 1, MATCH(AD$14,$C$4:$H$4))</f>
        <v>0</v>
      </c>
      <c r="AE45" s="60">
        <f>'[5]Relocation Components'!AE35*INDEX($C$5:$H$5, 1, MATCH(AE$14,$C$4:$H$4))</f>
        <v>97341165.679587424</v>
      </c>
      <c r="AF45" s="60">
        <f>'[5]Relocation Components'!AF35*INDEX($C$5:$H$5, 1, MATCH(AF$14,$C$4:$H$4))</f>
        <v>33570771.595468037</v>
      </c>
      <c r="AG45" s="60">
        <f>'[5]Relocation Components'!AG35*INDEX($C$5:$H$5, 1, MATCH(AG$14,$C$4:$H$4))</f>
        <v>0</v>
      </c>
      <c r="AH45" s="60">
        <f>'[5]Relocation Components'!AH35*INDEX($C$5:$H$5, 1, MATCH(AH$14,$C$4:$H$4))</f>
        <v>98933550.933704302</v>
      </c>
      <c r="AI45" s="60">
        <f>'[5]Relocation Components'!AI35*INDEX($C$5:$H$5, 1, MATCH(AI$14,$C$4:$H$4))</f>
        <v>35509345.04466977</v>
      </c>
      <c r="AJ45" s="60">
        <f>'[5]Relocation Components'!AJ35*INDEX($C$5:$H$5, 1, MATCH(AJ$14,$C$4:$H$4))</f>
        <v>0</v>
      </c>
      <c r="AK45" s="60">
        <f>'[5]Relocation Components'!AK35*INDEX($C$5:$H$5, 1, MATCH(AK$14,$C$4:$H$4))</f>
        <v>17038096.613392849</v>
      </c>
      <c r="AL45" s="60">
        <f>'[5]Relocation Components'!AL35*INDEX($C$5:$H$5, 1, MATCH(AL$14,$C$4:$H$4))</f>
        <v>4794344.5366820525</v>
      </c>
      <c r="AM45" s="60">
        <f>'[5]Relocation Components'!AM35*INDEX($C$5:$H$5, 1, MATCH(AM$14,$C$4:$H$4))</f>
        <v>0</v>
      </c>
      <c r="AN45" s="100">
        <f t="shared" si="4"/>
        <v>7534312126.3362913</v>
      </c>
      <c r="AP45">
        <v>10791913677.760771</v>
      </c>
    </row>
    <row r="46" spans="2:42">
      <c r="B46" s="46">
        <v>2050</v>
      </c>
      <c r="C46" s="60" cm="1">
        <f t="array" ref="C46">[5]Growth!C36*INDEX($C$5:$H$5, 1, MATCH(C$14,$C$4:$H$4))*INDEX($C$9:$F$11,MATCH(C$15,$B$9:$B$11),_xlfn.IFS($B46-$B$16&lt;=$C$8,1,$B46-$B$16&lt;=$D$8,2,$B46-$B$16&lt;=$E$8,3,$B46-$B$16&gt;$E$8,4))</f>
        <v>49868663.649292506</v>
      </c>
      <c r="D46" s="60" cm="1">
        <f t="array" ref="D46">[5]Growth!D36*INDEX($C$5:$H$5, 1, MATCH(D$14,$C$4:$H$4))*INDEX($C$9:$F$11,MATCH(D$15,$B$9:$B$11),_xlfn.IFS($B46-$B$16&lt;=$C$8,1,$B46-$B$16&lt;=$D$8,2,$B46-$B$16&lt;=$E$8,3,$B46-$B$16&gt;$E$8,4))</f>
        <v>4673759.9669565205</v>
      </c>
      <c r="E46" s="60" cm="1">
        <f t="array" ref="E46">[5]Growth!E36*INDEX($C$5:$H$5, 1, MATCH(E$14,$C$4:$H$4))*INDEX($C$9:$F$11,MATCH(E$15,$B$9:$B$11),_xlfn.IFS($B46-$B$16&lt;=$C$8,1,$B46-$B$16&lt;=$D$8,2,$B46-$B$16&lt;=$E$8,3,$B46-$B$16&gt;$E$8,4))</f>
        <v>326334.28178107459</v>
      </c>
      <c r="F46" s="60">
        <f>[5]Growth!F36*INDEX($C$5:$H$5, 1, MATCH(F$14,$C$4:$H$4))</f>
        <v>969579738.75464201</v>
      </c>
      <c r="G46" s="60">
        <f>[5]Growth!G36*INDEX($C$5:$H$5, 1, MATCH(G$14,$C$4:$H$4))</f>
        <v>30439412.539162081</v>
      </c>
      <c r="H46" s="60">
        <f>[5]Growth!H36*INDEX($C$5:$H$5, 1, MATCH(H$14,$C$4:$H$4))</f>
        <v>6261626.591842032</v>
      </c>
      <c r="I46" s="60">
        <f>[5]Growth!I36*INDEX($C$5:$H$5, 1, MATCH(I$14,$C$4:$H$4))</f>
        <v>158526717.29782531</v>
      </c>
      <c r="J46" s="60">
        <f>[5]Growth!J36*INDEX($C$5:$H$5, 1, MATCH(J$14,$C$4:$H$4))</f>
        <v>10971350.017546635</v>
      </c>
      <c r="K46" s="60">
        <f>[5]Growth!K36*INDEX($C$5:$H$5, 1, MATCH(K$14,$C$4:$H$4))</f>
        <v>4187762.3415083219</v>
      </c>
      <c r="L46" s="60">
        <f>[5]Growth!L36*INDEX($C$5:$H$5, 1, MATCH(L$14,$C$4:$H$4))</f>
        <v>99118470.976435795</v>
      </c>
      <c r="M46" s="60">
        <f>[5]Growth!M36*INDEX($C$5:$H$5, 1, MATCH(M$14,$C$4:$H$4))</f>
        <v>3695177.3239341946</v>
      </c>
      <c r="N46" s="60">
        <f>[5]Growth!N36*INDEX($C$5:$H$5, 1, MATCH(N$14,$C$4:$H$4))</f>
        <v>1356543.1128069153</v>
      </c>
      <c r="O46" s="60">
        <f>[5]Growth!O36*INDEX($C$5:$H$5, 1, MATCH(O$14,$C$4:$H$4))</f>
        <v>222095028.7826567</v>
      </c>
      <c r="P46" s="60">
        <f>[5]Growth!P36*INDEX($C$5:$H$5, 1, MATCH(P$14,$C$4:$H$4))</f>
        <v>3177782.4040104272</v>
      </c>
      <c r="Q46" s="60">
        <f>[5]Growth!Q36*INDEX($C$5:$H$5, 1, MATCH(Q$14,$C$4:$H$4))</f>
        <v>1319375.5140888584</v>
      </c>
      <c r="R46" s="60" cm="1">
        <f t="array" ref="R46">[5]Growth!R36*INDEX($C$5:$H$5, 1, MATCH(R$14,$C$4:$H$4))*INDEX($C$9:$F$11,MATCH(R$15,$B$9:$B$11),_xlfn.IFS($B46-$B$16&lt;=$C$8,1,$B46-$B$16&lt;=$D$8,2,$B46-$B$16&lt;=$E$8,3,$B46-$B$16&gt;$E$8,4))</f>
        <v>6325218.1055771755</v>
      </c>
      <c r="S46" s="60" cm="1">
        <f t="array" ref="S46">[5]Growth!S36*INDEX($C$5:$H$5, 1, MATCH(S$14,$C$4:$H$4))*INDEX($C$9:$F$11,MATCH(S$15,$B$9:$B$11),_xlfn.IFS($B46-$B$16&lt;=$C$8,1,$B46-$B$16&lt;=$D$8,2,$B46-$B$16&lt;=$E$8,3,$B46-$B$16&gt;$E$8,4))</f>
        <v>464979.33314775559</v>
      </c>
      <c r="T46" s="60" cm="1">
        <f t="array" ref="T46">[5]Growth!T36*INDEX($C$5:$H$5, 1, MATCH(T$14,$C$4:$H$4))*INDEX($C$9:$F$11,MATCH(T$15,$B$9:$B$11),_xlfn.IFS($B46-$B$16&lt;=$C$8,1,$B46-$B$16&lt;=$D$8,2,$B46-$B$16&lt;=$E$8,3,$B46-$B$16&gt;$E$8,4))</f>
        <v>85188.315960744629</v>
      </c>
      <c r="U46" s="100">
        <f t="shared" si="3"/>
        <v>1572473129.309175</v>
      </c>
      <c r="V46" s="60">
        <f>'[5]Relocation Components'!V36*INDEX($C$5:$H$5, 1, MATCH(V$14,$C$4:$H$4))</f>
        <v>1218123157.6713293</v>
      </c>
      <c r="W46" s="60">
        <f>'[5]Relocation Components'!W36*INDEX($C$5:$H$5, 1, MATCH(W$14,$C$4:$H$4))</f>
        <v>387473346.13364393</v>
      </c>
      <c r="X46" s="60">
        <f>'[5]Relocation Components'!X36*INDEX($C$5:$H$5, 1, MATCH(X$14,$C$4:$H$4))</f>
        <v>0</v>
      </c>
      <c r="Y46" s="60">
        <f>'[5]Relocation Components'!Y36*INDEX($C$5:$H$5, 1, MATCH(Y$14,$C$4:$H$4))</f>
        <v>1539637327.8963988</v>
      </c>
      <c r="Z46" s="60">
        <f>'[5]Relocation Components'!Z36*INDEX($C$5:$H$5, 1, MATCH(Z$14,$C$4:$H$4))</f>
        <v>446879133.93935251</v>
      </c>
      <c r="AA46" s="60">
        <f>'[5]Relocation Components'!AA36*INDEX($C$5:$H$5, 1, MATCH(AA$14,$C$4:$H$4))</f>
        <v>0</v>
      </c>
      <c r="AB46" s="60">
        <f>'[5]Relocation Components'!AB36*INDEX($C$5:$H$5, 1, MATCH(AB$14,$C$4:$H$4))</f>
        <v>3196788498.4008708</v>
      </c>
      <c r="AC46" s="60">
        <f>'[5]Relocation Components'!AC36*INDEX($C$5:$H$5, 1, MATCH(AC$14,$C$4:$H$4))</f>
        <v>658949378.07097173</v>
      </c>
      <c r="AD46" s="60">
        <f>'[5]Relocation Components'!AD36*INDEX($C$5:$H$5, 1, MATCH(AD$14,$C$4:$H$4))</f>
        <v>0</v>
      </c>
      <c r="AE46" s="60">
        <f>'[5]Relocation Components'!AE36*INDEX($C$5:$H$5, 1, MATCH(AE$14,$C$4:$H$4))</f>
        <v>98362508.394825414</v>
      </c>
      <c r="AF46" s="60">
        <f>'[5]Relocation Components'!AF36*INDEX($C$5:$H$5, 1, MATCH(AF$14,$C$4:$H$4))</f>
        <v>33923771.162474237</v>
      </c>
      <c r="AG46" s="60">
        <f>'[5]Relocation Components'!AG36*INDEX($C$5:$H$5, 1, MATCH(AG$14,$C$4:$H$4))</f>
        <v>0</v>
      </c>
      <c r="AH46" s="60">
        <f>'[5]Relocation Components'!AH36*INDEX($C$5:$H$5, 1, MATCH(AH$14,$C$4:$H$4))</f>
        <v>100035770.76147392</v>
      </c>
      <c r="AI46" s="60">
        <f>'[5]Relocation Components'!AI36*INDEX($C$5:$H$5, 1, MATCH(AI$14,$C$4:$H$4))</f>
        <v>35904311.521366224</v>
      </c>
      <c r="AJ46" s="60">
        <f>'[5]Relocation Components'!AJ36*INDEX($C$5:$H$5, 1, MATCH(AJ$14,$C$4:$H$4))</f>
        <v>0</v>
      </c>
      <c r="AK46" s="60">
        <f>'[5]Relocation Components'!AK36*INDEX($C$5:$H$5, 1, MATCH(AK$14,$C$4:$H$4))</f>
        <v>17271129.718580764</v>
      </c>
      <c r="AL46" s="60">
        <f>'[5]Relocation Components'!AL36*INDEX($C$5:$H$5, 1, MATCH(AL$14,$C$4:$H$4))</f>
        <v>4859690.34591645</v>
      </c>
      <c r="AM46" s="60">
        <f>'[5]Relocation Components'!AM36*INDEX($C$5:$H$5, 1, MATCH(AM$14,$C$4:$H$4))</f>
        <v>0</v>
      </c>
      <c r="AN46" s="100">
        <f t="shared" si="4"/>
        <v>7738208024.0172043</v>
      </c>
      <c r="AP46">
        <v>11272562205.06237</v>
      </c>
    </row>
    <row r="47" spans="2:42">
      <c r="B47" s="46">
        <v>2051</v>
      </c>
      <c r="C47" s="60" cm="1">
        <f t="array" ref="C47">[5]Growth!C37*INDEX($C$5:$H$5, 1, MATCH(C$14,$C$4:$H$4))*INDEX($C$9:$F$11,MATCH(C$15,$B$9:$B$11),_xlfn.IFS($B47-$B$16&lt;=$C$8,1,$B47-$B$16&lt;=$D$8,2,$B47-$B$16&lt;=$E$8,3,$B47-$B$16&gt;$E$8,4))</f>
        <v>52407486.471840836</v>
      </c>
      <c r="D47" s="60" cm="1">
        <f t="array" ref="D47">[5]Growth!D37*INDEX($C$5:$H$5, 1, MATCH(D$14,$C$4:$H$4))*INDEX($C$9:$F$11,MATCH(D$15,$B$9:$B$11),_xlfn.IFS($B47-$B$16&lt;=$C$8,1,$B47-$B$16&lt;=$D$8,2,$B47-$B$16&lt;=$E$8,3,$B47-$B$16&gt;$E$8,4))</f>
        <v>4912357.9974971218</v>
      </c>
      <c r="E47" s="60" cm="1">
        <f t="array" ref="E47">[5]Growth!E37*INDEX($C$5:$H$5, 1, MATCH(E$14,$C$4:$H$4))*INDEX($C$9:$F$11,MATCH(E$15,$B$9:$B$11),_xlfn.IFS($B47-$B$16&lt;=$C$8,1,$B47-$B$16&lt;=$D$8,2,$B47-$B$16&lt;=$E$8,3,$B47-$B$16&gt;$E$8,4))</f>
        <v>342978.38352273515</v>
      </c>
      <c r="F47" s="60">
        <f>[5]Growth!F37*INDEX($C$5:$H$5, 1, MATCH(F$14,$C$4:$H$4))</f>
        <v>1019011666.7772658</v>
      </c>
      <c r="G47" s="60">
        <f>[5]Growth!G37*INDEX($C$5:$H$5, 1, MATCH(G$14,$C$4:$H$4))</f>
        <v>31992305.224544823</v>
      </c>
      <c r="H47" s="60">
        <f>[5]Growth!H37*INDEX($C$5:$H$5, 1, MATCH(H$14,$C$4:$H$4))</f>
        <v>6581053.9751520241</v>
      </c>
      <c r="I47" s="60">
        <f>[5]Growth!I37*INDEX($C$5:$H$5, 1, MATCH(I$14,$C$4:$H$4))</f>
        <v>166610632.03716069</v>
      </c>
      <c r="J47" s="60">
        <f>[5]Growth!J37*INDEX($C$5:$H$5, 1, MATCH(J$14,$C$4:$H$4))</f>
        <v>11531055.944837725</v>
      </c>
      <c r="K47" s="60">
        <f>[5]Growth!K37*INDEX($C$5:$H$5, 1, MATCH(K$14,$C$4:$H$4))</f>
        <v>4401380.0906112818</v>
      </c>
      <c r="L47" s="60">
        <f>[5]Growth!L37*INDEX($C$5:$H$5, 1, MATCH(L$14,$C$4:$H$4))</f>
        <v>104183031.68029442</v>
      </c>
      <c r="M47" s="60">
        <f>[5]Growth!M37*INDEX($C$5:$H$5, 1, MATCH(M$14,$C$4:$H$4))</f>
        <v>3883693.9975789748</v>
      </c>
      <c r="N47" s="60">
        <f>[5]Growth!N37*INDEX($C$5:$H$5, 1, MATCH(N$14,$C$4:$H$4))</f>
        <v>1425732.9094371318</v>
      </c>
      <c r="O47" s="60">
        <f>[5]Growth!O37*INDEX($C$5:$H$5, 1, MATCH(O$14,$C$4:$H$4))</f>
        <v>233380555.24521738</v>
      </c>
      <c r="P47" s="60">
        <f>[5]Growth!P37*INDEX($C$5:$H$5, 1, MATCH(P$14,$C$4:$H$4))</f>
        <v>3340034.6200596862</v>
      </c>
      <c r="Q47" s="60">
        <f>[5]Growth!Q37*INDEX($C$5:$H$5, 1, MATCH(Q$14,$C$4:$H$4))</f>
        <v>1386673.0186784246</v>
      </c>
      <c r="R47" s="60" cm="1">
        <f t="array" ref="R47">[5]Growth!R37*INDEX($C$5:$H$5, 1, MATCH(R$14,$C$4:$H$4))*INDEX($C$9:$F$11,MATCH(R$15,$B$9:$B$11),_xlfn.IFS($B47-$B$16&lt;=$C$8,1,$B47-$B$16&lt;=$D$8,2,$B47-$B$16&lt;=$E$8,3,$B47-$B$16&gt;$E$8,4))</f>
        <v>6646856.7266543014</v>
      </c>
      <c r="S47" s="60" cm="1">
        <f t="array" ref="S47">[5]Growth!S37*INDEX($C$5:$H$5, 1, MATCH(S$14,$C$4:$H$4))*INDEX($C$9:$F$11,MATCH(S$15,$B$9:$B$11),_xlfn.IFS($B47-$B$16&lt;=$C$8,1,$B47-$B$16&lt;=$D$8,2,$B47-$B$16&lt;=$E$8,3,$B47-$B$16&gt;$E$8,4))</f>
        <v>488720.04053876031</v>
      </c>
      <c r="T47" s="60" cm="1">
        <f t="array" ref="T47">[5]Growth!T37*INDEX($C$5:$H$5, 1, MATCH(T$14,$C$4:$H$4))*INDEX($C$9:$F$11,MATCH(T$15,$B$9:$B$11),_xlfn.IFS($B47-$B$16&lt;=$C$8,1,$B47-$B$16&lt;=$D$8,2,$B47-$B$16&lt;=$E$8,3,$B47-$B$16&gt;$E$8,4))</f>
        <v>89533.73919316534</v>
      </c>
      <c r="U47" s="100">
        <f t="shared" si="3"/>
        <v>1652615748.8800852</v>
      </c>
      <c r="V47" s="60">
        <f>'[5]Relocation Components'!V37*INDEX($C$5:$H$5, 1, MATCH(V$14,$C$4:$H$4))</f>
        <v>1250577432.844018</v>
      </c>
      <c r="W47" s="60">
        <f>'[5]Relocation Components'!W37*INDEX($C$5:$H$5, 1, MATCH(W$14,$C$4:$H$4))</f>
        <v>397861530.05743831</v>
      </c>
      <c r="X47" s="60">
        <f>'[5]Relocation Components'!X37*INDEX($C$5:$H$5, 1, MATCH(X$14,$C$4:$H$4))</f>
        <v>0</v>
      </c>
      <c r="Y47" s="60">
        <f>'[5]Relocation Components'!Y37*INDEX($C$5:$H$5, 1, MATCH(Y$14,$C$4:$H$4))</f>
        <v>1574380758.228276</v>
      </c>
      <c r="Z47" s="60">
        <f>'[5]Relocation Components'!Z37*INDEX($C$5:$H$5, 1, MATCH(Z$14,$C$4:$H$4))</f>
        <v>456977756.55369669</v>
      </c>
      <c r="AA47" s="60">
        <f>'[5]Relocation Components'!AA37*INDEX($C$5:$H$5, 1, MATCH(AA$14,$C$4:$H$4))</f>
        <v>0</v>
      </c>
      <c r="AB47" s="60">
        <f>'[5]Relocation Components'!AB37*INDEX($C$5:$H$5, 1, MATCH(AB$14,$C$4:$H$4))</f>
        <v>3281755959.5351853</v>
      </c>
      <c r="AC47" s="60">
        <f>'[5]Relocation Components'!AC37*INDEX($C$5:$H$5, 1, MATCH(AC$14,$C$4:$H$4))</f>
        <v>676477247.66963017</v>
      </c>
      <c r="AD47" s="60">
        <f>'[5]Relocation Components'!AD37*INDEX($C$5:$H$5, 1, MATCH(AD$14,$C$4:$H$4))</f>
        <v>0</v>
      </c>
      <c r="AE47" s="60">
        <f>'[5]Relocation Components'!AE37*INDEX($C$5:$H$5, 1, MATCH(AE$14,$C$4:$H$4))</f>
        <v>99140530.031920299</v>
      </c>
      <c r="AF47" s="60">
        <f>'[5]Relocation Components'!AF37*INDEX($C$5:$H$5, 1, MATCH(AF$14,$C$4:$H$4))</f>
        <v>34189526.686294764</v>
      </c>
      <c r="AG47" s="60">
        <f>'[5]Relocation Components'!AG37*INDEX($C$5:$H$5, 1, MATCH(AG$14,$C$4:$H$4))</f>
        <v>0</v>
      </c>
      <c r="AH47" s="60">
        <f>'[5]Relocation Components'!AH37*INDEX($C$5:$H$5, 1, MATCH(AH$14,$C$4:$H$4))</f>
        <v>100856915.10678521</v>
      </c>
      <c r="AI47" s="60">
        <f>'[5]Relocation Components'!AI37*INDEX($C$5:$H$5, 1, MATCH(AI$14,$C$4:$H$4))</f>
        <v>36207450.236115202</v>
      </c>
      <c r="AJ47" s="60">
        <f>'[5]Relocation Components'!AJ37*INDEX($C$5:$H$5, 1, MATCH(AJ$14,$C$4:$H$4))</f>
        <v>0</v>
      </c>
      <c r="AK47" s="60">
        <f>'[5]Relocation Components'!AK37*INDEX($C$5:$H$5, 1, MATCH(AK$14,$C$4:$H$4))</f>
        <v>17457681.444523182</v>
      </c>
      <c r="AL47" s="60">
        <f>'[5]Relocation Components'!AL37*INDEX($C$5:$H$5, 1, MATCH(AL$14,$C$4:$H$4))</f>
        <v>4913150.88226326</v>
      </c>
      <c r="AM47" s="60">
        <f>'[5]Relocation Components'!AM37*INDEX($C$5:$H$5, 1, MATCH(AM$14,$C$4:$H$4))</f>
        <v>0</v>
      </c>
      <c r="AN47" s="100">
        <f t="shared" si="4"/>
        <v>7930795939.2761459</v>
      </c>
      <c r="AP47">
        <v>11877418122.782295</v>
      </c>
    </row>
    <row r="48" spans="2:42">
      <c r="B48" s="46">
        <v>2052</v>
      </c>
      <c r="C48" s="60" cm="1">
        <f t="array" ref="C48">[5]Growth!C38*INDEX($C$5:$H$5, 1, MATCH(C$14,$C$4:$H$4))*INDEX($C$9:$F$11,MATCH(C$15,$B$9:$B$11),_xlfn.IFS($B48-$B$16&lt;=$C$8,1,$B48-$B$16&lt;=$D$8,2,$B48-$B$16&lt;=$E$8,3,$B48-$B$16&gt;$E$8,4))</f>
        <v>55075519.917520747</v>
      </c>
      <c r="D48" s="60" cm="1">
        <f t="array" ref="D48">[5]Growth!D38*INDEX($C$5:$H$5, 1, MATCH(D$14,$C$4:$H$4))*INDEX($C$9:$F$11,MATCH(D$15,$B$9:$B$11),_xlfn.IFS($B48-$B$16&lt;=$C$8,1,$B48-$B$16&lt;=$D$8,2,$B48-$B$16&lt;=$E$8,3,$B48-$B$16&gt;$E$8,4))</f>
        <v>5163131.43117439</v>
      </c>
      <c r="E48" s="60" cm="1">
        <f t="array" ref="E48">[5]Growth!E38*INDEX($C$5:$H$5, 1, MATCH(E$14,$C$4:$H$4))*INDEX($C$9:$F$11,MATCH(E$15,$B$9:$B$11),_xlfn.IFS($B48-$B$16&lt;=$C$8,1,$B48-$B$16&lt;=$D$8,2,$B48-$B$16&lt;=$E$8,3,$B48-$B$16&gt;$E$8,4))</f>
        <v>360471.05973410886</v>
      </c>
      <c r="F48" s="60">
        <f>[5]Growth!F38*INDEX($C$5:$H$5, 1, MATCH(F$14,$C$4:$H$4))</f>
        <v>1070962838.2552651</v>
      </c>
      <c r="G48" s="60">
        <f>[5]Growth!G38*INDEX($C$5:$H$5, 1, MATCH(G$14,$C$4:$H$4))</f>
        <v>33624388.647117928</v>
      </c>
      <c r="H48" s="60">
        <f>[5]Growth!H38*INDEX($C$5:$H$5, 1, MATCH(H$14,$C$4:$H$4))</f>
        <v>6916770.0303134071</v>
      </c>
      <c r="I48" s="60">
        <f>[5]Growth!I38*INDEX($C$5:$H$5, 1, MATCH(I$14,$C$4:$H$4))</f>
        <v>175106621.45718491</v>
      </c>
      <c r="J48" s="60">
        <f>[5]Growth!J38*INDEX($C$5:$H$5, 1, MATCH(J$14,$C$4:$H$4))</f>
        <v>12119304.089814052</v>
      </c>
      <c r="K48" s="60">
        <f>[5]Growth!K38*INDEX($C$5:$H$5, 1, MATCH(K$14,$C$4:$H$4))</f>
        <v>4625890.208770765</v>
      </c>
      <c r="L48" s="60">
        <f>[5]Growth!L38*INDEX($C$5:$H$5, 1, MATCH(L$14,$C$4:$H$4))</f>
        <v>109506252.27709776</v>
      </c>
      <c r="M48" s="60">
        <f>[5]Growth!M38*INDEX($C$5:$H$5, 1, MATCH(M$14,$C$4:$H$4))</f>
        <v>4081824.3952783952</v>
      </c>
      <c r="N48" s="60">
        <f>[5]Growth!N38*INDEX($C$5:$H$5, 1, MATCH(N$14,$C$4:$H$4))</f>
        <v>1498450.3279483519</v>
      </c>
      <c r="O48" s="60">
        <f>[5]Growth!O38*INDEX($C$5:$H$5, 1, MATCH(O$14,$C$4:$H$4))</f>
        <v>245239396.78207731</v>
      </c>
      <c r="P48" s="60">
        <f>[5]Growth!P38*INDEX($C$5:$H$5, 1, MATCH(P$14,$C$4:$H$4))</f>
        <v>3510567.601703844</v>
      </c>
      <c r="Q48" s="60">
        <f>[5]Growth!Q38*INDEX($C$5:$H$5, 1, MATCH(Q$14,$C$4:$H$4))</f>
        <v>1457401.834941725</v>
      </c>
      <c r="R48" s="60" cm="1">
        <f t="array" ref="R48">[5]Growth!R38*INDEX($C$5:$H$5, 1, MATCH(R$14,$C$4:$H$4))*INDEX($C$9:$F$11,MATCH(R$15,$B$9:$B$11),_xlfn.IFS($B48-$B$16&lt;=$C$8,1,$B48-$B$16&lt;=$D$8,2,$B48-$B$16&lt;=$E$8,3,$B48-$B$16&gt;$E$8,4))</f>
        <v>6984846.1645751931</v>
      </c>
      <c r="S48" s="60" cm="1">
        <f t="array" ref="S48">[5]Growth!S38*INDEX($C$5:$H$5, 1, MATCH(S$14,$C$4:$H$4))*INDEX($C$9:$F$11,MATCH(S$15,$B$9:$B$11),_xlfn.IFS($B48-$B$16&lt;=$C$8,1,$B48-$B$16&lt;=$D$8,2,$B48-$B$16&lt;=$E$8,3,$B48-$B$16&gt;$E$8,4))</f>
        <v>513672.3703359958</v>
      </c>
      <c r="T48" s="60" cm="1">
        <f t="array" ref="T48">[5]Growth!T38*INDEX($C$5:$H$5, 1, MATCH(T$14,$C$4:$H$4))*INDEX($C$9:$F$11,MATCH(T$15,$B$9:$B$11),_xlfn.IFS($B48-$B$16&lt;=$C$8,1,$B48-$B$16&lt;=$D$8,2,$B48-$B$16&lt;=$E$8,3,$B48-$B$16&gt;$E$8,4))</f>
        <v>94100.733958926226</v>
      </c>
      <c r="U48" s="100">
        <f t="shared" ref="U48:U79" si="5">SUM(C48:T48)</f>
        <v>1736841447.5848129</v>
      </c>
      <c r="V48" s="60">
        <f>'[5]Relocation Components'!V38*INDEX($C$5:$H$5, 1, MATCH(V$14,$C$4:$H$4))</f>
        <v>1284657177.8621559</v>
      </c>
      <c r="W48" s="60">
        <f>'[5]Relocation Components'!W38*INDEX($C$5:$H$5, 1, MATCH(W$14,$C$4:$H$4))</f>
        <v>408770180.27359718</v>
      </c>
      <c r="X48" s="60">
        <f>'[5]Relocation Components'!X38*INDEX($C$5:$H$5, 1, MATCH(X$14,$C$4:$H$4))</f>
        <v>0</v>
      </c>
      <c r="Y48" s="60">
        <f>'[5]Relocation Components'!Y38*INDEX($C$5:$H$5, 1, MATCH(Y$14,$C$4:$H$4))</f>
        <v>1610853022.9134965</v>
      </c>
      <c r="Z48" s="60">
        <f>'[5]Relocation Components'!Z38*INDEX($C$5:$H$5, 1, MATCH(Z$14,$C$4:$H$4))</f>
        <v>467578810.34148991</v>
      </c>
      <c r="AA48" s="60">
        <f>'[5]Relocation Components'!AA38*INDEX($C$5:$H$5, 1, MATCH(AA$14,$C$4:$H$4))</f>
        <v>0</v>
      </c>
      <c r="AB48" s="60">
        <f>'[5]Relocation Components'!AB38*INDEX($C$5:$H$5, 1, MATCH(AB$14,$C$4:$H$4))</f>
        <v>3370980051.3833914</v>
      </c>
      <c r="AC48" s="60">
        <f>'[5]Relocation Components'!AC38*INDEX($C$5:$H$5, 1, MATCH(AC$14,$C$4:$H$4))</f>
        <v>694883246.12015891</v>
      </c>
      <c r="AD48" s="60">
        <f>'[5]Relocation Components'!AD38*INDEX($C$5:$H$5, 1, MATCH(AD$14,$C$4:$H$4))</f>
        <v>0</v>
      </c>
      <c r="AE48" s="60">
        <f>'[5]Relocation Components'!AE38*INDEX($C$5:$H$5, 1, MATCH(AE$14,$C$4:$H$4))</f>
        <v>99919960.108608291</v>
      </c>
      <c r="AF48" s="60">
        <f>'[5]Relocation Components'!AF38*INDEX($C$5:$H$5, 1, MATCH(AF$14,$C$4:$H$4))</f>
        <v>34455732.910785094</v>
      </c>
      <c r="AG48" s="60">
        <f>'[5]Relocation Components'!AG38*INDEX($C$5:$H$5, 1, MATCH(AG$14,$C$4:$H$4))</f>
        <v>0</v>
      </c>
      <c r="AH48" s="60">
        <f>'[5]Relocation Components'!AH38*INDEX($C$5:$H$5, 1, MATCH(AH$14,$C$4:$H$4))</f>
        <v>101679211.42302787</v>
      </c>
      <c r="AI48" s="60">
        <f>'[5]Relocation Components'!AI38*INDEX($C$5:$H$5, 1, MATCH(AI$14,$C$4:$H$4))</f>
        <v>36511126.537298821</v>
      </c>
      <c r="AJ48" s="60">
        <f>'[5]Relocation Components'!AJ38*INDEX($C$5:$H$5, 1, MATCH(AJ$14,$C$4:$H$4))</f>
        <v>0</v>
      </c>
      <c r="AK48" s="60">
        <f>'[5]Relocation Components'!AK38*INDEX($C$5:$H$5, 1, MATCH(AK$14,$C$4:$H$4))</f>
        <v>17646218.617622208</v>
      </c>
      <c r="AL48" s="60">
        <f>'[5]Relocation Components'!AL38*INDEX($C$5:$H$5, 1, MATCH(AL$14,$C$4:$H$4))</f>
        <v>4967189.4281778913</v>
      </c>
      <c r="AM48" s="60">
        <f>'[5]Relocation Components'!AM38*INDEX($C$5:$H$5, 1, MATCH(AM$14,$C$4:$H$4))</f>
        <v>0</v>
      </c>
      <c r="AN48" s="100">
        <f t="shared" ref="AN48:AN79" si="6">SUM(V48:AM48)</f>
        <v>8132901927.9198103</v>
      </c>
      <c r="AP48">
        <v>12512049008.654032</v>
      </c>
    </row>
    <row r="49" spans="2:42">
      <c r="B49" s="46">
        <v>2053</v>
      </c>
      <c r="C49" s="60" cm="1">
        <f t="array" ref="C49">[5]Growth!C39*INDEX($C$5:$H$5, 1, MATCH(C$14,$C$4:$H$4))*INDEX($C$9:$F$11,MATCH(C$15,$B$9:$B$11),_xlfn.IFS($B49-$B$16&lt;=$C$8,1,$B49-$B$16&lt;=$D$8,2,$B49-$B$16&lt;=$E$8,3,$B49-$B$16&gt;$E$8,4))</f>
        <v>57879337.991589047</v>
      </c>
      <c r="D49" s="60" cm="1">
        <f t="array" ref="D49">[5]Growth!D39*INDEX($C$5:$H$5, 1, MATCH(D$14,$C$4:$H$4))*INDEX($C$9:$F$11,MATCH(D$15,$B$9:$B$11),_xlfn.IFS($B49-$B$16&lt;=$C$8,1,$B49-$B$16&lt;=$D$8,2,$B49-$B$16&lt;=$E$8,3,$B49-$B$16&gt;$E$8,4))</f>
        <v>5426701.3132256428</v>
      </c>
      <c r="E49" s="60" cm="1">
        <f t="array" ref="E49">[5]Growth!E39*INDEX($C$5:$H$5, 1, MATCH(E$14,$C$4:$H$4))*INDEX($C$9:$F$11,MATCH(E$15,$B$9:$B$11),_xlfn.IFS($B49-$B$16&lt;=$C$8,1,$B49-$B$16&lt;=$D$8,2,$B49-$B$16&lt;=$E$8,3,$B49-$B$16&gt;$E$8,4))</f>
        <v>378855.55760781321</v>
      </c>
      <c r="F49" s="60">
        <f>[5]Growth!F39*INDEX($C$5:$H$5, 1, MATCH(F$14,$C$4:$H$4))</f>
        <v>1125561597.7141213</v>
      </c>
      <c r="G49" s="60">
        <f>[5]Growth!G39*INDEX($C$5:$H$5, 1, MATCH(G$14,$C$4:$H$4))</f>
        <v>35339699.648886971</v>
      </c>
      <c r="H49" s="60">
        <f>[5]Growth!H39*INDEX($C$5:$H$5, 1, MATCH(H$14,$C$4:$H$4))</f>
        <v>7269605.0560530499</v>
      </c>
      <c r="I49" s="60">
        <f>[5]Growth!I39*INDEX($C$5:$H$5, 1, MATCH(I$14,$C$4:$H$4))</f>
        <v>184035683.2391187</v>
      </c>
      <c r="J49" s="60">
        <f>[5]Growth!J39*INDEX($C$5:$H$5, 1, MATCH(J$14,$C$4:$H$4))</f>
        <v>12737549.409425916</v>
      </c>
      <c r="K49" s="60">
        <f>[5]Growth!K39*INDEX($C$5:$H$5, 1, MATCH(K$14,$C$4:$H$4))</f>
        <v>4861847.888519668</v>
      </c>
      <c r="L49" s="60">
        <f>[5]Growth!L39*INDEX($C$5:$H$5, 1, MATCH(L$14,$C$4:$H$4))</f>
        <v>115101337.35438073</v>
      </c>
      <c r="M49" s="60">
        <f>[5]Growth!M39*INDEX($C$5:$H$5, 1, MATCH(M$14,$C$4:$H$4))</f>
        <v>4290058.5977538107</v>
      </c>
      <c r="N49" s="60">
        <f>[5]Growth!N39*INDEX($C$5:$H$5, 1, MATCH(N$14,$C$4:$H$4))</f>
        <v>1574875.1560371011</v>
      </c>
      <c r="O49" s="60">
        <f>[5]Growth!O39*INDEX($C$5:$H$5, 1, MATCH(O$14,$C$4:$H$4))</f>
        <v>257700671.0845103</v>
      </c>
      <c r="P49" s="60">
        <f>[5]Growth!P39*INDEX($C$5:$H$5, 1, MATCH(P$14,$C$4:$H$4))</f>
        <v>3689803.7949622683</v>
      </c>
      <c r="Q49" s="60">
        <f>[5]Growth!Q39*INDEX($C$5:$H$5, 1, MATCH(Q$14,$C$4:$H$4))</f>
        <v>1531736.8502846593</v>
      </c>
      <c r="R49" s="60" cm="1">
        <f t="array" ref="R49">[5]Growth!R39*INDEX($C$5:$H$5, 1, MATCH(R$14,$C$4:$H$4))*INDEX($C$9:$F$11,MATCH(R$15,$B$9:$B$11),_xlfn.IFS($B49-$B$16&lt;=$C$8,1,$B49-$B$16&lt;=$D$8,2,$B49-$B$16&lt;=$E$8,3,$B49-$B$16&gt;$E$8,4))</f>
        <v>7340017.404471539</v>
      </c>
      <c r="S49" s="60" cm="1">
        <f t="array" ref="S49">[5]Growth!S39*INDEX($C$5:$H$5, 1, MATCH(S$14,$C$4:$H$4))*INDEX($C$9:$F$11,MATCH(S$15,$B$9:$B$11),_xlfn.IFS($B49-$B$16&lt;=$C$8,1,$B49-$B$16&lt;=$D$8,2,$B49-$B$16&lt;=$E$8,3,$B49-$B$16&gt;$E$8,4))</f>
        <v>539898.13301160804</v>
      </c>
      <c r="T49" s="60" cm="1">
        <f t="array" ref="T49">[5]Growth!T39*INDEX($C$5:$H$5, 1, MATCH(T$14,$C$4:$H$4))*INDEX($C$9:$F$11,MATCH(T$15,$B$9:$B$11),_xlfn.IFS($B49-$B$16&lt;=$C$8,1,$B49-$B$16&lt;=$D$8,2,$B49-$B$16&lt;=$E$8,3,$B49-$B$16&gt;$E$8,4))</f>
        <v>98900.593853280297</v>
      </c>
      <c r="U49" s="100">
        <f t="shared" si="5"/>
        <v>1825358176.7878137</v>
      </c>
      <c r="V49" s="60">
        <f>'[5]Relocation Components'!V39*INDEX($C$5:$H$5, 1, MATCH(V$14,$C$4:$H$4))</f>
        <v>1320445284.440469</v>
      </c>
      <c r="W49" s="60">
        <f>'[5]Relocation Components'!W39*INDEX($C$5:$H$5, 1, MATCH(W$14,$C$4:$H$4))</f>
        <v>420225920.34649336</v>
      </c>
      <c r="X49" s="60">
        <f>'[5]Relocation Components'!X39*INDEX($C$5:$H$5, 1, MATCH(X$14,$C$4:$H$4))</f>
        <v>0</v>
      </c>
      <c r="Y49" s="60">
        <f>'[5]Relocation Components'!Y39*INDEX($C$5:$H$5, 1, MATCH(Y$14,$C$4:$H$4))</f>
        <v>1649142137.0471389</v>
      </c>
      <c r="Z49" s="60">
        <f>'[5]Relocation Components'!Z39*INDEX($C$5:$H$5, 1, MATCH(Z$14,$C$4:$H$4))</f>
        <v>478707889.47048169</v>
      </c>
      <c r="AA49" s="60">
        <f>'[5]Relocation Components'!AA39*INDEX($C$5:$H$5, 1, MATCH(AA$14,$C$4:$H$4))</f>
        <v>0</v>
      </c>
      <c r="AB49" s="60">
        <f>'[5]Relocation Components'!AB39*INDEX($C$5:$H$5, 1, MATCH(AB$14,$C$4:$H$4))</f>
        <v>3464676226.5886903</v>
      </c>
      <c r="AC49" s="60">
        <f>'[5]Relocation Components'!AC39*INDEX($C$5:$H$5, 1, MATCH(AC$14,$C$4:$H$4))</f>
        <v>714211838.03430557</v>
      </c>
      <c r="AD49" s="60">
        <f>'[5]Relocation Components'!AD39*INDEX($C$5:$H$5, 1, MATCH(AD$14,$C$4:$H$4))</f>
        <v>0</v>
      </c>
      <c r="AE49" s="60">
        <f>'[5]Relocation Components'!AE39*INDEX($C$5:$H$5, 1, MATCH(AE$14,$C$4:$H$4))</f>
        <v>100700798.62488943</v>
      </c>
      <c r="AF49" s="60">
        <f>'[5]Relocation Components'!AF39*INDEX($C$5:$H$5, 1, MATCH(AF$14,$C$4:$H$4))</f>
        <v>34722389.835945226</v>
      </c>
      <c r="AG49" s="60">
        <f>'[5]Relocation Components'!AG39*INDEX($C$5:$H$5, 1, MATCH(AG$14,$C$4:$H$4))</f>
        <v>0</v>
      </c>
      <c r="AH49" s="60">
        <f>'[5]Relocation Components'!AH39*INDEX($C$5:$H$5, 1, MATCH(AH$14,$C$4:$H$4))</f>
        <v>102502659.71020189</v>
      </c>
      <c r="AI49" s="60">
        <f>'[5]Relocation Components'!AI39*INDEX($C$5:$H$5, 1, MATCH(AI$14,$C$4:$H$4))</f>
        <v>36815340.424917065</v>
      </c>
      <c r="AJ49" s="60">
        <f>'[5]Relocation Components'!AJ39*INDEX($C$5:$H$5, 1, MATCH(AJ$14,$C$4:$H$4))</f>
        <v>0</v>
      </c>
      <c r="AK49" s="60">
        <f>'[5]Relocation Components'!AK39*INDEX($C$5:$H$5, 1, MATCH(AK$14,$C$4:$H$4))</f>
        <v>17836840.242035542</v>
      </c>
      <c r="AL49" s="60">
        <f>'[5]Relocation Components'!AL39*INDEX($C$5:$H$5, 1, MATCH(AL$14,$C$4:$H$4))</f>
        <v>5021834.1408412661</v>
      </c>
      <c r="AM49" s="60">
        <f>'[5]Relocation Components'!AM39*INDEX($C$5:$H$5, 1, MATCH(AM$14,$C$4:$H$4))</f>
        <v>0</v>
      </c>
      <c r="AN49" s="100">
        <f t="shared" si="6"/>
        <v>8345009158.9064112</v>
      </c>
      <c r="AP49">
        <v>13178338924.84753</v>
      </c>
    </row>
    <row r="50" spans="2:42">
      <c r="B50" s="46">
        <v>2054</v>
      </c>
      <c r="C50" s="60" cm="1">
        <f t="array" ref="C50">[5]Growth!C40*INDEX($C$5:$H$5, 1, MATCH(C$14,$C$4:$H$4))*INDEX($C$9:$F$11,MATCH(C$15,$B$9:$B$11),_xlfn.IFS($B50-$B$16&lt;=$C$8,1,$B50-$B$16&lt;=$D$8,2,$B50-$B$16&lt;=$E$8,3,$B50-$B$16&gt;$E$8,4))</f>
        <v>60825849.073270373</v>
      </c>
      <c r="D50" s="60" cm="1">
        <f t="array" ref="D50">[5]Growth!D40*INDEX($C$5:$H$5, 1, MATCH(D$14,$C$4:$H$4))*INDEX($C$9:$F$11,MATCH(D$15,$B$9:$B$11),_xlfn.IFS($B50-$B$16&lt;=$C$8,1,$B50-$B$16&lt;=$D$8,2,$B50-$B$16&lt;=$E$8,3,$B50-$B$16&gt;$E$8,4))</f>
        <v>5703720.3549040854</v>
      </c>
      <c r="E50" s="60" cm="1">
        <f t="array" ref="E50">[5]Growth!E40*INDEX($C$5:$H$5, 1, MATCH(E$14,$C$4:$H$4))*INDEX($C$9:$F$11,MATCH(E$15,$B$9:$B$11),_xlfn.IFS($B50-$B$16&lt;=$C$8,1,$B50-$B$16&lt;=$D$8,2,$B50-$B$16&lt;=$E$8,3,$B50-$B$16&gt;$E$8,4))</f>
        <v>398177.32761955267</v>
      </c>
      <c r="F50" s="60">
        <f>[5]Growth!F40*INDEX($C$5:$H$5, 1, MATCH(F$14,$C$4:$H$4))</f>
        <v>1182942826.0232248</v>
      </c>
      <c r="G50" s="60">
        <f>[5]Growth!G40*INDEX($C$5:$H$5, 1, MATCH(G$14,$C$4:$H$4))</f>
        <v>37142480.779215135</v>
      </c>
      <c r="H50" s="60">
        <f>[5]Growth!H40*INDEX($C$5:$H$5, 1, MATCH(H$14,$C$4:$H$4))</f>
        <v>7640431.6592908716</v>
      </c>
      <c r="I50" s="60">
        <f>[5]Growth!I40*INDEX($C$5:$H$5, 1, MATCH(I$14,$C$4:$H$4))</f>
        <v>193419884.64560285</v>
      </c>
      <c r="J50" s="60">
        <f>[5]Growth!J40*INDEX($C$5:$H$5, 1, MATCH(J$14,$C$4:$H$4))</f>
        <v>13387321.000774434</v>
      </c>
      <c r="K50" s="60">
        <f>[5]Growth!K40*INDEX($C$5:$H$5, 1, MATCH(K$14,$C$4:$H$4))</f>
        <v>5109836.610721535</v>
      </c>
      <c r="L50" s="60">
        <f>[5]Growth!L40*INDEX($C$5:$H$5, 1, MATCH(L$14,$C$4:$H$4))</f>
        <v>120982165.30869924</v>
      </c>
      <c r="M50" s="60">
        <f>[5]Growth!M40*INDEX($C$5:$H$5, 1, MATCH(M$14,$C$4:$H$4))</f>
        <v>4508911.6594885709</v>
      </c>
      <c r="N50" s="60">
        <f>[5]Growth!N40*INDEX($C$5:$H$5, 1, MATCH(N$14,$C$4:$H$4))</f>
        <v>1655196.3411148544</v>
      </c>
      <c r="O50" s="60">
        <f>[5]Growth!O40*INDEX($C$5:$H$5, 1, MATCH(O$14,$C$4:$H$4))</f>
        <v>270794974.32523131</v>
      </c>
      <c r="P50" s="60">
        <f>[5]Growth!P40*INDEX($C$5:$H$5, 1, MATCH(P$14,$C$4:$H$4))</f>
        <v>3878187.1885422757</v>
      </c>
      <c r="Q50" s="60">
        <f>[5]Growth!Q40*INDEX($C$5:$H$5, 1, MATCH(Q$14,$C$4:$H$4))</f>
        <v>1609861.8625745326</v>
      </c>
      <c r="R50" s="60" cm="1">
        <f t="array" ref="R50">[5]Growth!R40*INDEX($C$5:$H$5, 1, MATCH(R$14,$C$4:$H$4))*INDEX($C$9:$F$11,MATCH(R$15,$B$9:$B$11),_xlfn.IFS($B50-$B$16&lt;=$C$8,1,$B50-$B$16&lt;=$D$8,2,$B50-$B$16&lt;=$E$8,3,$B50-$B$16&gt;$E$8,4))</f>
        <v>7713243.652946081</v>
      </c>
      <c r="S50" s="60" cm="1">
        <f t="array" ref="S50">[5]Growth!S40*INDEX($C$5:$H$5, 1, MATCH(S$14,$C$4:$H$4))*INDEX($C$9:$F$11,MATCH(S$15,$B$9:$B$11),_xlfn.IFS($B50-$B$16&lt;=$C$8,1,$B50-$B$16&lt;=$D$8,2,$B50-$B$16&lt;=$E$8,3,$B50-$B$16&gt;$E$8,4))</f>
        <v>567462.2910289414</v>
      </c>
      <c r="T50" s="60" cm="1">
        <f t="array" ref="T50">[5]Growth!T40*INDEX($C$5:$H$5, 1, MATCH(T$14,$C$4:$H$4))*INDEX($C$9:$F$11,MATCH(T$15,$B$9:$B$11),_xlfn.IFS($B50-$B$16&lt;=$C$8,1,$B50-$B$16&lt;=$D$8,2,$B50-$B$16&lt;=$E$8,3,$B50-$B$16&gt;$E$8,4))</f>
        <v>103945.18790217245</v>
      </c>
      <c r="U50" s="100">
        <f t="shared" si="5"/>
        <v>1918384475.2921517</v>
      </c>
      <c r="V50" s="60">
        <f>'[5]Relocation Components'!V40*INDEX($C$5:$H$5, 1, MATCH(V$14,$C$4:$H$4))</f>
        <v>1358028607.6835911</v>
      </c>
      <c r="W50" s="60">
        <f>'[5]Relocation Components'!W40*INDEX($C$5:$H$5, 1, MATCH(W$14,$C$4:$H$4))</f>
        <v>432256651.65434664</v>
      </c>
      <c r="X50" s="60">
        <f>'[5]Relocation Components'!X40*INDEX($C$5:$H$5, 1, MATCH(X$14,$C$4:$H$4))</f>
        <v>0</v>
      </c>
      <c r="Y50" s="60">
        <f>'[5]Relocation Components'!Y40*INDEX($C$5:$H$5, 1, MATCH(Y$14,$C$4:$H$4))</f>
        <v>1689340925.1360307</v>
      </c>
      <c r="Z50" s="60">
        <f>'[5]Relocation Components'!Z40*INDEX($C$5:$H$5, 1, MATCH(Z$14,$C$4:$H$4))</f>
        <v>490391987.2360217</v>
      </c>
      <c r="AA50" s="60">
        <f>'[5]Relocation Components'!AA40*INDEX($C$5:$H$5, 1, MATCH(AA$14,$C$4:$H$4))</f>
        <v>0</v>
      </c>
      <c r="AB50" s="60">
        <f>'[5]Relocation Components'!AB40*INDEX($C$5:$H$5, 1, MATCH(AB$14,$C$4:$H$4))</f>
        <v>3563073898.2761173</v>
      </c>
      <c r="AC50" s="60">
        <f>'[5]Relocation Components'!AC40*INDEX($C$5:$H$5, 1, MATCH(AC$14,$C$4:$H$4))</f>
        <v>734510369.28128219</v>
      </c>
      <c r="AD50" s="60">
        <f>'[5]Relocation Components'!AD40*INDEX($C$5:$H$5, 1, MATCH(AD$14,$C$4:$H$4))</f>
        <v>0</v>
      </c>
      <c r="AE50" s="60">
        <f>'[5]Relocation Components'!AE40*INDEX($C$5:$H$5, 1, MATCH(AE$14,$C$4:$H$4))</f>
        <v>101483045.5807637</v>
      </c>
      <c r="AF50" s="60">
        <f>'[5]Relocation Components'!AF40*INDEX($C$5:$H$5, 1, MATCH(AF$14,$C$4:$H$4))</f>
        <v>34989497.461775154</v>
      </c>
      <c r="AG50" s="60">
        <f>'[5]Relocation Components'!AG40*INDEX($C$5:$H$5, 1, MATCH(AG$14,$C$4:$H$4))</f>
        <v>0</v>
      </c>
      <c r="AH50" s="60">
        <f>'[5]Relocation Components'!AH40*INDEX($C$5:$H$5, 1, MATCH(AH$14,$C$4:$H$4))</f>
        <v>103327259.96830729</v>
      </c>
      <c r="AI50" s="60">
        <f>'[5]Relocation Components'!AI40*INDEX($C$5:$H$5, 1, MATCH(AI$14,$C$4:$H$4))</f>
        <v>37120091.898969948</v>
      </c>
      <c r="AJ50" s="60">
        <f>'[5]Relocation Components'!AJ40*INDEX($C$5:$H$5, 1, MATCH(AJ$14,$C$4:$H$4))</f>
        <v>0</v>
      </c>
      <c r="AK50" s="60">
        <f>'[5]Relocation Components'!AK40*INDEX($C$5:$H$5, 1, MATCH(AK$14,$C$4:$H$4))</f>
        <v>18029455.74275203</v>
      </c>
      <c r="AL50" s="60">
        <f>'[5]Relocation Components'!AL40*INDEX($C$5:$H$5, 1, MATCH(AL$14,$C$4:$H$4))</f>
        <v>5077059.8132737568</v>
      </c>
      <c r="AM50" s="60">
        <f>'[5]Relocation Components'!AM40*INDEX($C$5:$H$5, 1, MATCH(AM$14,$C$4:$H$4))</f>
        <v>0</v>
      </c>
      <c r="AN50" s="100">
        <f t="shared" si="6"/>
        <v>8567628849.7332306</v>
      </c>
      <c r="AP50">
        <v>13878291791.591745</v>
      </c>
    </row>
    <row r="51" spans="2:42">
      <c r="B51" s="46">
        <v>2055</v>
      </c>
      <c r="C51" s="60" cm="1">
        <f t="array" ref="C51">[5]Growth!C41*INDEX($C$5:$H$5, 1, MATCH(C$14,$C$4:$H$4))*INDEX($C$9:$F$11,MATCH(C$15,$B$9:$B$11),_xlfn.IFS($B51-$B$16&lt;=$C$8,1,$B51-$B$16&lt;=$D$8,2,$B51-$B$16&lt;=$E$8,3,$B51-$B$16&gt;$E$8,4))</f>
        <v>63922312.918140873</v>
      </c>
      <c r="D51" s="60" cm="1">
        <f t="array" ref="D51">[5]Growth!D41*INDEX($C$5:$H$5, 1, MATCH(D$14,$C$4:$H$4))*INDEX($C$9:$F$11,MATCH(D$15,$B$9:$B$11),_xlfn.IFS($B51-$B$16&lt;=$C$8,1,$B51-$B$16&lt;=$D$8,2,$B51-$B$16&lt;=$E$8,3,$B51-$B$16&gt;$E$8,4))</f>
        <v>5994874.5474673072</v>
      </c>
      <c r="E51" s="60" cm="1">
        <f t="array" ref="E51">[5]Growth!E41*INDEX($C$5:$H$5, 1, MATCH(E$14,$C$4:$H$4))*INDEX($C$9:$F$11,MATCH(E$15,$B$9:$B$11),_xlfn.IFS($B51-$B$16&lt;=$C$8,1,$B51-$B$16&lt;=$D$8,2,$B51-$B$16&lt;=$E$8,3,$B51-$B$16&gt;$E$8,4))</f>
        <v>418484.13573844667</v>
      </c>
      <c r="F51" s="60">
        <f>[5]Growth!F41*INDEX($C$5:$H$5, 1, MATCH(F$14,$C$4:$H$4))</f>
        <v>1243248273.1689539</v>
      </c>
      <c r="G51" s="60">
        <f>[5]Growth!G41*INDEX($C$5:$H$5, 1, MATCH(G$14,$C$4:$H$4))</f>
        <v>39037190.773453891</v>
      </c>
      <c r="H51" s="60">
        <f>[5]Growth!H41*INDEX($C$5:$H$5, 1, MATCH(H$14,$C$4:$H$4))</f>
        <v>8030166.9102123445</v>
      </c>
      <c r="I51" s="60">
        <f>[5]Growth!I41*INDEX($C$5:$H$5, 1, MATCH(I$14,$C$4:$H$4))</f>
        <v>203282416.98463768</v>
      </c>
      <c r="J51" s="60">
        <f>[5]Growth!J41*INDEX($C$5:$H$5, 1, MATCH(J$14,$C$4:$H$4))</f>
        <v>14070225.87773424</v>
      </c>
      <c r="K51" s="60">
        <f>[5]Growth!K41*INDEX($C$5:$H$5, 1, MATCH(K$14,$C$4:$H$4))</f>
        <v>5370469.5854222905</v>
      </c>
      <c r="L51" s="60">
        <f>[5]Growth!L41*INDEX($C$5:$H$5, 1, MATCH(L$14,$C$4:$H$4))</f>
        <v>127163322.71506366</v>
      </c>
      <c r="M51" s="60">
        <f>[5]Growth!M41*INDEX($C$5:$H$5, 1, MATCH(M$14,$C$4:$H$4))</f>
        <v>4738924.8809024245</v>
      </c>
      <c r="N51" s="60">
        <f>[5]Growth!N41*INDEX($C$5:$H$5, 1, MATCH(N$14,$C$4:$H$4))</f>
        <v>1739612.4568102907</v>
      </c>
      <c r="O51" s="60">
        <f>[5]Growth!O41*INDEX($C$5:$H$5, 1, MATCH(O$14,$C$4:$H$4))</f>
        <v>284554456.21231323</v>
      </c>
      <c r="P51" s="60">
        <f>[5]Growth!P41*INDEX($C$5:$H$5, 1, MATCH(P$14,$C$4:$H$4))</f>
        <v>4076184.4119928782</v>
      </c>
      <c r="Q51" s="60">
        <f>[5]Growth!Q41*INDEX($C$5:$H$5, 1, MATCH(Q$14,$C$4:$H$4))</f>
        <v>1691970.0339676822</v>
      </c>
      <c r="R51" s="60" cm="1">
        <f t="array" ref="R51">[5]Growth!R41*INDEX($C$5:$H$5, 1, MATCH(R$14,$C$4:$H$4))*INDEX($C$9:$F$11,MATCH(R$15,$B$9:$B$11),_xlfn.IFS($B51-$B$16&lt;=$C$8,1,$B51-$B$16&lt;=$D$8,2,$B51-$B$16&lt;=$E$8,3,$B51-$B$16&gt;$E$8,4))</f>
        <v>8105442.4827568997</v>
      </c>
      <c r="S51" s="60" cm="1">
        <f t="array" ref="S51">[5]Growth!S41*INDEX($C$5:$H$5, 1, MATCH(S$14,$C$4:$H$4))*INDEX($C$9:$F$11,MATCH(S$15,$B$9:$B$11),_xlfn.IFS($B51-$B$16&lt;=$C$8,1,$B51-$B$16&lt;=$D$8,2,$B51-$B$16&lt;=$E$8,3,$B51-$B$16&gt;$E$8,4))</f>
        <v>596433.11951547931</v>
      </c>
      <c r="T51" s="60" cm="1">
        <f t="array" ref="T51">[5]Growth!T41*INDEX($C$5:$H$5, 1, MATCH(T$14,$C$4:$H$4))*INDEX($C$9:$F$11,MATCH(T$15,$B$9:$B$11),_xlfn.IFS($B51-$B$16&lt;=$C$8,1,$B51-$B$16&lt;=$D$8,2,$B51-$B$16&lt;=$E$8,3,$B51-$B$16&gt;$E$8,4))</f>
        <v>109246.98987132062</v>
      </c>
      <c r="U51" s="100">
        <f t="shared" si="5"/>
        <v>2016150008.2049546</v>
      </c>
      <c r="V51" s="60">
        <f>'[5]Relocation Components'!V41*INDEX($C$5:$H$5, 1, MATCH(V$14,$C$4:$H$4))</f>
        <v>1397498246.0026832</v>
      </c>
      <c r="W51" s="60">
        <f>'[5]Relocation Components'!W41*INDEX($C$5:$H$5, 1, MATCH(W$14,$C$4:$H$4))</f>
        <v>444891643.45223051</v>
      </c>
      <c r="X51" s="60">
        <f>'[5]Relocation Components'!X41*INDEX($C$5:$H$5, 1, MATCH(X$14,$C$4:$H$4))</f>
        <v>0</v>
      </c>
      <c r="Y51" s="60">
        <f>'[5]Relocation Components'!Y41*INDEX($C$5:$H$5, 1, MATCH(Y$14,$C$4:$H$4))</f>
        <v>1731546632.7611506</v>
      </c>
      <c r="Z51" s="60">
        <f>'[5]Relocation Components'!Z41*INDEX($C$5:$H$5, 1, MATCH(Z$14,$C$4:$H$4))</f>
        <v>502659383.53213829</v>
      </c>
      <c r="AA51" s="60">
        <f>'[5]Relocation Components'!AA41*INDEX($C$5:$H$5, 1, MATCH(AA$14,$C$4:$H$4))</f>
        <v>0</v>
      </c>
      <c r="AB51" s="60">
        <f>'[5]Relocation Components'!AB41*INDEX($C$5:$H$5, 1, MATCH(AB$14,$C$4:$H$4))</f>
        <v>3666411220.9462585</v>
      </c>
      <c r="AC51" s="60">
        <f>'[5]Relocation Components'!AC41*INDEX($C$5:$H$5, 1, MATCH(AC$14,$C$4:$H$4))</f>
        <v>755827991.3450824</v>
      </c>
      <c r="AD51" s="60">
        <f>'[5]Relocation Components'!AD41*INDEX($C$5:$H$5, 1, MATCH(AD$14,$C$4:$H$4))</f>
        <v>0</v>
      </c>
      <c r="AE51" s="60">
        <f>'[5]Relocation Components'!AE41*INDEX($C$5:$H$5, 1, MATCH(AE$14,$C$4:$H$4))</f>
        <v>102266700.9762311</v>
      </c>
      <c r="AF51" s="60">
        <f>'[5]Relocation Components'!AF41*INDEX($C$5:$H$5, 1, MATCH(AF$14,$C$4:$H$4))</f>
        <v>35257055.788274899</v>
      </c>
      <c r="AG51" s="60">
        <f>'[5]Relocation Components'!AG41*INDEX($C$5:$H$5, 1, MATCH(AG$14,$C$4:$H$4))</f>
        <v>0</v>
      </c>
      <c r="AH51" s="60">
        <f>'[5]Relocation Components'!AH41*INDEX($C$5:$H$5, 1, MATCH(AH$14,$C$4:$H$4))</f>
        <v>104153012.19734402</v>
      </c>
      <c r="AI51" s="60">
        <f>'[5]Relocation Components'!AI41*INDEX($C$5:$H$5, 1, MATCH(AI$14,$C$4:$H$4))</f>
        <v>37425380.959457465</v>
      </c>
      <c r="AJ51" s="60">
        <f>'[5]Relocation Components'!AJ41*INDEX($C$5:$H$5, 1, MATCH(AJ$14,$C$4:$H$4))</f>
        <v>0</v>
      </c>
      <c r="AK51" s="60">
        <f>'[5]Relocation Components'!AK41*INDEX($C$5:$H$5, 1, MATCH(AK$14,$C$4:$H$4))</f>
        <v>18224164.277186602</v>
      </c>
      <c r="AL51" s="60">
        <f>'[5]Relocation Components'!AL41*INDEX($C$5:$H$5, 1, MATCH(AL$14,$C$4:$H$4))</f>
        <v>5132894.6562963063</v>
      </c>
      <c r="AM51" s="60">
        <f>'[5]Relocation Components'!AM41*INDEX($C$5:$H$5, 1, MATCH(AM$14,$C$4:$H$4))</f>
        <v>0</v>
      </c>
      <c r="AN51" s="100">
        <f t="shared" si="6"/>
        <v>8801294326.8943348</v>
      </c>
      <c r="AP51">
        <v>14614026870.64959</v>
      </c>
    </row>
    <row r="52" spans="2:42">
      <c r="B52" s="46">
        <v>2056</v>
      </c>
      <c r="C52" s="60" cm="1">
        <f t="array" ref="C52">[5]Growth!C42*INDEX($C$5:$H$5, 1, MATCH(C$14,$C$4:$H$4))*INDEX($C$9:$F$11,MATCH(C$15,$B$9:$B$11),_xlfn.IFS($B52-$B$16&lt;=$C$8,1,$B52-$B$16&lt;=$D$8,2,$B52-$B$16&lt;=$E$8,3,$B52-$B$16&gt;$E$8,4))</f>
        <v>67176358.524815232</v>
      </c>
      <c r="D52" s="60" cm="1">
        <f t="array" ref="D52">[5]Growth!D42*INDEX($C$5:$H$5, 1, MATCH(D$14,$C$4:$H$4))*INDEX($C$9:$F$11,MATCH(D$15,$B$9:$B$11),_xlfn.IFS($B52-$B$16&lt;=$C$8,1,$B52-$B$16&lt;=$D$8,2,$B52-$B$16&lt;=$E$8,3,$B52-$B$16&gt;$E$8,4))</f>
        <v>6300884.8583995914</v>
      </c>
      <c r="E52" s="60" cm="1">
        <f t="array" ref="E52">[5]Growth!E42*INDEX($C$5:$H$5, 1, MATCH(E$14,$C$4:$H$4))*INDEX($C$9:$F$11,MATCH(E$15,$B$9:$B$11),_xlfn.IFS($B52-$B$16&lt;=$C$8,1,$B52-$B$16&lt;=$D$8,2,$B52-$B$16&lt;=$E$8,3,$B52-$B$16&gt;$E$8,4))</f>
        <v>439826.181350181</v>
      </c>
      <c r="F52" s="60">
        <f>[5]Growth!F42*INDEX($C$5:$H$5, 1, MATCH(F$14,$C$4:$H$4))</f>
        <v>1306626907.9641972</v>
      </c>
      <c r="G52" s="60">
        <f>[5]Growth!G42*INDEX($C$5:$H$5, 1, MATCH(G$14,$C$4:$H$4))</f>
        <v>41028515.565168485</v>
      </c>
      <c r="H52" s="60">
        <f>[5]Growth!H42*INDEX($C$5:$H$5, 1, MATCH(H$14,$C$4:$H$4))</f>
        <v>8439774.6070777364</v>
      </c>
      <c r="I52" s="60">
        <f>[5]Growth!I42*INDEX($C$5:$H$5, 1, MATCH(I$14,$C$4:$H$4))</f>
        <v>213647652.84596193</v>
      </c>
      <c r="J52" s="60">
        <f>[5]Growth!J42*INDEX($C$5:$H$5, 1, MATCH(J$14,$C$4:$H$4))</f>
        <v>14787952.939888086</v>
      </c>
      <c r="K52" s="60">
        <f>[5]Growth!K42*INDEX($C$5:$H$5, 1, MATCH(K$14,$C$4:$H$4))</f>
        <v>5644391.2660663165</v>
      </c>
      <c r="L52" s="60">
        <f>[5]Growth!L42*INDEX($C$5:$H$5, 1, MATCH(L$14,$C$4:$H$4))</f>
        <v>133660140.44879274</v>
      </c>
      <c r="M52" s="60">
        <f>[5]Growth!M42*INDEX($C$5:$H$5, 1, MATCH(M$14,$C$4:$H$4))</f>
        <v>4980667.1453089397</v>
      </c>
      <c r="N52" s="60">
        <f>[5]Growth!N42*INDEX($C$5:$H$5, 1, MATCH(N$14,$C$4:$H$4))</f>
        <v>1828332.1932224827</v>
      </c>
      <c r="O52" s="60">
        <f>[5]Growth!O42*INDEX($C$5:$H$5, 1, MATCH(O$14,$C$4:$H$4))</f>
        <v>299012898.85229015</v>
      </c>
      <c r="P52" s="60">
        <f>[5]Growth!P42*INDEX($C$5:$H$5, 1, MATCH(P$14,$C$4:$H$4))</f>
        <v>4284285.8898171838</v>
      </c>
      <c r="Q52" s="60">
        <f>[5]Growth!Q42*INDEX($C$5:$H$5, 1, MATCH(Q$14,$C$4:$H$4))</f>
        <v>1778264.3678437094</v>
      </c>
      <c r="R52" s="60" cm="1">
        <f t="array" ref="R52">[5]Growth!R42*INDEX($C$5:$H$5, 1, MATCH(R$14,$C$4:$H$4))*INDEX($C$9:$F$11,MATCH(R$15,$B$9:$B$11),_xlfn.IFS($B52-$B$16&lt;=$C$8,1,$B52-$B$16&lt;=$D$8,2,$B52-$B$16&lt;=$E$8,3,$B52-$B$16&gt;$E$8,4))</f>
        <v>8517578.0864164345</v>
      </c>
      <c r="S52" s="60" cm="1">
        <f t="array" ref="S52">[5]Growth!S42*INDEX($C$5:$H$5, 1, MATCH(S$14,$C$4:$H$4))*INDEX($C$9:$F$11,MATCH(S$15,$B$9:$B$11),_xlfn.IFS($B52-$B$16&lt;=$C$8,1,$B52-$B$16&lt;=$D$8,2,$B52-$B$16&lt;=$E$8,3,$B52-$B$16&gt;$E$8,4))</f>
        <v>626882.37512309838</v>
      </c>
      <c r="T52" s="60" cm="1">
        <f t="array" ref="T52">[5]Growth!T42*INDEX($C$5:$H$5, 1, MATCH(T$14,$C$4:$H$4))*INDEX($C$9:$F$11,MATCH(T$15,$B$9:$B$11),_xlfn.IFS($B52-$B$16&lt;=$C$8,1,$B52-$B$16&lt;=$D$8,2,$B52-$B$16&lt;=$E$8,3,$B52-$B$16&gt;$E$8,4))</f>
        <v>114819.10906762815</v>
      </c>
      <c r="U52" s="100">
        <f t="shared" si="5"/>
        <v>2118896133.2208071</v>
      </c>
      <c r="V52" s="60">
        <f>'[5]Relocation Components'!V42*INDEX($C$5:$H$5, 1, MATCH(V$14,$C$4:$H$4))</f>
        <v>1438950351.7486625</v>
      </c>
      <c r="W52" s="60">
        <f>'[5]Relocation Components'!W42*INDEX($C$5:$H$5, 1, MATCH(W$14,$C$4:$H$4))</f>
        <v>458161791.99677444</v>
      </c>
      <c r="X52" s="60">
        <f>'[5]Relocation Components'!X42*INDEX($C$5:$H$5, 1, MATCH(X$14,$C$4:$H$4))</f>
        <v>0</v>
      </c>
      <c r="Y52" s="60">
        <f>'[5]Relocation Components'!Y42*INDEX($C$5:$H$5, 1, MATCH(Y$14,$C$4:$H$4))</f>
        <v>1775861355.3379295</v>
      </c>
      <c r="Z52" s="60">
        <f>'[5]Relocation Components'!Z42*INDEX($C$5:$H$5, 1, MATCH(Z$14,$C$4:$H$4))</f>
        <v>515539769.50727051</v>
      </c>
      <c r="AA52" s="60">
        <f>'[5]Relocation Components'!AA42*INDEX($C$5:$H$5, 1, MATCH(AA$14,$C$4:$H$4))</f>
        <v>0</v>
      </c>
      <c r="AB52" s="60">
        <f>'[5]Relocation Components'!AB42*INDEX($C$5:$H$5, 1, MATCH(AB$14,$C$4:$H$4))</f>
        <v>3774940414.0815158</v>
      </c>
      <c r="AC52" s="60">
        <f>'[5]Relocation Components'!AC42*INDEX($C$5:$H$5, 1, MATCH(AC$14,$C$4:$H$4))</f>
        <v>778216758.96716106</v>
      </c>
      <c r="AD52" s="60">
        <f>'[5]Relocation Components'!AD42*INDEX($C$5:$H$5, 1, MATCH(AD$14,$C$4:$H$4))</f>
        <v>0</v>
      </c>
      <c r="AE52" s="60">
        <f>'[5]Relocation Components'!AE42*INDEX($C$5:$H$5, 1, MATCH(AE$14,$C$4:$H$4))</f>
        <v>103051764.81129164</v>
      </c>
      <c r="AF52" s="60">
        <f>'[5]Relocation Components'!AF42*INDEX($C$5:$H$5, 1, MATCH(AF$14,$C$4:$H$4))</f>
        <v>35525064.81544444</v>
      </c>
      <c r="AG52" s="60">
        <f>'[5]Relocation Components'!AG42*INDEX($C$5:$H$5, 1, MATCH(AG$14,$C$4:$H$4))</f>
        <v>0</v>
      </c>
      <c r="AH52" s="60">
        <f>'[5]Relocation Components'!AH42*INDEX($C$5:$H$5, 1, MATCH(AH$14,$C$4:$H$4))</f>
        <v>104979916.39731213</v>
      </c>
      <c r="AI52" s="60">
        <f>'[5]Relocation Components'!AI42*INDEX($C$5:$H$5, 1, MATCH(AI$14,$C$4:$H$4))</f>
        <v>37731207.606379621</v>
      </c>
      <c r="AJ52" s="60">
        <f>'[5]Relocation Components'!AJ42*INDEX($C$5:$H$5, 1, MATCH(AJ$14,$C$4:$H$4))</f>
        <v>0</v>
      </c>
      <c r="AK52" s="60">
        <f>'[5]Relocation Components'!AK42*INDEX($C$5:$H$5, 1, MATCH(AK$14,$C$4:$H$4))</f>
        <v>18420970.213169735</v>
      </c>
      <c r="AL52" s="60">
        <f>'[5]Relocation Components'!AL42*INDEX($C$5:$H$5, 1, MATCH(AL$14,$C$4:$H$4))</f>
        <v>5189340.198649588</v>
      </c>
      <c r="AM52" s="60">
        <f>'[5]Relocation Components'!AM42*INDEX($C$5:$H$5, 1, MATCH(AM$14,$C$4:$H$4))</f>
        <v>0</v>
      </c>
      <c r="AN52" s="100">
        <f t="shared" si="6"/>
        <v>9046568705.6815605</v>
      </c>
      <c r="AP52">
        <v>15387795942.451126</v>
      </c>
    </row>
    <row r="53" spans="2:42">
      <c r="B53" s="46">
        <v>2057</v>
      </c>
      <c r="C53" s="60" cm="1">
        <f t="array" ref="C53">[5]Growth!C43*INDEX($C$5:$H$5, 1, MATCH(C$14,$C$4:$H$4))*INDEX($C$9:$F$11,MATCH(C$15,$B$9:$B$11),_xlfn.IFS($B53-$B$16&lt;=$C$8,1,$B53-$B$16&lt;=$D$8,2,$B53-$B$16&lt;=$E$8,3,$B53-$B$16&gt;$E$8,4))</f>
        <v>70596002.909861669</v>
      </c>
      <c r="D53" s="60" cm="1">
        <f t="array" ref="D53">[5]Growth!D43*INDEX($C$5:$H$5, 1, MATCH(D$14,$C$4:$H$4))*INDEX($C$9:$F$11,MATCH(D$15,$B$9:$B$11),_xlfn.IFS($B53-$B$16&lt;=$C$8,1,$B53-$B$16&lt;=$D$8,2,$B53-$B$16&lt;=$E$8,3,$B53-$B$16&gt;$E$8,4))</f>
        <v>6622509.0140564367</v>
      </c>
      <c r="E53" s="60" cm="1">
        <f t="array" ref="E53">[5]Growth!E43*INDEX($C$5:$H$5, 1, MATCH(E$14,$C$4:$H$4))*INDEX($C$9:$F$11,MATCH(E$15,$B$9:$B$11),_xlfn.IFS($B53-$B$16&lt;=$C$8,1,$B53-$B$16&lt;=$D$8,2,$B53-$B$16&lt;=$E$8,3,$B53-$B$16&gt;$E$8,4))</f>
        <v>462256.2211837428</v>
      </c>
      <c r="F53" s="60">
        <f>[5]Growth!F43*INDEX($C$5:$H$5, 1, MATCH(F$14,$C$4:$H$4))</f>
        <v>1373235285.5560429</v>
      </c>
      <c r="G53" s="60">
        <f>[5]Growth!G43*INDEX($C$5:$H$5, 1, MATCH(G$14,$C$4:$H$4))</f>
        <v>43121379.859120905</v>
      </c>
      <c r="H53" s="60">
        <f>[5]Growth!H43*INDEX($C$5:$H$5, 1, MATCH(H$14,$C$4:$H$4))</f>
        <v>8870267.6563541386</v>
      </c>
      <c r="I53" s="60">
        <f>[5]Growth!I43*INDEX($C$5:$H$5, 1, MATCH(I$14,$C$4:$H$4))</f>
        <v>224541206.25095704</v>
      </c>
      <c r="J53" s="60">
        <f>[5]Growth!J43*INDEX($C$5:$H$5, 1, MATCH(J$14,$C$4:$H$4))</f>
        <v>15542277.143562986</v>
      </c>
      <c r="K53" s="60">
        <f>[5]Growth!K43*INDEX($C$5:$H$5, 1, MATCH(K$14,$C$4:$H$4))</f>
        <v>5932278.9408111898</v>
      </c>
      <c r="L53" s="60">
        <f>[5]Growth!L43*INDEX($C$5:$H$5, 1, MATCH(L$14,$C$4:$H$4))</f>
        <v>140488731.6491071</v>
      </c>
      <c r="M53" s="60">
        <f>[5]Growth!M43*INDEX($C$5:$H$5, 1, MATCH(M$14,$C$4:$H$4))</f>
        <v>5234736.3239538511</v>
      </c>
      <c r="N53" s="60">
        <f>[5]Growth!N43*INDEX($C$5:$H$5, 1, MATCH(N$14,$C$4:$H$4))</f>
        <v>1921574.8721338685</v>
      </c>
      <c r="O53" s="60">
        <f>[5]Growth!O43*INDEX($C$5:$H$5, 1, MATCH(O$14,$C$4:$H$4))</f>
        <v>314205799.61573404</v>
      </c>
      <c r="P53" s="60">
        <f>[5]Growth!P43*INDEX($C$5:$H$5, 1, MATCH(P$14,$C$4:$H$4))</f>
        <v>4503007.0543939397</v>
      </c>
      <c r="Q53" s="60">
        <f>[5]Growth!Q43*INDEX($C$5:$H$5, 1, MATCH(Q$14,$C$4:$H$4))</f>
        <v>1868958.2100224209</v>
      </c>
      <c r="R53" s="60" cm="1">
        <f t="array" ref="R53">[5]Growth!R43*INDEX($C$5:$H$5, 1, MATCH(R$14,$C$4:$H$4))*INDEX($C$9:$F$11,MATCH(R$15,$B$9:$B$11),_xlfn.IFS($B53-$B$16&lt;=$C$8,1,$B53-$B$16&lt;=$D$8,2,$B53-$B$16&lt;=$E$8,3,$B53-$B$16&gt;$E$8,4))</f>
        <v>8950663.6442350298</v>
      </c>
      <c r="S53" s="60" cm="1">
        <f t="array" ref="S53">[5]Growth!S43*INDEX($C$5:$H$5, 1, MATCH(S$14,$C$4:$H$4))*INDEX($C$9:$F$11,MATCH(S$15,$B$9:$B$11),_xlfn.IFS($B53-$B$16&lt;=$C$8,1,$B53-$B$16&lt;=$D$8,2,$B53-$B$16&lt;=$E$8,3,$B53-$B$16&gt;$E$8,4))</f>
        <v>658885.47349269083</v>
      </c>
      <c r="T53" s="60" cm="1">
        <f t="array" ref="T53">[5]Growth!T43*INDEX($C$5:$H$5, 1, MATCH(T$14,$C$4:$H$4))*INDEX($C$9:$F$11,MATCH(T$15,$B$9:$B$11),_xlfn.IFS($B53-$B$16&lt;=$C$8,1,$B53-$B$16&lt;=$D$8,2,$B53-$B$16&lt;=$E$8,3,$B53-$B$16&gt;$E$8,4))</f>
        <v>120675.32270888817</v>
      </c>
      <c r="U53" s="100">
        <f t="shared" si="5"/>
        <v>2226876495.7177329</v>
      </c>
      <c r="V53" s="60">
        <f>'[5]Relocation Components'!V43*INDEX($C$5:$H$5, 1, MATCH(V$14,$C$4:$H$4))</f>
        <v>1482485621.2301569</v>
      </c>
      <c r="W53" s="60">
        <f>'[5]Relocation Components'!W43*INDEX($C$5:$H$5, 1, MATCH(W$14,$C$4:$H$4))</f>
        <v>472099459.36360222</v>
      </c>
      <c r="X53" s="60">
        <f>'[5]Relocation Components'!X43*INDEX($C$5:$H$5, 1, MATCH(X$14,$C$4:$H$4))</f>
        <v>0</v>
      </c>
      <c r="Y53" s="60">
        <f>'[5]Relocation Components'!Y43*INDEX($C$5:$H$5, 1, MATCH(Y$14,$C$4:$H$4))</f>
        <v>1822392879.2389503</v>
      </c>
      <c r="Z53" s="60">
        <f>'[5]Relocation Components'!Z43*INDEX($C$5:$H$5, 1, MATCH(Z$14,$C$4:$H$4))</f>
        <v>529064491.95636648</v>
      </c>
      <c r="AA53" s="60">
        <f>'[5]Relocation Components'!AA43*INDEX($C$5:$H$5, 1, MATCH(AA$14,$C$4:$H$4))</f>
        <v>0</v>
      </c>
      <c r="AB53" s="60">
        <f>'[5]Relocation Components'!AB43*INDEX($C$5:$H$5, 1, MATCH(AB$14,$C$4:$H$4))</f>
        <v>3888926060.5948029</v>
      </c>
      <c r="AC53" s="60">
        <f>'[5]Relocation Components'!AC43*INDEX($C$5:$H$5, 1, MATCH(AC$14,$C$4:$H$4))</f>
        <v>801731279.63061619</v>
      </c>
      <c r="AD53" s="60">
        <f>'[5]Relocation Components'!AD43*INDEX($C$5:$H$5, 1, MATCH(AD$14,$C$4:$H$4))</f>
        <v>0</v>
      </c>
      <c r="AE53" s="60">
        <f>'[5]Relocation Components'!AE43*INDEX($C$5:$H$5, 1, MATCH(AE$14,$C$4:$H$4))</f>
        <v>103838237.08594531</v>
      </c>
      <c r="AF53" s="60">
        <f>'[5]Relocation Components'!AF43*INDEX($C$5:$H$5, 1, MATCH(AF$14,$C$4:$H$4))</f>
        <v>35793524.543283783</v>
      </c>
      <c r="AG53" s="60">
        <f>'[5]Relocation Components'!AG43*INDEX($C$5:$H$5, 1, MATCH(AG$14,$C$4:$H$4))</f>
        <v>0</v>
      </c>
      <c r="AH53" s="60">
        <f>'[5]Relocation Components'!AH43*INDEX($C$5:$H$5, 1, MATCH(AH$14,$C$4:$H$4))</f>
        <v>105807972.56821162</v>
      </c>
      <c r="AI53" s="60">
        <f>'[5]Relocation Components'!AI43*INDEX($C$5:$H$5, 1, MATCH(AI$14,$C$4:$H$4))</f>
        <v>38037571.839736409</v>
      </c>
      <c r="AJ53" s="60">
        <f>'[5]Relocation Components'!AJ43*INDEX($C$5:$H$5, 1, MATCH(AJ$14,$C$4:$H$4))</f>
        <v>0</v>
      </c>
      <c r="AK53" s="60">
        <f>'[5]Relocation Components'!AK43*INDEX($C$5:$H$5, 1, MATCH(AK$14,$C$4:$H$4))</f>
        <v>18619877.918531917</v>
      </c>
      <c r="AL53" s="60">
        <f>'[5]Relocation Components'!AL43*INDEX($C$5:$H$5, 1, MATCH(AL$14,$C$4:$H$4))</f>
        <v>5246397.9690742716</v>
      </c>
      <c r="AM53" s="60">
        <f>'[5]Relocation Components'!AM43*INDEX($C$5:$H$5, 1, MATCH(AM$14,$C$4:$H$4))</f>
        <v>0</v>
      </c>
      <c r="AN53" s="100">
        <f t="shared" si="6"/>
        <v>9304043373.9392796</v>
      </c>
      <c r="AP53">
        <v>16201986309.939325</v>
      </c>
    </row>
    <row r="54" spans="2:42">
      <c r="B54" s="46">
        <v>2058</v>
      </c>
      <c r="C54" s="60" cm="1">
        <f t="array" ref="C54">[5]Growth!C44*INDEX($C$5:$H$5, 1, MATCH(C$14,$C$4:$H$4))*INDEX($C$9:$F$11,MATCH(C$15,$B$9:$B$11),_xlfn.IFS($B54-$B$16&lt;=$C$8,1,$B54-$B$16&lt;=$D$8,2,$B54-$B$16&lt;=$E$8,3,$B54-$B$16&gt;$E$8,4))</f>
        <v>74189670.837100714</v>
      </c>
      <c r="D54" s="60" cm="1">
        <f t="array" ref="D54">[5]Growth!D44*INDEX($C$5:$H$5, 1, MATCH(D$14,$C$4:$H$4))*INDEX($C$9:$F$11,MATCH(D$15,$B$9:$B$11),_xlfn.IFS($B54-$B$16&lt;=$C$8,1,$B54-$B$16&lt;=$D$8,2,$B54-$B$16&lt;=$E$8,3,$B54-$B$16&gt;$E$8,4))</f>
        <v>6960543.3731329646</v>
      </c>
      <c r="E54" s="60" cm="1">
        <f t="array" ref="E54">[5]Growth!E44*INDEX($C$5:$H$5, 1, MATCH(E$14,$C$4:$H$4))*INDEX($C$9:$F$11,MATCH(E$15,$B$9:$B$11),_xlfn.IFS($B54-$B$16&lt;=$C$8,1,$B54-$B$16&lt;=$D$8,2,$B54-$B$16&lt;=$E$8,3,$B54-$B$16&gt;$E$8,4))</f>
        <v>485829.69954728521</v>
      </c>
      <c r="F54" s="60">
        <f>[5]Growth!F44*INDEX($C$5:$H$5, 1, MATCH(F$14,$C$4:$H$4))</f>
        <v>1443237933.637162</v>
      </c>
      <c r="G54" s="60">
        <f>[5]Growth!G44*INDEX($C$5:$H$5, 1, MATCH(G$14,$C$4:$H$4))</f>
        <v>45320959.293555632</v>
      </c>
      <c r="H54" s="60">
        <f>[5]Growth!H44*INDEX($C$5:$H$5, 1, MATCH(H$14,$C$4:$H$4))</f>
        <v>9322710.5740404837</v>
      </c>
      <c r="I54" s="60">
        <f>[5]Growth!I44*INDEX($C$5:$H$5, 1, MATCH(I$14,$C$4:$H$4))</f>
        <v>235989995.86433676</v>
      </c>
      <c r="J54" s="60">
        <f>[5]Growth!J44*INDEX($C$5:$H$5, 1, MATCH(J$14,$C$4:$H$4))</f>
        <v>16335063.885255652</v>
      </c>
      <c r="K54" s="60">
        <f>[5]Growth!K44*INDEX($C$5:$H$5, 1, MATCH(K$14,$C$4:$H$4))</f>
        <v>6234844.4048653832</v>
      </c>
      <c r="L54" s="60">
        <f>[5]Growth!L44*INDEX($C$5:$H$5, 1, MATCH(L$14,$C$4:$H$4))</f>
        <v>147666031.61833087</v>
      </c>
      <c r="M54" s="60">
        <f>[5]Growth!M44*INDEX($C$5:$H$5, 1, MATCH(M$14,$C$4:$H$4))</f>
        <v>5501760.7525999816</v>
      </c>
      <c r="N54" s="60">
        <f>[5]Growth!N44*INDEX($C$5:$H$5, 1, MATCH(N$14,$C$4:$H$4))</f>
        <v>2019570.9884533365</v>
      </c>
      <c r="O54" s="60">
        <f>[5]Growth!O44*INDEX($C$5:$H$5, 1, MATCH(O$14,$C$4:$H$4))</f>
        <v>330170458.20839161</v>
      </c>
      <c r="P54" s="60">
        <f>[5]Growth!P44*INDEX($C$5:$H$5, 1, MATCH(P$14,$C$4:$H$4))</f>
        <v>4732889.6207038267</v>
      </c>
      <c r="Q54" s="60">
        <f>[5]Growth!Q44*INDEX($C$5:$H$5, 1, MATCH(Q$14,$C$4:$H$4))</f>
        <v>1964275.7754993937</v>
      </c>
      <c r="R54" s="60" cm="1">
        <f t="array" ref="R54">[5]Growth!R44*INDEX($C$5:$H$5, 1, MATCH(R$14,$C$4:$H$4))*INDEX($C$9:$F$11,MATCH(R$15,$B$9:$B$11),_xlfn.IFS($B54-$B$16&lt;=$C$8,1,$B54-$B$16&lt;=$D$8,2,$B54-$B$16&lt;=$E$8,3,$B54-$B$16&gt;$E$8,4))</f>
        <v>9405763.8126194421</v>
      </c>
      <c r="S54" s="60" cm="1">
        <f t="array" ref="S54">[5]Growth!S44*INDEX($C$5:$H$5, 1, MATCH(S$14,$C$4:$H$4))*INDEX($C$9:$F$11,MATCH(S$15,$B$9:$B$11),_xlfn.IFS($B54-$B$16&lt;=$C$8,1,$B54-$B$16&lt;=$D$8,2,$B54-$B$16&lt;=$E$8,3,$B54-$B$16&gt;$E$8,4))</f>
        <v>692521.67576143448</v>
      </c>
      <c r="T54" s="60" cm="1">
        <f t="array" ref="T54">[5]Growth!T44*INDEX($C$5:$H$5, 1, MATCH(T$14,$C$4:$H$4))*INDEX($C$9:$F$11,MATCH(T$15,$B$9:$B$11),_xlfn.IFS($B54-$B$16&lt;=$C$8,1,$B54-$B$16&lt;=$D$8,2,$B54-$B$16&lt;=$E$8,3,$B54-$B$16&gt;$E$8,4))</f>
        <v>126830.10994160509</v>
      </c>
      <c r="U54" s="100">
        <f t="shared" si="5"/>
        <v>2340357654.1312976</v>
      </c>
      <c r="V54" s="60">
        <f>'[5]Relocation Components'!V44*INDEX($C$5:$H$5, 1, MATCH(V$14,$C$4:$H$4))</f>
        <v>1528209842.6353934</v>
      </c>
      <c r="W54" s="60">
        <f>'[5]Relocation Components'!W44*INDEX($C$5:$H$5, 1, MATCH(W$14,$C$4:$H$4))</f>
        <v>486738649.04703367</v>
      </c>
      <c r="X54" s="60">
        <f>'[5]Relocation Components'!X44*INDEX($C$5:$H$5, 1, MATCH(X$14,$C$4:$H$4))</f>
        <v>0</v>
      </c>
      <c r="Y54" s="60">
        <f>'[5]Relocation Components'!Y44*INDEX($C$5:$H$5, 1, MATCH(Y$14,$C$4:$H$4))</f>
        <v>1871253885.670105</v>
      </c>
      <c r="Z54" s="60">
        <f>'[5]Relocation Components'!Z44*INDEX($C$5:$H$5, 1, MATCH(Z$14,$C$4:$H$4))</f>
        <v>543266322.42844188</v>
      </c>
      <c r="AA54" s="60">
        <f>'[5]Relocation Components'!AA44*INDEX($C$5:$H$5, 1, MATCH(AA$14,$C$4:$H$4))</f>
        <v>0</v>
      </c>
      <c r="AB54" s="60">
        <f>'[5]Relocation Components'!AB44*INDEX($C$5:$H$5, 1, MATCH(AB$14,$C$4:$H$4))</f>
        <v>4008646926.1506701</v>
      </c>
      <c r="AC54" s="60">
        <f>'[5]Relocation Components'!AC44*INDEX($C$5:$H$5, 1, MATCH(AC$14,$C$4:$H$4))</f>
        <v>826429088.86965334</v>
      </c>
      <c r="AD54" s="60">
        <f>'[5]Relocation Components'!AD44*INDEX($C$5:$H$5, 1, MATCH(AD$14,$C$4:$H$4))</f>
        <v>0</v>
      </c>
      <c r="AE54" s="60">
        <f>'[5]Relocation Components'!AE44*INDEX($C$5:$H$5, 1, MATCH(AE$14,$C$4:$H$4))</f>
        <v>104626117.80019212</v>
      </c>
      <c r="AF54" s="60">
        <f>'[5]Relocation Components'!AF44*INDEX($C$5:$H$5, 1, MATCH(AF$14,$C$4:$H$4))</f>
        <v>36062434.971792936</v>
      </c>
      <c r="AG54" s="60">
        <f>'[5]Relocation Components'!AG44*INDEX($C$5:$H$5, 1, MATCH(AG$14,$C$4:$H$4))</f>
        <v>0</v>
      </c>
      <c r="AH54" s="60">
        <f>'[5]Relocation Components'!AH44*INDEX($C$5:$H$5, 1, MATCH(AH$14,$C$4:$H$4))</f>
        <v>106637180.71004242</v>
      </c>
      <c r="AI54" s="60">
        <f>'[5]Relocation Components'!AI44*INDEX($C$5:$H$5, 1, MATCH(AI$14,$C$4:$H$4))</f>
        <v>38344473.659527831</v>
      </c>
      <c r="AJ54" s="60">
        <f>'[5]Relocation Components'!AJ44*INDEX($C$5:$H$5, 1, MATCH(AJ$14,$C$4:$H$4))</f>
        <v>0</v>
      </c>
      <c r="AK54" s="60">
        <f>'[5]Relocation Components'!AK44*INDEX($C$5:$H$5, 1, MATCH(AK$14,$C$4:$H$4))</f>
        <v>18820891.761103645</v>
      </c>
      <c r="AL54" s="60">
        <f>'[5]Relocation Components'!AL44*INDEX($C$5:$H$5, 1, MATCH(AL$14,$C$4:$H$4))</f>
        <v>5304069.4963110276</v>
      </c>
      <c r="AM54" s="60">
        <f>'[5]Relocation Components'!AM44*INDEX($C$5:$H$5, 1, MATCH(AM$14,$C$4:$H$4))</f>
        <v>0</v>
      </c>
      <c r="AN54" s="100">
        <f t="shared" si="6"/>
        <v>9574339883.2002678</v>
      </c>
      <c r="AP54">
        <v>17059129474.16301</v>
      </c>
    </row>
    <row r="55" spans="2:42">
      <c r="B55" s="46">
        <v>2059</v>
      </c>
      <c r="C55" s="60" cm="1">
        <f t="array" ref="C55">[5]Growth!C45*INDEX($C$5:$H$5, 1, MATCH(C$14,$C$4:$H$4))*INDEX($C$9:$F$11,MATCH(C$15,$B$9:$B$11),_xlfn.IFS($B55-$B$16&lt;=$C$8,1,$B55-$B$16&lt;=$D$8,2,$B55-$B$16&lt;=$E$8,3,$B55-$B$16&gt;$E$8,4))</f>
        <v>77966215.549789041</v>
      </c>
      <c r="D55" s="60" cm="1">
        <f t="array" ref="D55">[5]Growth!D45*INDEX($C$5:$H$5, 1, MATCH(D$14,$C$4:$H$4))*INDEX($C$9:$F$11,MATCH(D$15,$B$9:$B$11),_xlfn.IFS($B55-$B$16&lt;=$C$8,1,$B55-$B$16&lt;=$D$8,2,$B55-$B$16&lt;=$E$8,3,$B55-$B$16&gt;$E$8,4))</f>
        <v>7315824.8955820082</v>
      </c>
      <c r="E55" s="60" cm="1">
        <f t="array" ref="E55">[5]Growth!E45*INDEX($C$5:$H$5, 1, MATCH(E$14,$C$4:$H$4))*INDEX($C$9:$F$11,MATCH(E$15,$B$9:$B$11),_xlfn.IFS($B55-$B$16&lt;=$C$8,1,$B55-$B$16&lt;=$D$8,2,$B55-$B$16&lt;=$E$8,3,$B55-$B$16&gt;$E$8,4))</f>
        <v>510604.88519422268</v>
      </c>
      <c r="F55" s="60">
        <f>[5]Growth!F45*INDEX($C$5:$H$5, 1, MATCH(F$14,$C$4:$H$4))</f>
        <v>1516807758.3125036</v>
      </c>
      <c r="G55" s="60">
        <f>[5]Growth!G45*INDEX($C$5:$H$5, 1, MATCH(G$14,$C$4:$H$4))</f>
        <v>47632693.221786059</v>
      </c>
      <c r="H55" s="60">
        <f>[5]Growth!H45*INDEX($C$5:$H$5, 1, MATCH(H$14,$C$4:$H$4))</f>
        <v>9798222.1143545806</v>
      </c>
      <c r="I55" s="60">
        <f>[5]Growth!I45*INDEX($C$5:$H$5, 1, MATCH(I$14,$C$4:$H$4))</f>
        <v>248022311.42342708</v>
      </c>
      <c r="J55" s="60">
        <f>[5]Growth!J45*INDEX($C$5:$H$5, 1, MATCH(J$14,$C$4:$H$4))</f>
        <v>17168273.60825868</v>
      </c>
      <c r="K55" s="60">
        <f>[5]Growth!K45*INDEX($C$5:$H$5, 1, MATCH(K$14,$C$4:$H$4))</f>
        <v>6552835.7179729706</v>
      </c>
      <c r="L55" s="60">
        <f>[5]Growth!L45*INDEX($C$5:$H$5, 1, MATCH(L$14,$C$4:$H$4))</f>
        <v>155209839.75535432</v>
      </c>
      <c r="M55" s="60">
        <f>[5]Growth!M45*INDEX($C$5:$H$5, 1, MATCH(M$14,$C$4:$H$4))</f>
        <v>5782400.7833008412</v>
      </c>
      <c r="N55" s="60">
        <f>[5]Growth!N45*INDEX($C$5:$H$5, 1, MATCH(N$14,$C$4:$H$4))</f>
        <v>2122562.7792244172</v>
      </c>
      <c r="O55" s="60">
        <f>[5]Growth!O45*INDEX($C$5:$H$5, 1, MATCH(O$14,$C$4:$H$4))</f>
        <v>346946068.16127563</v>
      </c>
      <c r="P55" s="60">
        <f>[5]Growth!P45*INDEX($C$5:$H$5, 1, MATCH(P$14,$C$4:$H$4))</f>
        <v>4974502.926008719</v>
      </c>
      <c r="Q55" s="60">
        <f>[5]Growth!Q45*INDEX($C$5:$H$5, 1, MATCH(Q$14,$C$4:$H$4))</f>
        <v>2064452.7019990084</v>
      </c>
      <c r="R55" s="60" cm="1">
        <f t="array" ref="R55">[5]Growth!R45*INDEX($C$5:$H$5, 1, MATCH(R$14,$C$4:$H$4))*INDEX($C$9:$F$11,MATCH(R$15,$B$9:$B$11),_xlfn.IFS($B55-$B$16&lt;=$C$8,1,$B55-$B$16&lt;=$D$8,2,$B55-$B$16&lt;=$E$8,3,$B55-$B$16&gt;$E$8,4))</f>
        <v>9883997.3387317117</v>
      </c>
      <c r="S55" s="60" cm="1">
        <f t="array" ref="S55">[5]Growth!S45*INDEX($C$5:$H$5, 1, MATCH(S$14,$C$4:$H$4))*INDEX($C$9:$F$11,MATCH(S$15,$B$9:$B$11),_xlfn.IFS($B55-$B$16&lt;=$C$8,1,$B55-$B$16&lt;=$D$8,2,$B55-$B$16&lt;=$E$8,3,$B55-$B$16&gt;$E$8,4))</f>
        <v>727874.28457332135</v>
      </c>
      <c r="T55" s="60" cm="1">
        <f t="array" ref="T55">[5]Growth!T45*INDEX($C$5:$H$5, 1, MATCH(T$14,$C$4:$H$4))*INDEX($C$9:$F$11,MATCH(T$15,$B$9:$B$11),_xlfn.IFS($B55-$B$16&lt;=$C$8,1,$B55-$B$16&lt;=$D$8,2,$B55-$B$16&lt;=$E$8,3,$B55-$B$16&gt;$E$8,4))</f>
        <v>133298.68759082153</v>
      </c>
      <c r="U55" s="100">
        <f t="shared" si="5"/>
        <v>2459619737.1469274</v>
      </c>
      <c r="V55" s="60">
        <f>'[5]Relocation Components'!V45*INDEX($C$5:$H$5, 1, MATCH(V$14,$C$4:$H$4))</f>
        <v>1576234446.601053</v>
      </c>
      <c r="W55" s="60">
        <f>'[5]Relocation Components'!W45*INDEX($C$5:$H$5, 1, MATCH(W$14,$C$4:$H$4))</f>
        <v>502115182.56563264</v>
      </c>
      <c r="X55" s="60">
        <f>'[5]Relocation Components'!X45*INDEX($C$5:$H$5, 1, MATCH(X$14,$C$4:$H$4))</f>
        <v>0</v>
      </c>
      <c r="Y55" s="60">
        <f>'[5]Relocation Components'!Y45*INDEX($C$5:$H$5, 1, MATCH(Y$14,$C$4:$H$4))</f>
        <v>1922562793.318681</v>
      </c>
      <c r="Z55" s="60">
        <f>'[5]Relocation Components'!Z45*INDEX($C$5:$H$5, 1, MATCH(Z$14,$C$4:$H$4))</f>
        <v>558179702.07629418</v>
      </c>
      <c r="AA55" s="60">
        <f>'[5]Relocation Components'!AA45*INDEX($C$5:$H$5, 1, MATCH(AA$14,$C$4:$H$4))</f>
        <v>0</v>
      </c>
      <c r="AB55" s="60">
        <f>'[5]Relocation Components'!AB45*INDEX($C$5:$H$5, 1, MATCH(AB$14,$C$4:$H$4))</f>
        <v>4134394254.296546</v>
      </c>
      <c r="AC55" s="60">
        <f>'[5]Relocation Components'!AC45*INDEX($C$5:$H$5, 1, MATCH(AC$14,$C$4:$H$4))</f>
        <v>852370299.05535638</v>
      </c>
      <c r="AD55" s="60">
        <f>'[5]Relocation Components'!AD45*INDEX($C$5:$H$5, 1, MATCH(AD$14,$C$4:$H$4))</f>
        <v>0</v>
      </c>
      <c r="AE55" s="60">
        <f>'[5]Relocation Components'!AE45*INDEX($C$5:$H$5, 1, MATCH(AE$14,$C$4:$H$4))</f>
        <v>105415406.95403208</v>
      </c>
      <c r="AF55" s="60">
        <f>'[5]Relocation Components'!AF45*INDEX($C$5:$H$5, 1, MATCH(AF$14,$C$4:$H$4))</f>
        <v>36331796.100971892</v>
      </c>
      <c r="AG55" s="60">
        <f>'[5]Relocation Components'!AG45*INDEX($C$5:$H$5, 1, MATCH(AG$14,$C$4:$H$4))</f>
        <v>0</v>
      </c>
      <c r="AH55" s="60">
        <f>'[5]Relocation Components'!AH45*INDEX($C$5:$H$5, 1, MATCH(AH$14,$C$4:$H$4))</f>
        <v>107467540.82280463</v>
      </c>
      <c r="AI55" s="60">
        <f>'[5]Relocation Components'!AI45*INDEX($C$5:$H$5, 1, MATCH(AI$14,$C$4:$H$4))</f>
        <v>38651913.0657539</v>
      </c>
      <c r="AJ55" s="60">
        <f>'[5]Relocation Components'!AJ45*INDEX($C$5:$H$5, 1, MATCH(AJ$14,$C$4:$H$4))</f>
        <v>0</v>
      </c>
      <c r="AK55" s="60">
        <f>'[5]Relocation Components'!AK45*INDEX($C$5:$H$5, 1, MATCH(AK$14,$C$4:$H$4))</f>
        <v>19024111.434700072</v>
      </c>
      <c r="AL55" s="60">
        <f>'[5]Relocation Components'!AL45*INDEX($C$5:$H$5, 1, MATCH(AL$14,$C$4:$H$4))</f>
        <v>5362383.1789208846</v>
      </c>
      <c r="AM55" s="60">
        <f>'[5]Relocation Components'!AM45*INDEX($C$5:$H$5, 1, MATCH(AM$14,$C$4:$H$4))</f>
        <v>0</v>
      </c>
      <c r="AN55" s="100">
        <f t="shared" si="6"/>
        <v>9858109829.4707489</v>
      </c>
      <c r="AP55">
        <v>17961906575.030575</v>
      </c>
    </row>
    <row r="56" spans="2:42">
      <c r="B56" s="46">
        <v>2060</v>
      </c>
      <c r="C56" s="60" cm="1">
        <f t="array" ref="C56">[5]Growth!C46*INDEX($C$5:$H$5, 1, MATCH(C$14,$C$4:$H$4))*INDEX($C$9:$F$11,MATCH(C$15,$B$9:$B$11),_xlfn.IFS($B56-$B$16&lt;=$C$8,1,$B56-$B$16&lt;=$D$8,2,$B56-$B$16&lt;=$E$8,3,$B56-$B$16&gt;$E$8,4))</f>
        <v>81934940.556653351</v>
      </c>
      <c r="D56" s="60" cm="1">
        <f t="array" ref="D56">[5]Growth!D46*INDEX($C$5:$H$5, 1, MATCH(D$14,$C$4:$H$4))*INDEX($C$9:$F$11,MATCH(D$15,$B$9:$B$11),_xlfn.IFS($B56-$B$16&lt;=$C$8,1,$B56-$B$16&lt;=$D$8,2,$B56-$B$16&lt;=$E$8,3,$B56-$B$16&gt;$E$8,4))</f>
        <v>7689233.2118431255</v>
      </c>
      <c r="E56" s="60" cm="1">
        <f t="array" ref="E56">[5]Growth!E46*INDEX($C$5:$H$5, 1, MATCH(E$14,$C$4:$H$4))*INDEX($C$9:$F$11,MATCH(E$15,$B$9:$B$11),_xlfn.IFS($B56-$B$16&lt;=$C$8,1,$B56-$B$16&lt;=$D$8,2,$B56-$B$16&lt;=$E$8,3,$B56-$B$16&gt;$E$8,4))</f>
        <v>536643.01515698549</v>
      </c>
      <c r="F56" s="60">
        <f>[5]Growth!F46*INDEX($C$5:$H$5, 1, MATCH(F$14,$C$4:$H$4))</f>
        <v>1594126470.6212852</v>
      </c>
      <c r="G56" s="60">
        <f>[5]Growth!G46*INDEX($C$5:$H$5, 1, MATCH(G$14,$C$4:$H$4))</f>
        <v>50062298.144605584</v>
      </c>
      <c r="H56" s="60">
        <f>[5]Growth!H46*INDEX($C$5:$H$5, 1, MATCH(H$14,$C$4:$H$4))</f>
        <v>10297978.032264976</v>
      </c>
      <c r="I56" s="60">
        <f>[5]Growth!I46*INDEX($C$5:$H$5, 1, MATCH(I$14,$C$4:$H$4))</f>
        <v>260667883.54876572</v>
      </c>
      <c r="J56" s="60">
        <f>[5]Growth!J46*INDEX($C$5:$H$5, 1, MATCH(J$14,$C$4:$H$4))</f>
        <v>18043966.643848859</v>
      </c>
      <c r="K56" s="60">
        <f>[5]Growth!K46*INDEX($C$5:$H$5, 1, MATCH(K$14,$C$4:$H$4))</f>
        <v>6887039.0513791498</v>
      </c>
      <c r="L56" s="60">
        <f>[5]Growth!L46*INDEX($C$5:$H$5, 1, MATCH(L$14,$C$4:$H$4))</f>
        <v>163138863.62703434</v>
      </c>
      <c r="M56" s="60">
        <f>[5]Growth!M46*INDEX($C$5:$H$5, 1, MATCH(M$14,$C$4:$H$4))</f>
        <v>6077350.4151902879</v>
      </c>
      <c r="N56" s="60">
        <f>[5]Growth!N46*INDEX($C$5:$H$5, 1, MATCH(N$14,$C$4:$H$4))</f>
        <v>2230804.8216014723</v>
      </c>
      <c r="O56" s="60">
        <f>[5]Growth!O46*INDEX($C$5:$H$5, 1, MATCH(O$14,$C$4:$H$4))</f>
        <v>364573812.96392721</v>
      </c>
      <c r="P56" s="60">
        <f>[5]Growth!P46*INDEX($C$5:$H$5, 1, MATCH(P$14,$C$4:$H$4))</f>
        <v>5228445.3377923425</v>
      </c>
      <c r="Q56" s="60">
        <f>[5]Growth!Q46*INDEX($C$5:$H$5, 1, MATCH(Q$14,$C$4:$H$4))</f>
        <v>2169736.6317098341</v>
      </c>
      <c r="R56" s="60" cm="1">
        <f t="array" ref="R56">[5]Growth!R46*INDEX($C$5:$H$5, 1, MATCH(R$14,$C$4:$H$4))*INDEX($C$9:$F$11,MATCH(R$15,$B$9:$B$11),_xlfn.IFS($B56-$B$16&lt;=$C$8,1,$B56-$B$16&lt;=$D$8,2,$B56-$B$16&lt;=$E$8,3,$B56-$B$16&gt;$E$8,4))</f>
        <v>10386539.807923656</v>
      </c>
      <c r="S56" s="60" cm="1">
        <f t="array" ref="S56">[5]Growth!S46*INDEX($C$5:$H$5, 1, MATCH(S$14,$C$4:$H$4))*INDEX($C$9:$F$11,MATCH(S$15,$B$9:$B$11),_xlfn.IFS($B56-$B$16&lt;=$C$8,1,$B56-$B$16&lt;=$D$8,2,$B56-$B$16&lt;=$E$8,3,$B56-$B$16&gt;$E$8,4))</f>
        <v>765030.85007699265</v>
      </c>
      <c r="T56" s="60" cm="1">
        <f t="array" ref="T56">[5]Growth!T46*INDEX($C$5:$H$5, 1, MATCH(T$14,$C$4:$H$4))*INDEX($C$9:$F$11,MATCH(T$15,$B$9:$B$11),_xlfn.IFS($B56-$B$16&lt;=$C$8,1,$B56-$B$16&lt;=$D$8,2,$B56-$B$16&lt;=$E$8,3,$B56-$B$16&gt;$E$8,4))</f>
        <v>140097.04773010552</v>
      </c>
      <c r="U56" s="100">
        <f t="shared" si="5"/>
        <v>2584957134.3287897</v>
      </c>
      <c r="V56" s="60">
        <f>'[5]Relocation Components'!V46*INDEX($C$5:$H$5, 1, MATCH(V$14,$C$4:$H$4))</f>
        <v>1626676262.6914349</v>
      </c>
      <c r="W56" s="60">
        <f>'[5]Relocation Components'!W46*INDEX($C$5:$H$5, 1, MATCH(W$14,$C$4:$H$4))</f>
        <v>518266623.22959679</v>
      </c>
      <c r="X56" s="60">
        <f>'[5]Relocation Components'!X46*INDEX($C$5:$H$5, 1, MATCH(X$14,$C$4:$H$4))</f>
        <v>0</v>
      </c>
      <c r="Y56" s="60">
        <f>'[5]Relocation Components'!Y46*INDEX($C$5:$H$5, 1, MATCH(Y$14,$C$4:$H$4))</f>
        <v>1976444605.5776057</v>
      </c>
      <c r="Z56" s="60">
        <f>'[5]Relocation Components'!Z46*INDEX($C$5:$H$5, 1, MATCH(Z$14,$C$4:$H$4))</f>
        <v>573840987.87906206</v>
      </c>
      <c r="AA56" s="60">
        <f>'[5]Relocation Components'!AA46*INDEX($C$5:$H$5, 1, MATCH(AA$14,$C$4:$H$4))</f>
        <v>0</v>
      </c>
      <c r="AB56" s="60">
        <f>'[5]Relocation Components'!AB46*INDEX($C$5:$H$5, 1, MATCH(AB$14,$C$4:$H$4))</f>
        <v>4266475357.8311834</v>
      </c>
      <c r="AC56" s="60">
        <f>'[5]Relocation Components'!AC46*INDEX($C$5:$H$5, 1, MATCH(AC$14,$C$4:$H$4))</f>
        <v>879618340.06223357</v>
      </c>
      <c r="AD56" s="60">
        <f>'[5]Relocation Components'!AD46*INDEX($C$5:$H$5, 1, MATCH(AD$14,$C$4:$H$4))</f>
        <v>0</v>
      </c>
      <c r="AE56" s="60">
        <f>'[5]Relocation Components'!AE46*INDEX($C$5:$H$5, 1, MATCH(AE$14,$C$4:$H$4))</f>
        <v>106206104.54746516</v>
      </c>
      <c r="AF56" s="60">
        <f>'[5]Relocation Components'!AF46*INDEX($C$5:$H$5, 1, MATCH(AF$14,$C$4:$H$4))</f>
        <v>36601607.930820644</v>
      </c>
      <c r="AG56" s="60">
        <f>'[5]Relocation Components'!AG46*INDEX($C$5:$H$5, 1, MATCH(AG$14,$C$4:$H$4))</f>
        <v>0</v>
      </c>
      <c r="AH56" s="60">
        <f>'[5]Relocation Components'!AH46*INDEX($C$5:$H$5, 1, MATCH(AH$14,$C$4:$H$4))</f>
        <v>108299052.9064981</v>
      </c>
      <c r="AI56" s="60">
        <f>'[5]Relocation Components'!AI46*INDEX($C$5:$H$5, 1, MATCH(AI$14,$C$4:$H$4))</f>
        <v>38959890.058414578</v>
      </c>
      <c r="AJ56" s="60">
        <f>'[5]Relocation Components'!AJ46*INDEX($C$5:$H$5, 1, MATCH(AJ$14,$C$4:$H$4))</f>
        <v>0</v>
      </c>
      <c r="AK56" s="60">
        <f>'[5]Relocation Components'!AK46*INDEX($C$5:$H$5, 1, MATCH(AK$14,$C$4:$H$4))</f>
        <v>19229541.537037488</v>
      </c>
      <c r="AL56" s="60">
        <f>'[5]Relocation Components'!AL46*INDEX($C$5:$H$5, 1, MATCH(AL$14,$C$4:$H$4))</f>
        <v>5421340.6261045448</v>
      </c>
      <c r="AM56" s="60">
        <f>'[5]Relocation Components'!AM46*INDEX($C$5:$H$5, 1, MATCH(AM$14,$C$4:$H$4))</f>
        <v>0</v>
      </c>
      <c r="AN56" s="100">
        <f t="shared" si="6"/>
        <v>10156039714.877453</v>
      </c>
      <c r="AP56">
        <v>18913163048.026157</v>
      </c>
    </row>
    <row r="57" spans="2:42">
      <c r="B57" s="46">
        <v>2061</v>
      </c>
      <c r="C57" s="60" cm="1">
        <f t="array" ref="C57">[5]Growth!C47*INDEX($C$5:$H$5, 1, MATCH(C$14,$C$4:$H$4))*INDEX($C$9:$F$11,MATCH(C$15,$B$9:$B$11),_xlfn.IFS($B57-$B$16&lt;=$C$8,1,$B57-$B$16&lt;=$D$8,2,$B57-$B$16&lt;=$E$8,3,$B57-$B$16&gt;$E$8,4))</f>
        <v>85946092.84561725</v>
      </c>
      <c r="D57" s="60" cm="1">
        <f t="array" ref="D57">[5]Growth!D47*INDEX($C$5:$H$5, 1, MATCH(D$14,$C$4:$H$4))*INDEX($C$9:$F$11,MATCH(D$15,$B$9:$B$11),_xlfn.IFS($B57-$B$16&lt;=$C$8,1,$B57-$B$16&lt;=$D$8,2,$B57-$B$16&lt;=$E$8,3,$B57-$B$16&gt;$E$8,4))</f>
        <v>8065696.9473791672</v>
      </c>
      <c r="E57" s="60" cm="1">
        <f t="array" ref="E57">[5]Growth!E47*INDEX($C$5:$H$5, 1, MATCH(E$14,$C$4:$H$4))*INDEX($C$9:$F$11,MATCH(E$15,$B$9:$B$11),_xlfn.IFS($B57-$B$16&lt;=$C$8,1,$B57-$B$16&lt;=$D$8,2,$B57-$B$16&lt;=$E$8,3,$B57-$B$16&gt;$E$8,4))</f>
        <v>562927.47295397636</v>
      </c>
      <c r="F57" s="60">
        <f>[5]Growth!F47*INDEX($C$5:$H$5, 1, MATCH(F$14,$C$4:$H$4))</f>
        <v>1672280553.5395341</v>
      </c>
      <c r="G57" s="60">
        <f>[5]Growth!G47*INDEX($C$5:$H$5, 1, MATCH(G$14,$C$4:$H$4))</f>
        <v>52513645.144385301</v>
      </c>
      <c r="H57" s="60">
        <f>[5]Growth!H47*INDEX($C$5:$H$5, 1, MATCH(H$14,$C$4:$H$4))</f>
        <v>10802326.745966591</v>
      </c>
      <c r="I57" s="60">
        <f>[5]Growth!I47*INDEX($C$5:$H$5, 1, MATCH(I$14,$C$4:$H$4))</f>
        <v>273431088.9031772</v>
      </c>
      <c r="J57" s="60">
        <f>[5]Growth!J47*INDEX($C$5:$H$5, 1, MATCH(J$14,$C$4:$H$4))</f>
        <v>18927568.070031784</v>
      </c>
      <c r="K57" s="60">
        <f>[5]Growth!K47*INDEX($C$5:$H$5, 1, MATCH(K$14,$C$4:$H$4))</f>
        <v>7224331.6838710383</v>
      </c>
      <c r="L57" s="60">
        <f>[5]Growth!L47*INDEX($C$5:$H$5, 1, MATCH(L$14,$C$4:$H$4))</f>
        <v>171118848.33027822</v>
      </c>
      <c r="M57" s="60">
        <f>[5]Growth!M47*INDEX($C$5:$H$5, 1, MATCH(M$14,$C$4:$H$4))</f>
        <v>6375096.8635891806</v>
      </c>
      <c r="N57" s="60">
        <f>[5]Growth!N47*INDEX($C$5:$H$5, 1, MATCH(N$14,$C$4:$H$4))</f>
        <v>2340071.9797916282</v>
      </c>
      <c r="O57" s="60">
        <f>[5]Growth!O47*INDEX($C$5:$H$5, 1, MATCH(O$14,$C$4:$H$4))</f>
        <v>382409885.65970093</v>
      </c>
      <c r="P57" s="60">
        <f>[5]Growth!P47*INDEX($C$5:$H$5, 1, MATCH(P$14,$C$4:$H$4))</f>
        <v>5484389.4759246148</v>
      </c>
      <c r="Q57" s="60">
        <f>[5]Growth!Q47*INDEX($C$5:$H$5, 1, MATCH(Q$14,$C$4:$H$4))</f>
        <v>2275996.3689005314</v>
      </c>
      <c r="R57" s="60" cm="1">
        <f t="array" ref="R57">[5]Growth!R47*INDEX($C$5:$H$5, 1, MATCH(R$14,$C$4:$H$4))*INDEX($C$9:$F$11,MATCH(R$15,$B$9:$B$11),_xlfn.IFS($B57-$B$16&lt;=$C$8,1,$B57-$B$16&lt;=$D$8,2,$B57-$B$16&lt;=$E$8,3,$B57-$B$16&gt;$E$8,4))</f>
        <v>10897107.065951712</v>
      </c>
      <c r="S57" s="60" cm="1">
        <f t="array" ref="S57">[5]Growth!S47*INDEX($C$5:$H$5, 1, MATCH(S$14,$C$4:$H$4))*INDEX($C$9:$F$11,MATCH(S$15,$B$9:$B$11),_xlfn.IFS($B57-$B$16&lt;=$C$8,1,$B57-$B$16&lt;=$D$8,2,$B57-$B$16&lt;=$E$8,3,$B57-$B$16&gt;$E$8,4))</f>
        <v>802481.39874208672</v>
      </c>
      <c r="T57" s="60" cm="1">
        <f t="array" ref="T57">[5]Growth!T47*INDEX($C$5:$H$5, 1, MATCH(T$14,$C$4:$H$4))*INDEX($C$9:$F$11,MATCH(T$15,$B$9:$B$11),_xlfn.IFS($B57-$B$16&lt;=$C$8,1,$B57-$B$16&lt;=$D$8,2,$B57-$B$16&lt;=$E$8,3,$B57-$B$16&gt;$E$8,4))</f>
        <v>146958.11630446673</v>
      </c>
      <c r="U57" s="100">
        <f t="shared" si="5"/>
        <v>2711605066.6121001</v>
      </c>
      <c r="V57" s="60">
        <f>'[5]Relocation Components'!V47*INDEX($C$5:$H$5, 1, MATCH(V$14,$C$4:$H$4))</f>
        <v>1676591741.616683</v>
      </c>
      <c r="W57" s="60">
        <f>'[5]Relocation Components'!W47*INDEX($C$5:$H$5, 1, MATCH(W$14,$C$4:$H$4))</f>
        <v>534173168.62516236</v>
      </c>
      <c r="X57" s="60">
        <f>'[5]Relocation Components'!X47*INDEX($C$5:$H$5, 1, MATCH(X$14,$C$4:$H$4))</f>
        <v>0</v>
      </c>
      <c r="Y57" s="60">
        <f>'[5]Relocation Components'!Y47*INDEX($C$5:$H$5, 1, MATCH(Y$14,$C$4:$H$4))</f>
        <v>2029263330.7692869</v>
      </c>
      <c r="Z57" s="60">
        <f>'[5]Relocation Components'!Z47*INDEX($C$5:$H$5, 1, MATCH(Z$14,$C$4:$H$4))</f>
        <v>589142486.02849352</v>
      </c>
      <c r="AA57" s="60">
        <f>'[5]Relocation Components'!AA47*INDEX($C$5:$H$5, 1, MATCH(AA$14,$C$4:$H$4))</f>
        <v>0</v>
      </c>
      <c r="AB57" s="60">
        <f>'[5]Relocation Components'!AB47*INDEX($C$5:$H$5, 1, MATCH(AB$14,$C$4:$H$4))</f>
        <v>4396740823.2710352</v>
      </c>
      <c r="AC57" s="60">
        <f>'[5]Relocation Components'!AC47*INDEX($C$5:$H$5, 1, MATCH(AC$14,$C$4:$H$4))</f>
        <v>906480226.35512352</v>
      </c>
      <c r="AD57" s="60">
        <f>'[5]Relocation Components'!AD47*INDEX($C$5:$H$5, 1, MATCH(AD$14,$C$4:$H$4))</f>
        <v>0</v>
      </c>
      <c r="AE57" s="60">
        <f>'[5]Relocation Components'!AE47*INDEX($C$5:$H$5, 1, MATCH(AE$14,$C$4:$H$4))</f>
        <v>106777368.04059355</v>
      </c>
      <c r="AF57" s="60">
        <f>'[5]Relocation Components'!AF47*INDEX($C$5:$H$5, 1, MATCH(AF$14,$C$4:$H$4))</f>
        <v>36801200.848571889</v>
      </c>
      <c r="AG57" s="60">
        <f>'[5]Relocation Components'!AG47*INDEX($C$5:$H$5, 1, MATCH(AG$14,$C$4:$H$4))</f>
        <v>0</v>
      </c>
      <c r="AH57" s="60">
        <f>'[5]Relocation Components'!AH47*INDEX($C$5:$H$5, 1, MATCH(AH$14,$C$4:$H$4))</f>
        <v>108935990.07956326</v>
      </c>
      <c r="AI57" s="60">
        <f>'[5]Relocation Components'!AI47*INDEX($C$5:$H$5, 1, MATCH(AI$14,$C$4:$H$4))</f>
        <v>39190113.884885989</v>
      </c>
      <c r="AJ57" s="60">
        <f>'[5]Relocation Components'!AJ47*INDEX($C$5:$H$5, 1, MATCH(AJ$14,$C$4:$H$4))</f>
        <v>0</v>
      </c>
      <c r="AK57" s="60">
        <f>'[5]Relocation Components'!AK47*INDEX($C$5:$H$5, 1, MATCH(AK$14,$C$4:$H$4))</f>
        <v>19405987.329289947</v>
      </c>
      <c r="AL57" s="60">
        <f>'[5]Relocation Components'!AL47*INDEX($C$5:$H$5, 1, MATCH(AL$14,$C$4:$H$4))</f>
        <v>5470023.6792729255</v>
      </c>
      <c r="AM57" s="60">
        <f>'[5]Relocation Components'!AM47*INDEX($C$5:$H$5, 1, MATCH(AM$14,$C$4:$H$4))</f>
        <v>0</v>
      </c>
      <c r="AN57" s="100">
        <f t="shared" si="6"/>
        <v>10448972460.527964</v>
      </c>
      <c r="AP57">
        <v>20098202558.296486</v>
      </c>
    </row>
    <row r="58" spans="2:42">
      <c r="B58" s="46">
        <v>2062</v>
      </c>
      <c r="C58" s="60" cm="1">
        <f t="array" ref="C58">[5]Growth!C48*INDEX($C$5:$H$5, 1, MATCH(C$14,$C$4:$H$4))*INDEX($C$9:$F$11,MATCH(C$15,$B$9:$B$11),_xlfn.IFS($B58-$B$16&lt;=$C$8,1,$B58-$B$16&lt;=$D$8,2,$B58-$B$16&lt;=$E$8,3,$B58-$B$16&gt;$E$8,4))</f>
        <v>90153523.012085915</v>
      </c>
      <c r="D58" s="60" cm="1">
        <f t="array" ref="D58">[5]Growth!D48*INDEX($C$5:$H$5, 1, MATCH(D$14,$C$4:$H$4))*INDEX($C$9:$F$11,MATCH(D$15,$B$9:$B$11),_xlfn.IFS($B58-$B$16&lt;=$C$8,1,$B58-$B$16&lt;=$D$8,2,$B58-$B$16&lt;=$E$8,3,$B58-$B$16&gt;$E$8,4))</f>
        <v>8460583.9734392054</v>
      </c>
      <c r="E58" s="60" cm="1">
        <f t="array" ref="E58">[5]Growth!E48*INDEX($C$5:$H$5, 1, MATCH(E$14,$C$4:$H$4))*INDEX($C$9:$F$11,MATCH(E$15,$B$9:$B$11),_xlfn.IFS($B58-$B$16&lt;=$C$8,1,$B58-$B$16&lt;=$D$8,2,$B58-$B$16&lt;=$E$8,3,$B58-$B$16&gt;$E$8,4))</f>
        <v>590498.76899277361</v>
      </c>
      <c r="F58" s="60">
        <f>[5]Growth!F48*INDEX($C$5:$H$5, 1, MATCH(F$14,$C$4:$H$4))</f>
        <v>1754264728.573055</v>
      </c>
      <c r="G58" s="60">
        <f>[5]Growth!G48*INDEX($C$5:$H$5, 1, MATCH(G$14,$C$4:$H$4))</f>
        <v>55084971.098781466</v>
      </c>
      <c r="H58" s="60">
        <f>[5]Growth!H48*INDEX($C$5:$H$5, 1, MATCH(H$14,$C$4:$H$4))</f>
        <v>11331365.385957705</v>
      </c>
      <c r="I58" s="60">
        <f>[5]Growth!I48*INDEX($C$5:$H$5, 1, MATCH(I$14,$C$4:$H$4))</f>
        <v>286818945.08415788</v>
      </c>
      <c r="J58" s="60">
        <f>[5]Growth!J48*INDEX($C$5:$H$5, 1, MATCH(J$14,$C$4:$H$4))</f>
        <v>19854419.722223375</v>
      </c>
      <c r="K58" s="60">
        <f>[5]Growth!K48*INDEX($C$5:$H$5, 1, MATCH(K$14,$C$4:$H$4))</f>
        <v>7578135.9819836663</v>
      </c>
      <c r="L58" s="60">
        <f>[5]Growth!L48*INDEX($C$5:$H$5, 1, MATCH(L$14,$C$4:$H$4))</f>
        <v>179488984.34477893</v>
      </c>
      <c r="M58" s="60">
        <f>[5]Growth!M48*INDEX($C$5:$H$5, 1, MATCH(M$14,$C$4:$H$4))</f>
        <v>6687424.5807899851</v>
      </c>
      <c r="N58" s="60">
        <f>[5]Growth!N48*INDEX($C$5:$H$5, 1, MATCH(N$14,$C$4:$H$4))</f>
        <v>2454688.8417467955</v>
      </c>
      <c r="O58" s="60">
        <f>[5]Growth!O48*INDEX($C$5:$H$5, 1, MATCH(O$14,$C$4:$H$4))</f>
        <v>401118131.09264207</v>
      </c>
      <c r="P58" s="60">
        <f>[5]Growth!P48*INDEX($C$5:$H$5, 1, MATCH(P$14,$C$4:$H$4))</f>
        <v>5752856.9145256327</v>
      </c>
      <c r="Q58" s="60">
        <f>[5]Growth!Q48*INDEX($C$5:$H$5, 1, MATCH(Q$14,$C$4:$H$4))</f>
        <v>2387457.7382310228</v>
      </c>
      <c r="R58" s="60" cm="1">
        <f t="array" ref="R58">[5]Growth!R48*INDEX($C$5:$H$5, 1, MATCH(R$14,$C$4:$H$4))*INDEX($C$9:$F$11,MATCH(R$15,$B$9:$B$11),_xlfn.IFS($B58-$B$16&lt;=$C$8,1,$B58-$B$16&lt;=$D$8,2,$B58-$B$16&lt;=$E$8,3,$B58-$B$16&gt;$E$8,4))</f>
        <v>11432764.700262763</v>
      </c>
      <c r="S58" s="60" cm="1">
        <f t="array" ref="S58">[5]Growth!S48*INDEX($C$5:$H$5, 1, MATCH(S$14,$C$4:$H$4))*INDEX($C$9:$F$11,MATCH(S$15,$B$9:$B$11),_xlfn.IFS($B58-$B$16&lt;=$C$8,1,$B58-$B$16&lt;=$D$8,2,$B58-$B$16&lt;=$E$8,3,$B58-$B$16&gt;$E$8,4))</f>
        <v>841764.42514849722</v>
      </c>
      <c r="T58" s="60" cm="1">
        <f t="array" ref="T58">[5]Growth!T48*INDEX($C$5:$H$5, 1, MATCH(T$14,$C$4:$H$4))*INDEX($C$9:$F$11,MATCH(T$15,$B$9:$B$11),_xlfn.IFS($B58-$B$16&lt;=$C$8,1,$B58-$B$16&lt;=$D$8,2,$B58-$B$16&lt;=$E$8,3,$B58-$B$16&gt;$E$8,4))</f>
        <v>154155.04911693881</v>
      </c>
      <c r="U58" s="100">
        <f t="shared" si="5"/>
        <v>2844455399.28792</v>
      </c>
      <c r="V58" s="60">
        <f>'[5]Relocation Components'!V48*INDEX($C$5:$H$5, 1, MATCH(V$14,$C$4:$H$4))</f>
        <v>1728978812.7231677</v>
      </c>
      <c r="W58" s="60">
        <f>'[5]Relocation Components'!W48*INDEX($C$5:$H$5, 1, MATCH(W$14,$C$4:$H$4))</f>
        <v>550867384.04039419</v>
      </c>
      <c r="X58" s="60">
        <f>'[5]Relocation Components'!X48*INDEX($C$5:$H$5, 1, MATCH(X$14,$C$4:$H$4))</f>
        <v>0</v>
      </c>
      <c r="Y58" s="60">
        <f>'[5]Relocation Components'!Y48*INDEX($C$5:$H$5, 1, MATCH(Y$14,$C$4:$H$4))</f>
        <v>2084710539.4986939</v>
      </c>
      <c r="Z58" s="60">
        <f>'[5]Relocation Components'!Z48*INDEX($C$5:$H$5, 1, MATCH(Z$14,$C$4:$H$4))</f>
        <v>605205221.34595108</v>
      </c>
      <c r="AA58" s="60">
        <f>'[5]Relocation Components'!AA48*INDEX($C$5:$H$5, 1, MATCH(AA$14,$C$4:$H$4))</f>
        <v>0</v>
      </c>
      <c r="AB58" s="60">
        <f>'[5]Relocation Components'!AB48*INDEX($C$5:$H$5, 1, MATCH(AB$14,$C$4:$H$4))</f>
        <v>4533458135.9850283</v>
      </c>
      <c r="AC58" s="60">
        <f>'[5]Relocation Components'!AC48*INDEX($C$5:$H$5, 1, MATCH(AC$14,$C$4:$H$4))</f>
        <v>934672615.098634</v>
      </c>
      <c r="AD58" s="60">
        <f>'[5]Relocation Components'!AD48*INDEX($C$5:$H$5, 1, MATCH(AD$14,$C$4:$H$4))</f>
        <v>0</v>
      </c>
      <c r="AE58" s="60">
        <f>'[5]Relocation Components'!AE48*INDEX($C$5:$H$5, 1, MATCH(AE$14,$C$4:$H$4))</f>
        <v>107347223.09412882</v>
      </c>
      <c r="AF58" s="60">
        <f>'[5]Relocation Components'!AF48*INDEX($C$5:$H$5, 1, MATCH(AF$14,$C$4:$H$4))</f>
        <v>37000343.065653346</v>
      </c>
      <c r="AG58" s="60">
        <f>'[5]Relocation Components'!AG48*INDEX($C$5:$H$5, 1, MATCH(AG$14,$C$4:$H$4))</f>
        <v>0</v>
      </c>
      <c r="AH58" s="60">
        <f>'[5]Relocation Components'!AH48*INDEX($C$5:$H$5, 1, MATCH(AH$14,$C$4:$H$4))</f>
        <v>109571391.29138656</v>
      </c>
      <c r="AI58" s="60">
        <f>'[5]Relocation Components'!AI48*INDEX($C$5:$H$5, 1, MATCH(AI$14,$C$4:$H$4))</f>
        <v>39419800.124922767</v>
      </c>
      <c r="AJ58" s="60">
        <f>'[5]Relocation Components'!AJ48*INDEX($C$5:$H$5, 1, MATCH(AJ$14,$C$4:$H$4))</f>
        <v>0</v>
      </c>
      <c r="AK58" s="60">
        <f>'[5]Relocation Components'!AK48*INDEX($C$5:$H$5, 1, MATCH(AK$14,$C$4:$H$4))</f>
        <v>19584029.601899825</v>
      </c>
      <c r="AL58" s="60">
        <f>'[5]Relocation Components'!AL48*INDEX($C$5:$H$5, 1, MATCH(AL$14,$C$4:$H$4))</f>
        <v>5519135.6150808586</v>
      </c>
      <c r="AM58" s="60">
        <f>'[5]Relocation Components'!AM48*INDEX($C$5:$H$5, 1, MATCH(AM$14,$C$4:$H$4))</f>
        <v>0</v>
      </c>
      <c r="AN58" s="100">
        <f t="shared" si="6"/>
        <v>10756334631.484943</v>
      </c>
      <c r="AP58">
        <v>21349027499.9324</v>
      </c>
    </row>
    <row r="59" spans="2:42">
      <c r="B59" s="46">
        <v>2063</v>
      </c>
      <c r="C59" s="60" cm="1">
        <f t="array" ref="C59">[5]Growth!C49*INDEX($C$5:$H$5, 1, MATCH(C$14,$C$4:$H$4))*INDEX($C$9:$F$11,MATCH(C$15,$B$9:$B$11),_xlfn.IFS($B59-$B$16&lt;=$C$8,1,$B59-$B$16&lt;=$D$8,2,$B59-$B$16&lt;=$E$8,3,$B59-$B$16&gt;$E$8,4))</f>
        <v>94566830.96308741</v>
      </c>
      <c r="D59" s="60" cm="1">
        <f t="array" ref="D59">[5]Growth!D49*INDEX($C$5:$H$5, 1, MATCH(D$14,$C$4:$H$4))*INDEX($C$9:$F$11,MATCH(D$15,$B$9:$B$11),_xlfn.IFS($B59-$B$16&lt;=$C$8,1,$B59-$B$16&lt;=$D$8,2,$B59-$B$16&lt;=$E$8,3,$B59-$B$16&gt;$E$8,4))</f>
        <v>8874795.4597368017</v>
      </c>
      <c r="E59" s="60" cm="1">
        <f t="array" ref="E59">[5]Growth!E49*INDEX($C$5:$H$5, 1, MATCH(E$14,$C$4:$H$4))*INDEX($C$9:$F$11,MATCH(E$15,$B$9:$B$11),_xlfn.IFS($B59-$B$16&lt;=$C$8,1,$B59-$B$16&lt;=$D$8,2,$B59-$B$16&lt;=$E$8,3,$B59-$B$16&gt;$E$8,4))</f>
        <v>619419.87595306593</v>
      </c>
      <c r="F59" s="60">
        <f>[5]Growth!F49*INDEX($C$5:$H$5, 1, MATCH(F$14,$C$4:$H$4))</f>
        <v>1840266619.726079</v>
      </c>
      <c r="G59" s="60">
        <f>[5]Growth!G49*INDEX($C$5:$H$5, 1, MATCH(G$14,$C$4:$H$4))</f>
        <v>57782145.535756297</v>
      </c>
      <c r="H59" s="60">
        <f>[5]Growth!H49*INDEX($C$5:$H$5, 1, MATCH(H$14,$C$4:$H$4))</f>
        <v>11886302.073083015</v>
      </c>
      <c r="I59" s="60">
        <f>[5]Growth!I49*INDEX($C$5:$H$5, 1, MATCH(I$14,$C$4:$H$4))</f>
        <v>300862009.16097867</v>
      </c>
      <c r="J59" s="60">
        <f>[5]Growth!J49*INDEX($C$5:$H$5, 1, MATCH(J$14,$C$4:$H$4))</f>
        <v>20826637.619459048</v>
      </c>
      <c r="K59" s="60">
        <f>[5]Growth!K49*INDEX($C$5:$H$5, 1, MATCH(K$14,$C$4:$H$4))</f>
        <v>7949259.8806978818</v>
      </c>
      <c r="L59" s="60">
        <f>[5]Growth!L49*INDEX($C$5:$H$5, 1, MATCH(L$14,$C$4:$H$4))</f>
        <v>188268336.83990401</v>
      </c>
      <c r="M59" s="60">
        <f>[5]Growth!M49*INDEX($C$5:$H$5, 1, MATCH(M$14,$C$4:$H$4))</f>
        <v>7015047.3275518985</v>
      </c>
      <c r="N59" s="60">
        <f>[5]Growth!N49*INDEX($C$5:$H$5, 1, MATCH(N$14,$C$4:$H$4))</f>
        <v>2574917.209948001</v>
      </c>
      <c r="O59" s="60">
        <f>[5]Growth!O49*INDEX($C$5:$H$5, 1, MATCH(O$14,$C$4:$H$4))</f>
        <v>420741176.35472816</v>
      </c>
      <c r="P59" s="60">
        <f>[5]Growth!P49*INDEX($C$5:$H$5, 1, MATCH(P$14,$C$4:$H$4))</f>
        <v>6034460.1232969435</v>
      </c>
      <c r="Q59" s="60">
        <f>[5]Growth!Q49*INDEX($C$5:$H$5, 1, MATCH(Q$14,$C$4:$H$4))</f>
        <v>2504375.2535723126</v>
      </c>
      <c r="R59" s="60" cm="1">
        <f t="array" ref="R59">[5]Growth!R49*INDEX($C$5:$H$5, 1, MATCH(R$14,$C$4:$H$4))*INDEX($C$9:$F$11,MATCH(R$15,$B$9:$B$11),_xlfn.IFS($B59-$B$16&lt;=$C$8,1,$B59-$B$16&lt;=$D$8,2,$B59-$B$16&lt;=$E$8,3,$B59-$B$16&gt;$E$8,4))</f>
        <v>11994745.330340041</v>
      </c>
      <c r="S59" s="60" cm="1">
        <f t="array" ref="S59">[5]Growth!S49*INDEX($C$5:$H$5, 1, MATCH(S$14,$C$4:$H$4))*INDEX($C$9:$F$11,MATCH(S$15,$B$9:$B$11),_xlfn.IFS($B59-$B$16&lt;=$C$8,1,$B59-$B$16&lt;=$D$8,2,$B59-$B$16&lt;=$E$8,3,$B59-$B$16&gt;$E$8,4))</f>
        <v>882969.55069869407</v>
      </c>
      <c r="T59" s="60" cm="1">
        <f t="array" ref="T59">[5]Growth!T49*INDEX($C$5:$H$5, 1, MATCH(T$14,$C$4:$H$4))*INDEX($C$9:$F$11,MATCH(T$15,$B$9:$B$11),_xlfn.IFS($B59-$B$16&lt;=$C$8,1,$B59-$B$16&lt;=$D$8,2,$B59-$B$16&lt;=$E$8,3,$B59-$B$16&gt;$E$8,4))</f>
        <v>161704.27991989697</v>
      </c>
      <c r="U59" s="100">
        <f t="shared" si="5"/>
        <v>2983811752.5647912</v>
      </c>
      <c r="V59" s="60">
        <f>'[5]Relocation Components'!V49*INDEX($C$5:$H$5, 1, MATCH(V$14,$C$4:$H$4))</f>
        <v>1783958183.6445687</v>
      </c>
      <c r="W59" s="60">
        <f>'[5]Relocation Components'!W49*INDEX($C$5:$H$5, 1, MATCH(W$14,$C$4:$H$4))</f>
        <v>568387743.18285728</v>
      </c>
      <c r="X59" s="60">
        <f>'[5]Relocation Components'!X49*INDEX($C$5:$H$5, 1, MATCH(X$14,$C$4:$H$4))</f>
        <v>0</v>
      </c>
      <c r="Y59" s="60">
        <f>'[5]Relocation Components'!Y49*INDEX($C$5:$H$5, 1, MATCH(Y$14,$C$4:$H$4))</f>
        <v>2142915177.5162537</v>
      </c>
      <c r="Z59" s="60">
        <f>'[5]Relocation Components'!Z49*INDEX($C$5:$H$5, 1, MATCH(Z$14,$C$4:$H$4))</f>
        <v>622066488.17871499</v>
      </c>
      <c r="AA59" s="60">
        <f>'[5]Relocation Components'!AA49*INDEX($C$5:$H$5, 1, MATCH(AA$14,$C$4:$H$4))</f>
        <v>0</v>
      </c>
      <c r="AB59" s="60">
        <f>'[5]Relocation Components'!AB49*INDEX($C$5:$H$5, 1, MATCH(AB$14,$C$4:$H$4))</f>
        <v>4676942425.842062</v>
      </c>
      <c r="AC59" s="60">
        <f>'[5]Relocation Components'!AC49*INDEX($C$5:$H$5, 1, MATCH(AC$14,$C$4:$H$4))</f>
        <v>964260501.03487265</v>
      </c>
      <c r="AD59" s="60">
        <f>'[5]Relocation Components'!AD49*INDEX($C$5:$H$5, 1, MATCH(AD$14,$C$4:$H$4))</f>
        <v>0</v>
      </c>
      <c r="AE59" s="60">
        <f>'[5]Relocation Components'!AE49*INDEX($C$5:$H$5, 1, MATCH(AE$14,$C$4:$H$4))</f>
        <v>107915669.70807095</v>
      </c>
      <c r="AF59" s="60">
        <f>'[5]Relocation Components'!AF49*INDEX($C$5:$H$5, 1, MATCH(AF$14,$C$4:$H$4))</f>
        <v>37199034.582064986</v>
      </c>
      <c r="AG59" s="60">
        <f>'[5]Relocation Components'!AG49*INDEX($C$5:$H$5, 1, MATCH(AG$14,$C$4:$H$4))</f>
        <v>0</v>
      </c>
      <c r="AH59" s="60">
        <f>'[5]Relocation Components'!AH49*INDEX($C$5:$H$5, 1, MATCH(AH$14,$C$4:$H$4))</f>
        <v>110205256.54196802</v>
      </c>
      <c r="AI59" s="60">
        <f>'[5]Relocation Components'!AI49*INDEX($C$5:$H$5, 1, MATCH(AI$14,$C$4:$H$4))</f>
        <v>39648948.778524913</v>
      </c>
      <c r="AJ59" s="60">
        <f>'[5]Relocation Components'!AJ49*INDEX($C$5:$H$5, 1, MATCH(AJ$14,$C$4:$H$4))</f>
        <v>0</v>
      </c>
      <c r="AK59" s="60">
        <f>'[5]Relocation Components'!AK49*INDEX($C$5:$H$5, 1, MATCH(AK$14,$C$4:$H$4))</f>
        <v>19763663.75715081</v>
      </c>
      <c r="AL59" s="60">
        <f>'[5]Relocation Components'!AL49*INDEX($C$5:$H$5, 1, MATCH(AL$14,$C$4:$H$4))</f>
        <v>5568674.8243276374</v>
      </c>
      <c r="AM59" s="60">
        <f>'[5]Relocation Components'!AM49*INDEX($C$5:$H$5, 1, MATCH(AM$14,$C$4:$H$4))</f>
        <v>0</v>
      </c>
      <c r="AN59" s="100">
        <f t="shared" si="6"/>
        <v>11078831767.591434</v>
      </c>
      <c r="AP59">
        <v>22669850755.525055</v>
      </c>
    </row>
    <row r="60" spans="2:42">
      <c r="B60" s="46">
        <v>2064</v>
      </c>
      <c r="C60" s="60" cm="1">
        <f t="array" ref="C60">[5]Growth!C50*INDEX($C$5:$H$5, 1, MATCH(C$14,$C$4:$H$4))*INDEX($C$9:$F$11,MATCH(C$15,$B$9:$B$11),_xlfn.IFS($B60-$B$16&lt;=$C$8,1,$B60-$B$16&lt;=$D$8,2,$B60-$B$16&lt;=$E$8,3,$B60-$B$16&gt;$E$8,4))</f>
        <v>99196085.901658818</v>
      </c>
      <c r="D60" s="60" cm="1">
        <f t="array" ref="D60">[5]Growth!D50*INDEX($C$5:$H$5, 1, MATCH(D$14,$C$4:$H$4))*INDEX($C$9:$F$11,MATCH(D$15,$B$9:$B$11),_xlfn.IFS($B60-$B$16&lt;=$C$8,1,$B60-$B$16&lt;=$D$8,2,$B60-$B$16&lt;=$E$8,3,$B60-$B$16&gt;$E$8,4))</f>
        <v>9309276.634730557</v>
      </c>
      <c r="E60" s="60" cm="1">
        <f t="array" ref="E60">[5]Growth!E50*INDEX($C$5:$H$5, 1, MATCH(E$14,$C$4:$H$4))*INDEX($C$9:$F$11,MATCH(E$15,$B$9:$B$11),_xlfn.IFS($B60-$B$16&lt;=$C$8,1,$B60-$B$16&lt;=$D$8,2,$B60-$B$16&lt;=$E$8,3,$B60-$B$16&gt;$E$8,4))</f>
        <v>649756.84668690537</v>
      </c>
      <c r="F60" s="60">
        <f>[5]Growth!F50*INDEX($C$5:$H$5, 1, MATCH(F$14,$C$4:$H$4))</f>
        <v>1930483038.1729724</v>
      </c>
      <c r="G60" s="60">
        <f>[5]Growth!G50*INDEX($C$5:$H$5, 1, MATCH(G$14,$C$4:$H$4))</f>
        <v>60611324.988681637</v>
      </c>
      <c r="H60" s="60">
        <f>[5]Growth!H50*INDEX($C$5:$H$5, 1, MATCH(H$14,$C$4:$H$4))</f>
        <v>12468404.015455959</v>
      </c>
      <c r="I60" s="60">
        <f>[5]Growth!I50*INDEX($C$5:$H$5, 1, MATCH(I$14,$C$4:$H$4))</f>
        <v>315592332.28277117</v>
      </c>
      <c r="J60" s="60">
        <f>[5]Growth!J50*INDEX($C$5:$H$5, 1, MATCH(J$14,$C$4:$H$4))</f>
        <v>21846441.257112727</v>
      </c>
      <c r="K60" s="60">
        <f>[5]Growth!K50*INDEX($C$5:$H$5, 1, MATCH(K$14,$C$4:$H$4))</f>
        <v>8338550.8293285565</v>
      </c>
      <c r="L60" s="60">
        <f>[5]Growth!L50*INDEX($C$5:$H$5, 1, MATCH(L$14,$C$4:$H$4))</f>
        <v>197476902.12367961</v>
      </c>
      <c r="M60" s="60">
        <f>[5]Growth!M50*INDEX($C$5:$H$5, 1, MATCH(M$14,$C$4:$H$4))</f>
        <v>7358713.7875380255</v>
      </c>
      <c r="N60" s="60">
        <f>[5]Growth!N50*INDEX($C$5:$H$5, 1, MATCH(N$14,$C$4:$H$4))</f>
        <v>2701031.6928649591</v>
      </c>
      <c r="O60" s="60">
        <f>[5]Growth!O50*INDEX($C$5:$H$5, 1, MATCH(O$14,$C$4:$H$4))</f>
        <v>441323730.81529123</v>
      </c>
      <c r="P60" s="60">
        <f>[5]Growth!P50*INDEX($C$5:$H$5, 1, MATCH(P$14,$C$4:$H$4))</f>
        <v>6329841.5106590688</v>
      </c>
      <c r="Q60" s="60">
        <f>[5]Growth!Q50*INDEX($C$5:$H$5, 1, MATCH(Q$14,$C$4:$H$4))</f>
        <v>2627015.8761021537</v>
      </c>
      <c r="R60" s="60" cm="1">
        <f t="array" ref="R60">[5]Growth!R50*INDEX($C$5:$H$5, 1, MATCH(R$14,$C$4:$H$4))*INDEX($C$9:$F$11,MATCH(R$15,$B$9:$B$11),_xlfn.IFS($B60-$B$16&lt;=$C$8,1,$B60-$B$16&lt;=$D$8,2,$B60-$B$16&lt;=$E$8,3,$B60-$B$16&gt;$E$8,4))</f>
        <v>12584342.111674387</v>
      </c>
      <c r="S60" s="60" cm="1">
        <f t="array" ref="S60">[5]Growth!S50*INDEX($C$5:$H$5, 1, MATCH(S$14,$C$4:$H$4))*INDEX($C$9:$F$11,MATCH(S$15,$B$9:$B$11),_xlfn.IFS($B60-$B$16&lt;=$C$8,1,$B60-$B$16&lt;=$D$8,2,$B60-$B$16&lt;=$E$8,3,$B60-$B$16&gt;$E$8,4))</f>
        <v>926190.77774103894</v>
      </c>
      <c r="T60" s="60" cm="1">
        <f t="array" ref="T60">[5]Growth!T50*INDEX($C$5:$H$5, 1, MATCH(T$14,$C$4:$H$4))*INDEX($C$9:$F$11,MATCH(T$15,$B$9:$B$11),_xlfn.IFS($B60-$B$16&lt;=$C$8,1,$B60-$B$16&lt;=$D$8,2,$B60-$B$16&lt;=$E$8,3,$B60-$B$16&gt;$E$8,4))</f>
        <v>169623.04618035856</v>
      </c>
      <c r="U60" s="100">
        <f t="shared" si="5"/>
        <v>3129992602.6711292</v>
      </c>
      <c r="V60" s="60">
        <f>'[5]Relocation Components'!V50*INDEX($C$5:$H$5, 1, MATCH(V$14,$C$4:$H$4))</f>
        <v>1841656661.5057571</v>
      </c>
      <c r="W60" s="60">
        <f>'[5]Relocation Components'!W50*INDEX($C$5:$H$5, 1, MATCH(W$14,$C$4:$H$4))</f>
        <v>586774664.13285518</v>
      </c>
      <c r="X60" s="60">
        <f>'[5]Relocation Components'!X50*INDEX($C$5:$H$5, 1, MATCH(X$14,$C$4:$H$4))</f>
        <v>0</v>
      </c>
      <c r="Y60" s="60">
        <f>'[5]Relocation Components'!Y50*INDEX($C$5:$H$5, 1, MATCH(Y$14,$C$4:$H$4))</f>
        <v>2204012237.706943</v>
      </c>
      <c r="Z60" s="60">
        <f>'[5]Relocation Components'!Z50*INDEX($C$5:$H$5, 1, MATCH(Z$14,$C$4:$H$4))</f>
        <v>639765327.02039456</v>
      </c>
      <c r="AA60" s="60">
        <f>'[5]Relocation Components'!AA50*INDEX($C$5:$H$5, 1, MATCH(AA$14,$C$4:$H$4))</f>
        <v>0</v>
      </c>
      <c r="AB60" s="60">
        <f>'[5]Relocation Components'!AB50*INDEX($C$5:$H$5, 1, MATCH(AB$14,$C$4:$H$4))</f>
        <v>4827524232.3116817</v>
      </c>
      <c r="AC60" s="60">
        <f>'[5]Relocation Components'!AC50*INDEX($C$5:$H$5, 1, MATCH(AC$14,$C$4:$H$4))</f>
        <v>995312057.53002822</v>
      </c>
      <c r="AD60" s="60">
        <f>'[5]Relocation Components'!AD50*INDEX($C$5:$H$5, 1, MATCH(AD$14,$C$4:$H$4))</f>
        <v>0</v>
      </c>
      <c r="AE60" s="60">
        <f>'[5]Relocation Components'!AE50*INDEX($C$5:$H$5, 1, MATCH(AE$14,$C$4:$H$4))</f>
        <v>108482707.88241994</v>
      </c>
      <c r="AF60" s="60">
        <f>'[5]Relocation Components'!AF50*INDEX($C$5:$H$5, 1, MATCH(AF$14,$C$4:$H$4))</f>
        <v>37397275.397806838</v>
      </c>
      <c r="AG60" s="60">
        <f>'[5]Relocation Components'!AG50*INDEX($C$5:$H$5, 1, MATCH(AG$14,$C$4:$H$4))</f>
        <v>0</v>
      </c>
      <c r="AH60" s="60">
        <f>'[5]Relocation Components'!AH50*INDEX($C$5:$H$5, 1, MATCH(AH$14,$C$4:$H$4))</f>
        <v>110837585.83130769</v>
      </c>
      <c r="AI60" s="60">
        <f>'[5]Relocation Components'!AI50*INDEX($C$5:$H$5, 1, MATCH(AI$14,$C$4:$H$4))</f>
        <v>39877559.845692419</v>
      </c>
      <c r="AJ60" s="60">
        <f>'[5]Relocation Components'!AJ50*INDEX($C$5:$H$5, 1, MATCH(AJ$14,$C$4:$H$4))</f>
        <v>0</v>
      </c>
      <c r="AK60" s="60">
        <f>'[5]Relocation Components'!AK50*INDEX($C$5:$H$5, 1, MATCH(AK$14,$C$4:$H$4))</f>
        <v>19944980.293425463</v>
      </c>
      <c r="AL60" s="60">
        <f>'[5]Relocation Components'!AL50*INDEX($C$5:$H$5, 1, MATCH(AL$14,$C$4:$H$4))</f>
        <v>5618666.4871728774</v>
      </c>
      <c r="AM60" s="60">
        <f>'[5]Relocation Components'!AM50*INDEX($C$5:$H$5, 1, MATCH(AM$14,$C$4:$H$4))</f>
        <v>0</v>
      </c>
      <c r="AN60" s="100">
        <f t="shared" si="6"/>
        <v>11417203955.945482</v>
      </c>
      <c r="AP60">
        <v>24065142648.73251</v>
      </c>
    </row>
    <row r="61" spans="2:42">
      <c r="B61" s="46">
        <v>2065</v>
      </c>
      <c r="C61" s="60" cm="1">
        <f t="array" ref="C61">[5]Growth!C51*INDEX($C$5:$H$5, 1, MATCH(C$14,$C$4:$H$4))*INDEX($C$9:$F$11,MATCH(C$15,$B$9:$B$11),_xlfn.IFS($B61-$B$16&lt;=$C$8,1,$B61-$B$16&lt;=$D$8,2,$B61-$B$16&lt;=$E$8,3,$B61-$B$16&gt;$E$8,4))</f>
        <v>104051849.25667967</v>
      </c>
      <c r="D61" s="60" cm="1">
        <f t="array" ref="D61">[5]Growth!D51*INDEX($C$5:$H$5, 1, MATCH(D$14,$C$4:$H$4))*INDEX($C$9:$F$11,MATCH(D$15,$B$9:$B$11),_xlfn.IFS($B61-$B$16&lt;=$C$8,1,$B61-$B$16&lt;=$D$8,2,$B61-$B$16&lt;=$E$8,3,$B61-$B$16&gt;$E$8,4))</f>
        <v>9765018.9385743495</v>
      </c>
      <c r="E61" s="60" cm="1">
        <f t="array" ref="E61">[5]Growth!E51*INDEX($C$5:$H$5, 1, MATCH(E$14,$C$4:$H$4))*INDEX($C$9:$F$11,MATCH(E$15,$B$9:$B$11),_xlfn.IFS($B61-$B$16&lt;=$C$8,1,$B61-$B$16&lt;=$D$8,2,$B61-$B$16&lt;=$E$8,3,$B61-$B$16&gt;$E$8,4))</f>
        <v>681578.96480424621</v>
      </c>
      <c r="F61" s="60">
        <f>[5]Growth!F51*INDEX($C$5:$H$5, 1, MATCH(F$14,$C$4:$H$4))</f>
        <v>2025120431.9152405</v>
      </c>
      <c r="G61" s="60">
        <f>[5]Growth!G51*INDEX($C$5:$H$5, 1, MATCH(G$14,$C$4:$H$4))</f>
        <v>63578967.023060143</v>
      </c>
      <c r="H61" s="60">
        <f>[5]Growth!H51*INDEX($C$5:$H$5, 1, MATCH(H$14,$C$4:$H$4))</f>
        <v>13079000.396883495</v>
      </c>
      <c r="I61" s="60">
        <f>[5]Growth!I51*INDEX($C$5:$H$5, 1, MATCH(I$14,$C$4:$H$4))</f>
        <v>331043532.6938405</v>
      </c>
      <c r="J61" s="60">
        <f>[5]Growth!J51*INDEX($C$5:$H$5, 1, MATCH(J$14,$C$4:$H$4))</f>
        <v>22916158.664483134</v>
      </c>
      <c r="K61" s="60">
        <f>[5]Growth!K51*INDEX($C$5:$H$5, 1, MATCH(K$14,$C$4:$H$4))</f>
        <v>8746897.7231205571</v>
      </c>
      <c r="L61" s="60">
        <f>[5]Growth!L51*INDEX($C$5:$H$5, 1, MATCH(L$14,$C$4:$H$4))</f>
        <v>207135653.09373307</v>
      </c>
      <c r="M61" s="60">
        <f>[5]Growth!M51*INDEX($C$5:$H$5, 1, MATCH(M$14,$C$4:$H$4))</f>
        <v>7719209.2752038892</v>
      </c>
      <c r="N61" s="60">
        <f>[5]Growth!N51*INDEX($C$5:$H$5, 1, MATCH(N$14,$C$4:$H$4))</f>
        <v>2833320.3310487443</v>
      </c>
      <c r="O61" s="60">
        <f>[5]Growth!O51*INDEX($C$5:$H$5, 1, MATCH(O$14,$C$4:$H$4))</f>
        <v>462912687.7810238</v>
      </c>
      <c r="P61" s="60">
        <f>[5]Growth!P51*INDEX($C$5:$H$5, 1, MATCH(P$14,$C$4:$H$4))</f>
        <v>6639674.8864491666</v>
      </c>
      <c r="Q61" s="60">
        <f>[5]Growth!Q51*INDEX($C$5:$H$5, 1, MATCH(Q$14,$C$4:$H$4))</f>
        <v>2755659.6227510488</v>
      </c>
      <c r="R61" s="60" cm="1">
        <f t="array" ref="R61">[5]Growth!R51*INDEX($C$5:$H$5, 1, MATCH(R$14,$C$4:$H$4))*INDEX($C$9:$F$11,MATCH(R$15,$B$9:$B$11),_xlfn.IFS($B61-$B$16&lt;=$C$8,1,$B61-$B$16&lt;=$D$8,2,$B61-$B$16&lt;=$E$8,3,$B61-$B$16&gt;$E$8,4))</f>
        <v>13202911.70781632</v>
      </c>
      <c r="S61" s="60" cm="1">
        <f t="array" ref="S61">[5]Growth!S51*INDEX($C$5:$H$5, 1, MATCH(S$14,$C$4:$H$4))*INDEX($C$9:$F$11,MATCH(S$15,$B$9:$B$11),_xlfn.IFS($B61-$B$16&lt;=$C$8,1,$B61-$B$16&lt;=$D$8,2,$B61-$B$16&lt;=$E$8,3,$B61-$B$16&gt;$E$8,4))</f>
        <v>971526.7036108718</v>
      </c>
      <c r="T61" s="60" cm="1">
        <f t="array" ref="T61">[5]Growth!T51*INDEX($C$5:$H$5, 1, MATCH(T$14,$C$4:$H$4))*INDEX($C$9:$F$11,MATCH(T$15,$B$9:$B$11),_xlfn.IFS($B61-$B$16&lt;=$C$8,1,$B61-$B$16&lt;=$D$8,2,$B61-$B$16&lt;=$E$8,3,$B61-$B$16&gt;$E$8,4))</f>
        <v>177929.4283670666</v>
      </c>
      <c r="U61" s="100">
        <f t="shared" si="5"/>
        <v>3283332008.4066911</v>
      </c>
      <c r="V61" s="60">
        <f>'[5]Relocation Components'!V51*INDEX($C$5:$H$5, 1, MATCH(V$14,$C$4:$H$4))</f>
        <v>1902207119.835726</v>
      </c>
      <c r="W61" s="60">
        <f>'[5]Relocation Components'!W51*INDEX($C$5:$H$5, 1, MATCH(W$14,$C$4:$H$4))</f>
        <v>606070498.86585724</v>
      </c>
      <c r="X61" s="60">
        <f>'[5]Relocation Components'!X51*INDEX($C$5:$H$5, 1, MATCH(X$14,$C$4:$H$4))</f>
        <v>0</v>
      </c>
      <c r="Y61" s="60">
        <f>'[5]Relocation Components'!Y51*INDEX($C$5:$H$5, 1, MATCH(Y$14,$C$4:$H$4))</f>
        <v>2268143138.8942251</v>
      </c>
      <c r="Z61" s="60">
        <f>'[5]Relocation Components'!Z51*INDEX($C$5:$H$5, 1, MATCH(Z$14,$C$4:$H$4))</f>
        <v>658342633.90963233</v>
      </c>
      <c r="AA61" s="60">
        <f>'[5]Relocation Components'!AA51*INDEX($C$5:$H$5, 1, MATCH(AA$14,$C$4:$H$4))</f>
        <v>0</v>
      </c>
      <c r="AB61" s="60">
        <f>'[5]Relocation Components'!AB51*INDEX($C$5:$H$5, 1, MATCH(AB$14,$C$4:$H$4))</f>
        <v>4985552061.5271492</v>
      </c>
      <c r="AC61" s="60">
        <f>'[5]Relocation Components'!AC51*INDEX($C$5:$H$5, 1, MATCH(AC$14,$C$4:$H$4))</f>
        <v>1027899163.875872</v>
      </c>
      <c r="AD61" s="60">
        <f>'[5]Relocation Components'!AD51*INDEX($C$5:$H$5, 1, MATCH(AD$14,$C$4:$H$4))</f>
        <v>0</v>
      </c>
      <c r="AE61" s="60">
        <f>'[5]Relocation Components'!AE51*INDEX($C$5:$H$5, 1, MATCH(AE$14,$C$4:$H$4))</f>
        <v>109048337.61717579</v>
      </c>
      <c r="AF61" s="60">
        <f>'[5]Relocation Components'!AF51*INDEX($C$5:$H$5, 1, MATCH(AF$14,$C$4:$H$4))</f>
        <v>37595065.51287888</v>
      </c>
      <c r="AG61" s="60">
        <f>'[5]Relocation Components'!AG51*INDEX($C$5:$H$5, 1, MATCH(AG$14,$C$4:$H$4))</f>
        <v>0</v>
      </c>
      <c r="AH61" s="60">
        <f>'[5]Relocation Components'!AH51*INDEX($C$5:$H$5, 1, MATCH(AH$14,$C$4:$H$4))</f>
        <v>111468379.15940554</v>
      </c>
      <c r="AI61" s="60">
        <f>'[5]Relocation Components'!AI51*INDEX($C$5:$H$5, 1, MATCH(AI$14,$C$4:$H$4))</f>
        <v>40105633.326425284</v>
      </c>
      <c r="AJ61" s="60">
        <f>'[5]Relocation Components'!AJ51*INDEX($C$5:$H$5, 1, MATCH(AJ$14,$C$4:$H$4))</f>
        <v>0</v>
      </c>
      <c r="AK61" s="60">
        <f>'[5]Relocation Components'!AK51*INDEX($C$5:$H$5, 1, MATCH(AK$14,$C$4:$H$4))</f>
        <v>20127879.363651413</v>
      </c>
      <c r="AL61" s="60">
        <f>'[5]Relocation Components'!AL51*INDEX($C$5:$H$5, 1, MATCH(AL$14,$C$4:$H$4))</f>
        <v>5669082.1514155278</v>
      </c>
      <c r="AM61" s="60">
        <f>'[5]Relocation Components'!AM51*INDEX($C$5:$H$5, 1, MATCH(AM$14,$C$4:$H$4))</f>
        <v>0</v>
      </c>
      <c r="AN61" s="100">
        <f t="shared" si="6"/>
        <v>11772228994.039412</v>
      </c>
      <c r="AP61">
        <v>25539649368.980495</v>
      </c>
    </row>
    <row r="62" spans="2:42">
      <c r="B62" s="46">
        <v>2066</v>
      </c>
      <c r="C62" s="60" cm="1">
        <f t="array" ref="C62">[5]Growth!C52*INDEX($C$5:$H$5, 1, MATCH(C$14,$C$4:$H$4))*INDEX($C$9:$F$11,MATCH(C$15,$B$9:$B$11),_xlfn.IFS($B62-$B$16&lt;=$C$8,1,$B62-$B$16&lt;=$D$8,2,$B62-$B$16&lt;=$E$8,3,$B62-$B$16&gt;$E$8,4))</f>
        <v>109145198.73244843</v>
      </c>
      <c r="D62" s="60" cm="1">
        <f t="array" ref="D62">[5]Growth!D52*INDEX($C$5:$H$5, 1, MATCH(D$14,$C$4:$H$4))*INDEX($C$9:$F$11,MATCH(D$15,$B$9:$B$11),_xlfn.IFS($B62-$B$16&lt;=$C$8,1,$B62-$B$16&lt;=$D$8,2,$B62-$B$16&lt;=$E$8,3,$B62-$B$16&gt;$E$8,4))</f>
        <v>10243062.28121569</v>
      </c>
      <c r="E62" s="60" cm="1">
        <f t="array" ref="E62">[5]Growth!E52*INDEX($C$5:$H$5, 1, MATCH(E$14,$C$4:$H$4))*INDEX($C$9:$F$11,MATCH(E$15,$B$9:$B$11),_xlfn.IFS($B62-$B$16&lt;=$C$8,1,$B62-$B$16&lt;=$D$8,2,$B62-$B$16&lt;=$E$8,3,$B62-$B$16&gt;$E$8,4))</f>
        <v>714958.90261660377</v>
      </c>
      <c r="F62" s="60">
        <f>[5]Growth!F52*INDEX($C$5:$H$5, 1, MATCH(F$14,$C$4:$H$4))</f>
        <v>2124395357.4363024</v>
      </c>
      <c r="G62" s="60">
        <f>[5]Growth!G52*INDEX($C$5:$H$5, 1, MATCH(G$14,$C$4:$H$4))</f>
        <v>66691844.948404767</v>
      </c>
      <c r="H62" s="60">
        <f>[5]Growth!H52*INDEX($C$5:$H$5, 1, MATCH(H$14,$C$4:$H$4))</f>
        <v>13719485.406415138</v>
      </c>
      <c r="I62" s="60">
        <f>[5]Growth!I52*INDEX($C$5:$H$5, 1, MATCH(I$14,$C$4:$H$4))</f>
        <v>347250872.31530976</v>
      </c>
      <c r="J62" s="60">
        <f>[5]Growth!J52*INDEX($C$5:$H$5, 1, MATCH(J$14,$C$4:$H$4))</f>
        <v>24038231.709447786</v>
      </c>
      <c r="K62" s="60">
        <f>[5]Growth!K52*INDEX($C$5:$H$5, 1, MATCH(K$14,$C$4:$H$4))</f>
        <v>9175232.9292184338</v>
      </c>
      <c r="L62" s="60">
        <f>[5]Growth!L52*INDEX($C$5:$H$5, 1, MATCH(L$14,$C$4:$H$4))</f>
        <v>217266586.90548262</v>
      </c>
      <c r="M62" s="60">
        <f>[5]Growth!M52*INDEX($C$5:$H$5, 1, MATCH(M$14,$C$4:$H$4))</f>
        <v>8097357.5271674916</v>
      </c>
      <c r="N62" s="60">
        <f>[5]Growth!N52*INDEX($C$5:$H$5, 1, MATCH(N$14,$C$4:$H$4))</f>
        <v>2972085.2538187439</v>
      </c>
      <c r="O62" s="60">
        <f>[5]Growth!O52*INDEX($C$5:$H$5, 1, MATCH(O$14,$C$4:$H$4))</f>
        <v>485557231.11629128</v>
      </c>
      <c r="P62" s="60">
        <f>[5]Growth!P52*INDEX($C$5:$H$5, 1, MATCH(P$14,$C$4:$H$4))</f>
        <v>6964666.9960416229</v>
      </c>
      <c r="Q62" s="60">
        <f>[5]Growth!Q52*INDEX($C$5:$H$5, 1, MATCH(Q$14,$C$4:$H$4))</f>
        <v>2890600.204374576</v>
      </c>
      <c r="R62" s="60" cm="1">
        <f t="array" ref="R62">[5]Growth!R52*INDEX($C$5:$H$5, 1, MATCH(R$14,$C$4:$H$4))*INDEX($C$9:$F$11,MATCH(R$15,$B$9:$B$11),_xlfn.IFS($B62-$B$16&lt;=$C$8,1,$B62-$B$16&lt;=$D$8,2,$B62-$B$16&lt;=$E$8,3,$B62-$B$16&gt;$E$8,4))</f>
        <v>13851877.408293257</v>
      </c>
      <c r="S62" s="60" cm="1">
        <f t="array" ref="S62">[5]Growth!S52*INDEX($C$5:$H$5, 1, MATCH(S$14,$C$4:$H$4))*INDEX($C$9:$F$11,MATCH(S$15,$B$9:$B$11),_xlfn.IFS($B62-$B$16&lt;=$C$8,1,$B62-$B$16&lt;=$D$8,2,$B62-$B$16&lt;=$E$8,3,$B62-$B$16&gt;$E$8,4))</f>
        <v>1019080.7451233349</v>
      </c>
      <c r="T62" s="60" cm="1">
        <f t="array" ref="T62">[5]Growth!T52*INDEX($C$5:$H$5, 1, MATCH(T$14,$C$4:$H$4))*INDEX($C$9:$F$11,MATCH(T$15,$B$9:$B$11),_xlfn.IFS($B62-$B$16&lt;=$C$8,1,$B62-$B$16&lt;=$D$8,2,$B62-$B$16&lt;=$E$8,3,$B62-$B$16&gt;$E$8,4))</f>
        <v>186642.39115699448</v>
      </c>
      <c r="U62" s="100">
        <f t="shared" si="5"/>
        <v>3444180373.2091293</v>
      </c>
      <c r="V62" s="60">
        <f>'[5]Relocation Components'!V52*INDEX($C$5:$H$5, 1, MATCH(V$14,$C$4:$H$4))</f>
        <v>1965749257.4526429</v>
      </c>
      <c r="W62" s="60">
        <f>'[5]Relocation Components'!W52*INDEX($C$5:$H$5, 1, MATCH(W$14,$C$4:$H$4))</f>
        <v>626319775.11016214</v>
      </c>
      <c r="X62" s="60">
        <f>'[5]Relocation Components'!X52*INDEX($C$5:$H$5, 1, MATCH(X$14,$C$4:$H$4))</f>
        <v>0</v>
      </c>
      <c r="Y62" s="60">
        <f>'[5]Relocation Components'!Y52*INDEX($C$5:$H$5, 1, MATCH(Y$14,$C$4:$H$4))</f>
        <v>2335456920.216495</v>
      </c>
      <c r="Z62" s="60">
        <f>'[5]Relocation Components'!Z52*INDEX($C$5:$H$5, 1, MATCH(Z$14,$C$4:$H$4))</f>
        <v>677841506.49864554</v>
      </c>
      <c r="AA62" s="60">
        <f>'[5]Relocation Components'!AA52*INDEX($C$5:$H$5, 1, MATCH(AA$14,$C$4:$H$4))</f>
        <v>0</v>
      </c>
      <c r="AB62" s="60">
        <f>'[5]Relocation Components'!AB52*INDEX($C$5:$H$5, 1, MATCH(AB$14,$C$4:$H$4))</f>
        <v>5151388773.7463541</v>
      </c>
      <c r="AC62" s="60">
        <f>'[5]Relocation Components'!AC52*INDEX($C$5:$H$5, 1, MATCH(AC$14,$C$4:$H$4))</f>
        <v>1062096660.5811491</v>
      </c>
      <c r="AD62" s="60">
        <f>'[5]Relocation Components'!AD52*INDEX($C$5:$H$5, 1, MATCH(AD$14,$C$4:$H$4))</f>
        <v>0</v>
      </c>
      <c r="AE62" s="60">
        <f>'[5]Relocation Components'!AE52*INDEX($C$5:$H$5, 1, MATCH(AE$14,$C$4:$H$4))</f>
        <v>109612558.91233853</v>
      </c>
      <c r="AF62" s="60">
        <f>'[5]Relocation Components'!AF52*INDEX($C$5:$H$5, 1, MATCH(AF$14,$C$4:$H$4))</f>
        <v>37792404.927281119</v>
      </c>
      <c r="AG62" s="60">
        <f>'[5]Relocation Components'!AG52*INDEX($C$5:$H$5, 1, MATCH(AG$14,$C$4:$H$4))</f>
        <v>0</v>
      </c>
      <c r="AH62" s="60">
        <f>'[5]Relocation Components'!AH52*INDEX($C$5:$H$5, 1, MATCH(AH$14,$C$4:$H$4))</f>
        <v>112097636.5262616</v>
      </c>
      <c r="AI62" s="60">
        <f>'[5]Relocation Components'!AI52*INDEX($C$5:$H$5, 1, MATCH(AI$14,$C$4:$H$4))</f>
        <v>40333169.220723525</v>
      </c>
      <c r="AJ62" s="60">
        <f>'[5]Relocation Components'!AJ52*INDEX($C$5:$H$5, 1, MATCH(AJ$14,$C$4:$H$4))</f>
        <v>0</v>
      </c>
      <c r="AK62" s="60">
        <f>'[5]Relocation Components'!AK52*INDEX($C$5:$H$5, 1, MATCH(AK$14,$C$4:$H$4))</f>
        <v>20312451.312954001</v>
      </c>
      <c r="AL62" s="60">
        <f>'[5]Relocation Components'!AL52*INDEX($C$5:$H$5, 1, MATCH(AL$14,$C$4:$H$4))</f>
        <v>5719946.943575182</v>
      </c>
      <c r="AM62" s="60">
        <f>'[5]Relocation Components'!AM52*INDEX($C$5:$H$5, 1, MATCH(AM$14,$C$4:$H$4))</f>
        <v>0</v>
      </c>
      <c r="AN62" s="100">
        <f t="shared" si="6"/>
        <v>12144721061.448584</v>
      </c>
      <c r="AP62">
        <v>27098402616.491531</v>
      </c>
    </row>
    <row r="63" spans="2:42">
      <c r="B63" s="46">
        <v>2067</v>
      </c>
      <c r="C63" s="60" cm="1">
        <f t="array" ref="C63">[5]Growth!C53*INDEX($C$5:$H$5, 1, MATCH(C$14,$C$4:$H$4))*INDEX($C$9:$F$11,MATCH(C$15,$B$9:$B$11),_xlfn.IFS($B63-$B$16&lt;=$C$8,1,$B63-$B$16&lt;=$D$8,2,$B63-$B$16&lt;=$E$8,3,$B63-$B$16&gt;$E$8,4))</f>
        <v>114487753.53265241</v>
      </c>
      <c r="D63" s="60" cm="1">
        <f t="array" ref="D63">[5]Growth!D53*INDEX($C$5:$H$5, 1, MATCH(D$14,$C$4:$H$4))*INDEX($C$9:$F$11,MATCH(D$15,$B$9:$B$11),_xlfn.IFS($B63-$B$16&lt;=$C$8,1,$B63-$B$16&lt;=$D$8,2,$B63-$B$16&lt;=$E$8,3,$B63-$B$16&gt;$E$8,4))</f>
        <v>10744497.410774734</v>
      </c>
      <c r="E63" s="60" cm="1">
        <f t="array" ref="E63">[5]Growth!E53*INDEX($C$5:$H$5, 1, MATCH(E$14,$C$4:$H$4))*INDEX($C$9:$F$11,MATCH(E$15,$B$9:$B$11),_xlfn.IFS($B63-$B$16&lt;=$C$8,1,$B63-$B$16&lt;=$D$8,2,$B63-$B$16&lt;=$E$8,3,$B63-$B$16&gt;$E$8,4))</f>
        <v>749972.88679818658</v>
      </c>
      <c r="F63" s="60">
        <f>[5]Growth!F53*INDEX($C$5:$H$5, 1, MATCH(F$14,$C$4:$H$4))</f>
        <v>2228534974.4296837</v>
      </c>
      <c r="G63" s="60">
        <f>[5]Growth!G53*INDEX($C$5:$H$5, 1, MATCH(G$14,$C$4:$H$4))</f>
        <v>69957063.248726234</v>
      </c>
      <c r="H63" s="60">
        <f>[5]Growth!H53*INDEX($C$5:$H$5, 1, MATCH(H$14,$C$4:$H$4))</f>
        <v>14391321.415907744</v>
      </c>
      <c r="I63" s="60">
        <f>[5]Growth!I53*INDEX($C$5:$H$5, 1, MATCH(I$14,$C$4:$H$4))</f>
        <v>364251337.06719148</v>
      </c>
      <c r="J63" s="60">
        <f>[5]Growth!J53*INDEX($C$5:$H$5, 1, MATCH(J$14,$C$4:$H$4))</f>
        <v>25215221.662247714</v>
      </c>
      <c r="K63" s="60">
        <f>[5]Growth!K53*INDEX($C$5:$H$5, 1, MATCH(K$14,$C$4:$H$4))</f>
        <v>9624534.4116183016</v>
      </c>
      <c r="L63" s="60">
        <f>[5]Growth!L53*INDEX($C$5:$H$5, 1, MATCH(L$14,$C$4:$H$4))</f>
        <v>227892774.96567285</v>
      </c>
      <c r="M63" s="60">
        <f>[5]Growth!M53*INDEX($C$5:$H$5, 1, MATCH(M$14,$C$4:$H$4))</f>
        <v>8494022.5811394472</v>
      </c>
      <c r="N63" s="60">
        <f>[5]Growth!N53*INDEX($C$5:$H$5, 1, MATCH(N$14,$C$4:$H$4))</f>
        <v>3117643.3680381235</v>
      </c>
      <c r="O63" s="60">
        <f>[5]Growth!O53*INDEX($C$5:$H$5, 1, MATCH(O$14,$C$4:$H$4))</f>
        <v>509308947.06563324</v>
      </c>
      <c r="P63" s="60">
        <f>[5]Growth!P53*INDEX($C$5:$H$5, 1, MATCH(P$14,$C$4:$H$4))</f>
        <v>7305559.1293772068</v>
      </c>
      <c r="Q63" s="60">
        <f>[5]Growth!Q53*INDEX($C$5:$H$5, 1, MATCH(Q$14,$C$4:$H$4))</f>
        <v>3032145.6951035811</v>
      </c>
      <c r="R63" s="60" cm="1">
        <f t="array" ref="R63">[5]Growth!R53*INDEX($C$5:$H$5, 1, MATCH(R$14,$C$4:$H$4))*INDEX($C$9:$F$11,MATCH(R$15,$B$9:$B$11),_xlfn.IFS($B63-$B$16&lt;=$C$8,1,$B63-$B$16&lt;=$D$8,2,$B63-$B$16&lt;=$E$8,3,$B63-$B$16&gt;$E$8,4))</f>
        <v>14532732.399548354</v>
      </c>
      <c r="S63" s="60" cm="1">
        <f t="array" ref="S63">[5]Growth!S53*INDEX($C$5:$H$5, 1, MATCH(S$14,$C$4:$H$4))*INDEX($C$9:$F$11,MATCH(S$15,$B$9:$B$11),_xlfn.IFS($B63-$B$16&lt;=$C$8,1,$B63-$B$16&lt;=$D$8,2,$B63-$B$16&lt;=$E$8,3,$B63-$B$16&gt;$E$8,4))</f>
        <v>1068961.374028018</v>
      </c>
      <c r="T63" s="60" cm="1">
        <f t="array" ref="T63">[5]Growth!T53*INDEX($C$5:$H$5, 1, MATCH(T$14,$C$4:$H$4))*INDEX($C$9:$F$11,MATCH(T$15,$B$9:$B$11),_xlfn.IFS($B63-$B$16&lt;=$C$8,1,$B63-$B$16&lt;=$D$8,2,$B63-$B$16&lt;=$E$8,3,$B63-$B$16&gt;$E$8,4))</f>
        <v>195781.82665499757</v>
      </c>
      <c r="U63" s="100">
        <f t="shared" si="5"/>
        <v>3612905244.4707975</v>
      </c>
      <c r="V63" s="60">
        <f>'[5]Relocation Components'!V53*INDEX($C$5:$H$5, 1, MATCH(V$14,$C$4:$H$4))</f>
        <v>2032429033.9543073</v>
      </c>
      <c r="W63" s="60">
        <f>'[5]Relocation Components'!W53*INDEX($C$5:$H$5, 1, MATCH(W$14,$C$4:$H$4))</f>
        <v>647569016.55616796</v>
      </c>
      <c r="X63" s="60">
        <f>'[5]Relocation Components'!X53*INDEX($C$5:$H$5, 1, MATCH(X$14,$C$4:$H$4))</f>
        <v>0</v>
      </c>
      <c r="Y63" s="60">
        <f>'[5]Relocation Components'!Y53*INDEX($C$5:$H$5, 1, MATCH(Y$14,$C$4:$H$4))</f>
        <v>2406109385.8945646</v>
      </c>
      <c r="Z63" s="60">
        <f>'[5]Relocation Components'!Z53*INDEX($C$5:$H$5, 1, MATCH(Z$14,$C$4:$H$4))</f>
        <v>698306995.15488625</v>
      </c>
      <c r="AA63" s="60">
        <f>'[5]Relocation Components'!AA53*INDEX($C$5:$H$5, 1, MATCH(AA$14,$C$4:$H$4))</f>
        <v>0</v>
      </c>
      <c r="AB63" s="60">
        <f>'[5]Relocation Components'!AB53*INDEX($C$5:$H$5, 1, MATCH(AB$14,$C$4:$H$4))</f>
        <v>5325416774.3033457</v>
      </c>
      <c r="AC63" s="60">
        <f>'[5]Relocation Components'!AC53*INDEX($C$5:$H$5, 1, MATCH(AC$14,$C$4:$H$4))</f>
        <v>1097983419.7237844</v>
      </c>
      <c r="AD63" s="60">
        <f>'[5]Relocation Components'!AD53*INDEX($C$5:$H$5, 1, MATCH(AD$14,$C$4:$H$4))</f>
        <v>0</v>
      </c>
      <c r="AE63" s="60">
        <f>'[5]Relocation Components'!AE53*INDEX($C$5:$H$5, 1, MATCH(AE$14,$C$4:$H$4))</f>
        <v>110175371.76790813</v>
      </c>
      <c r="AF63" s="60">
        <f>'[5]Relocation Components'!AF53*INDEX($C$5:$H$5, 1, MATCH(AF$14,$C$4:$H$4))</f>
        <v>37989293.641013555</v>
      </c>
      <c r="AG63" s="60">
        <f>'[5]Relocation Components'!AG53*INDEX($C$5:$H$5, 1, MATCH(AG$14,$C$4:$H$4))</f>
        <v>0</v>
      </c>
      <c r="AH63" s="60">
        <f>'[5]Relocation Components'!AH53*INDEX($C$5:$H$5, 1, MATCH(AH$14,$C$4:$H$4))</f>
        <v>112725357.93187581</v>
      </c>
      <c r="AI63" s="60">
        <f>'[5]Relocation Components'!AI53*INDEX($C$5:$H$5, 1, MATCH(AI$14,$C$4:$H$4))</f>
        <v>40560167.528587118</v>
      </c>
      <c r="AJ63" s="60">
        <f>'[5]Relocation Components'!AJ53*INDEX($C$5:$H$5, 1, MATCH(AJ$14,$C$4:$H$4))</f>
        <v>0</v>
      </c>
      <c r="AK63" s="60">
        <f>'[5]Relocation Components'!AK53*INDEX($C$5:$H$5, 1, MATCH(AK$14,$C$4:$H$4))</f>
        <v>20498691.313731119</v>
      </c>
      <c r="AL63" s="60">
        <f>'[5]Relocation Components'!AL53*INDEX($C$5:$H$5, 1, MATCH(AL$14,$C$4:$H$4))</f>
        <v>5771259.173991099</v>
      </c>
      <c r="AM63" s="60">
        <f>'[5]Relocation Components'!AM53*INDEX($C$5:$H$5, 1, MATCH(AM$14,$C$4:$H$4))</f>
        <v>0</v>
      </c>
      <c r="AN63" s="100">
        <f t="shared" si="6"/>
        <v>12535534766.94416</v>
      </c>
      <c r="AP63">
        <v>28746741153.860104</v>
      </c>
    </row>
    <row r="64" spans="2:42">
      <c r="B64" s="46">
        <v>2068</v>
      </c>
      <c r="C64" s="60" cm="1">
        <f t="array" ref="C64">[5]Growth!C54*INDEX($C$5:$H$5, 1, MATCH(C$14,$C$4:$H$4))*INDEX($C$9:$F$11,MATCH(C$15,$B$9:$B$11),_xlfn.IFS($B64-$B$16&lt;=$C$8,1,$B64-$B$16&lt;=$D$8,2,$B64-$B$16&lt;=$E$8,3,$B64-$B$16&gt;$E$8,4))</f>
        <v>120091700.81604563</v>
      </c>
      <c r="D64" s="60" cm="1">
        <f t="array" ref="D64">[5]Growth!D54*INDEX($C$5:$H$5, 1, MATCH(D$14,$C$4:$H$4))*INDEX($C$9:$F$11,MATCH(D$15,$B$9:$B$11),_xlfn.IFS($B64-$B$16&lt;=$C$8,1,$B64-$B$16&lt;=$D$8,2,$B64-$B$16&lt;=$E$8,3,$B64-$B$16&gt;$E$8,4))</f>
        <v>11270468.39758664</v>
      </c>
      <c r="E64" s="60" cm="1">
        <f t="array" ref="E64">[5]Growth!E54*INDEX($C$5:$H$5, 1, MATCH(E$14,$C$4:$H$4))*INDEX($C$9:$F$11,MATCH(E$15,$B$9:$B$11),_xlfn.IFS($B64-$B$16&lt;=$C$8,1,$B64-$B$16&lt;=$D$8,2,$B64-$B$16&lt;=$E$8,3,$B64-$B$16&gt;$E$8,4))</f>
        <v>786700.87214138603</v>
      </c>
      <c r="F64" s="60">
        <f>[5]Growth!F54*INDEX($C$5:$H$5, 1, MATCH(F$14,$C$4:$H$4))</f>
        <v>2337777564.7288108</v>
      </c>
      <c r="G64" s="60">
        <f>[5]Growth!G54*INDEX($C$5:$H$5, 1, MATCH(G$14,$C$4:$H$4))</f>
        <v>73382073.766708821</v>
      </c>
      <c r="H64" s="60">
        <f>[5]Growth!H54*INDEX($C$5:$H$5, 1, MATCH(H$14,$C$4:$H$4))</f>
        <v>15096042.312833566</v>
      </c>
      <c r="I64" s="60">
        <f>[5]Growth!I54*INDEX($C$5:$H$5, 1, MATCH(I$14,$C$4:$H$4))</f>
        <v>382083721.11347294</v>
      </c>
      <c r="J64" s="60">
        <f>[5]Growth!J54*INDEX($C$5:$H$5, 1, MATCH(J$14,$C$4:$H$4))</f>
        <v>26449815.031054001</v>
      </c>
      <c r="K64" s="60">
        <f>[5]Growth!K54*INDEX($C$5:$H$5, 1, MATCH(K$14,$C$4:$H$4))</f>
        <v>10095827.959935104</v>
      </c>
      <c r="L64" s="60">
        <f>[5]Growth!L54*INDEX($C$5:$H$5, 1, MATCH(L$14,$C$4:$H$4))</f>
        <v>239038415.36461836</v>
      </c>
      <c r="M64" s="60">
        <f>[5]Growth!M54*INDEX($C$5:$H$5, 1, MATCH(M$14,$C$4:$H$4))</f>
        <v>8910110.7466906775</v>
      </c>
      <c r="N64" s="60">
        <f>[5]Growth!N54*INDEX($C$5:$H$5, 1, MATCH(N$14,$C$4:$H$4))</f>
        <v>3270327.0805448927</v>
      </c>
      <c r="O64" s="60">
        <f>[5]Growth!O54*INDEX($C$5:$H$5, 1, MATCH(O$14,$C$4:$H$4))</f>
        <v>534221941.53211844</v>
      </c>
      <c r="P64" s="60">
        <f>[5]Growth!P54*INDEX($C$5:$H$5, 1, MATCH(P$14,$C$4:$H$4))</f>
        <v>7663128.8085562419</v>
      </c>
      <c r="Q64" s="60">
        <f>[5]Growth!Q54*INDEX($C$5:$H$5, 1, MATCH(Q$14,$C$4:$H$4))</f>
        <v>3180619.2343945485</v>
      </c>
      <c r="R64" s="60" cm="1">
        <f t="array" ref="R64">[5]Growth!R54*INDEX($C$5:$H$5, 1, MATCH(R$14,$C$4:$H$4))*INDEX($C$9:$F$11,MATCH(R$15,$B$9:$B$11),_xlfn.IFS($B64-$B$16&lt;=$C$8,1,$B64-$B$16&lt;=$D$8,2,$B64-$B$16&lt;=$E$8,3,$B64-$B$16&gt;$E$8,4))</f>
        <v>15247043.196408221</v>
      </c>
      <c r="S64" s="60" cm="1">
        <f t="array" ref="S64">[5]Growth!S54*INDEX($C$5:$H$5, 1, MATCH(S$14,$C$4:$H$4))*INDEX($C$9:$F$11,MATCH(S$15,$B$9:$B$11),_xlfn.IFS($B64-$B$16&lt;=$C$8,1,$B64-$B$16&lt;=$D$8,2,$B64-$B$16&lt;=$E$8,3,$B64-$B$16&gt;$E$8,4))</f>
        <v>1121282.3639603602</v>
      </c>
      <c r="T64" s="60" cm="1">
        <f t="array" ref="T64">[5]Growth!T54*INDEX($C$5:$H$5, 1, MATCH(T$14,$C$4:$H$4))*INDEX($C$9:$F$11,MATCH(T$15,$B$9:$B$11),_xlfn.IFS($B64-$B$16&lt;=$C$8,1,$B64-$B$16&lt;=$D$8,2,$B64-$B$16&lt;=$E$8,3,$B64-$B$16&gt;$E$8,4))</f>
        <v>205368.59972490845</v>
      </c>
      <c r="U64" s="100">
        <f t="shared" si="5"/>
        <v>3789892151.9256053</v>
      </c>
      <c r="V64" s="60">
        <f>'[5]Relocation Components'!V54*INDEX($C$5:$H$5, 1, MATCH(V$14,$C$4:$H$4))</f>
        <v>2102400216.07549</v>
      </c>
      <c r="W64" s="60">
        <f>'[5]Relocation Components'!W54*INDEX($C$5:$H$5, 1, MATCH(W$14,$C$4:$H$4))</f>
        <v>669867235.62432086</v>
      </c>
      <c r="X64" s="60">
        <f>'[5]Relocation Components'!X54*INDEX($C$5:$H$5, 1, MATCH(X$14,$C$4:$H$4))</f>
        <v>0</v>
      </c>
      <c r="Y64" s="60">
        <f>'[5]Relocation Components'!Y54*INDEX($C$5:$H$5, 1, MATCH(Y$14,$C$4:$H$4))</f>
        <v>2480263887.245697</v>
      </c>
      <c r="Z64" s="60">
        <f>'[5]Relocation Components'!Z54*INDEX($C$5:$H$5, 1, MATCH(Z$14,$C$4:$H$4))</f>
        <v>719786329.2836827</v>
      </c>
      <c r="AA64" s="60">
        <f>'[5]Relocation Components'!AA54*INDEX($C$5:$H$5, 1, MATCH(AA$14,$C$4:$H$4))</f>
        <v>0</v>
      </c>
      <c r="AB64" s="60">
        <f>'[5]Relocation Components'!AB54*INDEX($C$5:$H$5, 1, MATCH(AB$14,$C$4:$H$4))</f>
        <v>5508037031.4656277</v>
      </c>
      <c r="AC64" s="60">
        <f>'[5]Relocation Components'!AC54*INDEX($C$5:$H$5, 1, MATCH(AC$14,$C$4:$H$4))</f>
        <v>1135642142.5771058</v>
      </c>
      <c r="AD64" s="60">
        <f>'[5]Relocation Components'!AD54*INDEX($C$5:$H$5, 1, MATCH(AD$14,$C$4:$H$4))</f>
        <v>0</v>
      </c>
      <c r="AE64" s="60">
        <f>'[5]Relocation Components'!AE54*INDEX($C$5:$H$5, 1, MATCH(AE$14,$C$4:$H$4))</f>
        <v>110736776.18388456</v>
      </c>
      <c r="AF64" s="60">
        <f>'[5]Relocation Components'!AF54*INDEX($C$5:$H$5, 1, MATCH(AF$14,$C$4:$H$4))</f>
        <v>38185731.654076189</v>
      </c>
      <c r="AG64" s="60">
        <f>'[5]Relocation Components'!AG54*INDEX($C$5:$H$5, 1, MATCH(AG$14,$C$4:$H$4))</f>
        <v>0</v>
      </c>
      <c r="AH64" s="60">
        <f>'[5]Relocation Components'!AH54*INDEX($C$5:$H$5, 1, MATCH(AH$14,$C$4:$H$4))</f>
        <v>113351543.37624821</v>
      </c>
      <c r="AI64" s="60">
        <f>'[5]Relocation Components'!AI54*INDEX($C$5:$H$5, 1, MATCH(AI$14,$C$4:$H$4))</f>
        <v>40786628.250016093</v>
      </c>
      <c r="AJ64" s="60">
        <f>'[5]Relocation Components'!AJ54*INDEX($C$5:$H$5, 1, MATCH(AJ$14,$C$4:$H$4))</f>
        <v>0</v>
      </c>
      <c r="AK64" s="60">
        <f>'[5]Relocation Components'!AK54*INDEX($C$5:$H$5, 1, MATCH(AK$14,$C$4:$H$4))</f>
        <v>20686689.327965077</v>
      </c>
      <c r="AL64" s="60">
        <f>'[5]Relocation Components'!AL54*INDEX($C$5:$H$5, 1, MATCH(AL$14,$C$4:$H$4))</f>
        <v>5823043.8350828104</v>
      </c>
      <c r="AM64" s="60">
        <f>'[5]Relocation Components'!AM54*INDEX($C$5:$H$5, 1, MATCH(AM$14,$C$4:$H$4))</f>
        <v>0</v>
      </c>
      <c r="AN64" s="100">
        <f t="shared" si="6"/>
        <v>12945567254.899195</v>
      </c>
      <c r="AP64">
        <v>30490329367.946835</v>
      </c>
    </row>
    <row r="65" spans="2:42">
      <c r="B65" s="46">
        <v>2069</v>
      </c>
      <c r="C65" s="60" cm="1">
        <f t="array" ref="C65">[5]Growth!C55*INDEX($C$5:$H$5, 1, MATCH(C$14,$C$4:$H$4))*INDEX($C$9:$F$11,MATCH(C$15,$B$9:$B$11),_xlfn.IFS($B65-$B$16&lt;=$C$8,1,$B65-$B$16&lt;=$D$8,2,$B65-$B$16&lt;=$E$8,3,$B65-$B$16&gt;$E$8,4))</f>
        <v>125969823.44394656</v>
      </c>
      <c r="D65" s="60" cm="1">
        <f t="array" ref="D65">[5]Growth!D55*INDEX($C$5:$H$5, 1, MATCH(D$14,$C$4:$H$4))*INDEX($C$9:$F$11,MATCH(D$15,$B$9:$B$11),_xlfn.IFS($B65-$B$16&lt;=$C$8,1,$B65-$B$16&lt;=$D$8,2,$B65-$B$16&lt;=$E$8,3,$B65-$B$16&gt;$E$8,4))</f>
        <v>11822175.239552801</v>
      </c>
      <c r="E65" s="60" cm="1">
        <f t="array" ref="E65">[5]Growth!E55*INDEX($C$5:$H$5, 1, MATCH(E$14,$C$4:$H$4))*INDEX($C$9:$F$11,MATCH(E$15,$B$9:$B$11),_xlfn.IFS($B65-$B$16&lt;=$C$8,1,$B65-$B$16&lt;=$D$8,2,$B65-$B$16&lt;=$E$8,3,$B65-$B$16&gt;$E$8,4))</f>
        <v>825226.72380191006</v>
      </c>
      <c r="F65" s="60">
        <f>[5]Growth!F55*INDEX($C$5:$H$5, 1, MATCH(F$14,$C$4:$H$4))</f>
        <v>2452373076.6217771</v>
      </c>
      <c r="G65" s="60">
        <f>[5]Growth!G55*INDEX($C$5:$H$5, 1, MATCH(G$14,$C$4:$H$4))</f>
        <v>76974692.678367853</v>
      </c>
      <c r="H65" s="60">
        <f>[5]Growth!H55*INDEX($C$5:$H$5, 1, MATCH(H$14,$C$4:$H$4))</f>
        <v>15835256.995912204</v>
      </c>
      <c r="I65" s="60">
        <f>[5]Growth!I55*INDEX($C$5:$H$5, 1, MATCH(I$14,$C$4:$H$4))</f>
        <v>400788715.22171468</v>
      </c>
      <c r="J65" s="60">
        <f>[5]Growth!J55*INDEX($C$5:$H$5, 1, MATCH(J$14,$C$4:$H$4))</f>
        <v>27744829.682585303</v>
      </c>
      <c r="K65" s="60">
        <f>[5]Growth!K55*INDEX($C$5:$H$5, 1, MATCH(K$14,$C$4:$H$4))</f>
        <v>10590189.527054545</v>
      </c>
      <c r="L65" s="60">
        <f>[5]Growth!L55*INDEX($C$5:$H$5, 1, MATCH(L$14,$C$4:$H$4))</f>
        <v>250728887.86604428</v>
      </c>
      <c r="M65" s="60">
        <f>[5]Growth!M55*INDEX($C$5:$H$5, 1, MATCH(M$14,$C$4:$H$4))</f>
        <v>9346572.6723441817</v>
      </c>
      <c r="N65" s="60">
        <f>[5]Growth!N55*INDEX($C$5:$H$5, 1, MATCH(N$14,$C$4:$H$4))</f>
        <v>3430485.0558822448</v>
      </c>
      <c r="O65" s="60">
        <f>[5]Growth!O55*INDEX($C$5:$H$5, 1, MATCH(O$14,$C$4:$H$4))</f>
        <v>560352963.07758808</v>
      </c>
      <c r="P65" s="60">
        <f>[5]Growth!P55*INDEX($C$5:$H$5, 1, MATCH(P$14,$C$4:$H$4))</f>
        <v>8038191.5578297386</v>
      </c>
      <c r="Q65" s="60">
        <f>[5]Growth!Q55*INDEX($C$5:$H$5, 1, MATCH(Q$14,$C$4:$H$4))</f>
        <v>3336359.7633768544</v>
      </c>
      <c r="R65" s="60" cm="1">
        <f t="array" ref="R65">[5]Growth!R55*INDEX($C$5:$H$5, 1, MATCH(R$14,$C$4:$H$4))*INDEX($C$9:$F$11,MATCH(R$15,$B$9:$B$11),_xlfn.IFS($B65-$B$16&lt;=$C$8,1,$B65-$B$16&lt;=$D$8,2,$B65-$B$16&lt;=$E$8,3,$B65-$B$16&gt;$E$8,4))</f>
        <v>15996453.241955206</v>
      </c>
      <c r="S65" s="60" cm="1">
        <f t="array" ref="S65">[5]Growth!S55*INDEX($C$5:$H$5, 1, MATCH(S$14,$C$4:$H$4))*INDEX($C$9:$F$11,MATCH(S$15,$B$9:$B$11),_xlfn.IFS($B65-$B$16&lt;=$C$8,1,$B65-$B$16&lt;=$D$8,2,$B65-$B$16&lt;=$E$8,3,$B65-$B$16&gt;$E$8,4))</f>
        <v>1176163.0494508671</v>
      </c>
      <c r="T65" s="60" cm="1">
        <f t="array" ref="T65">[5]Growth!T55*INDEX($C$5:$H$5, 1, MATCH(T$14,$C$4:$H$4))*INDEX($C$9:$F$11,MATCH(T$15,$B$9:$B$11),_xlfn.IFS($B65-$B$16&lt;=$C$8,1,$B65-$B$16&lt;=$D$8,2,$B65-$B$16&lt;=$E$8,3,$B65-$B$16&gt;$E$8,4))</f>
        <v>215424.59553517291</v>
      </c>
      <c r="U65" s="100">
        <f t="shared" si="5"/>
        <v>3975545487.014719</v>
      </c>
      <c r="V65" s="60">
        <f>'[5]Relocation Components'!V55*INDEX($C$5:$H$5, 1, MATCH(V$14,$C$4:$H$4))</f>
        <v>2175823545.7466221</v>
      </c>
      <c r="W65" s="60">
        <f>'[5]Relocation Components'!W55*INDEX($C$5:$H$5, 1, MATCH(W$14,$C$4:$H$4))</f>
        <v>693265668.47297299</v>
      </c>
      <c r="X65" s="60">
        <f>'[5]Relocation Components'!X55*INDEX($C$5:$H$5, 1, MATCH(X$14,$C$4:$H$4))</f>
        <v>0</v>
      </c>
      <c r="Y65" s="60">
        <f>'[5]Relocation Components'!Y55*INDEX($C$5:$H$5, 1, MATCH(Y$14,$C$4:$H$4))</f>
        <v>2558092100.1214914</v>
      </c>
      <c r="Z65" s="60">
        <f>'[5]Relocation Components'!Z55*INDEX($C$5:$H$5, 1, MATCH(Z$14,$C$4:$H$4))</f>
        <v>742329142.23990107</v>
      </c>
      <c r="AA65" s="60">
        <f>'[5]Relocation Components'!AA55*INDEX($C$5:$H$5, 1, MATCH(AA$14,$C$4:$H$4))</f>
        <v>0</v>
      </c>
      <c r="AB65" s="60">
        <f>'[5]Relocation Components'!AB55*INDEX($C$5:$H$5, 1, MATCH(AB$14,$C$4:$H$4))</f>
        <v>5699669852.5451517</v>
      </c>
      <c r="AC65" s="60">
        <f>'[5]Relocation Components'!AC55*INDEX($C$5:$H$5, 1, MATCH(AC$14,$C$4:$H$4))</f>
        <v>1175159519.7471187</v>
      </c>
      <c r="AD65" s="60">
        <f>'[5]Relocation Components'!AD55*INDEX($C$5:$H$5, 1, MATCH(AD$14,$C$4:$H$4))</f>
        <v>0</v>
      </c>
      <c r="AE65" s="60">
        <f>'[5]Relocation Components'!AE55*INDEX($C$5:$H$5, 1, MATCH(AE$14,$C$4:$H$4))</f>
        <v>111296772.16026789</v>
      </c>
      <c r="AF65" s="60">
        <f>'[5]Relocation Components'!AF55*INDEX($C$5:$H$5, 1, MATCH(AF$14,$C$4:$H$4))</f>
        <v>38381718.966469012</v>
      </c>
      <c r="AG65" s="60">
        <f>'[5]Relocation Components'!AG55*INDEX($C$5:$H$5, 1, MATCH(AG$14,$C$4:$H$4))</f>
        <v>0</v>
      </c>
      <c r="AH65" s="60">
        <f>'[5]Relocation Components'!AH55*INDEX($C$5:$H$5, 1, MATCH(AH$14,$C$4:$H$4))</f>
        <v>113976192.85937883</v>
      </c>
      <c r="AI65" s="60">
        <f>'[5]Relocation Components'!AI55*INDEX($C$5:$H$5, 1, MATCH(AI$14,$C$4:$H$4))</f>
        <v>41012551.385010421</v>
      </c>
      <c r="AJ65" s="60">
        <f>'[5]Relocation Components'!AJ55*INDEX($C$5:$H$5, 1, MATCH(AJ$14,$C$4:$H$4))</f>
        <v>0</v>
      </c>
      <c r="AK65" s="60">
        <f>'[5]Relocation Components'!AK55*INDEX($C$5:$H$5, 1, MATCH(AK$14,$C$4:$H$4))</f>
        <v>20876345.585212108</v>
      </c>
      <c r="AL65" s="60">
        <f>'[5]Relocation Components'!AL55*INDEX($C$5:$H$5, 1, MATCH(AL$14,$C$4:$H$4))</f>
        <v>5875272.5014692787</v>
      </c>
      <c r="AM65" s="60">
        <f>'[5]Relocation Components'!AM55*INDEX($C$5:$H$5, 1, MATCH(AM$14,$C$4:$H$4))</f>
        <v>0</v>
      </c>
      <c r="AN65" s="100">
        <f t="shared" si="6"/>
        <v>13375758682.331066</v>
      </c>
      <c r="AP65">
        <v>32335172757.184109</v>
      </c>
    </row>
    <row r="66" spans="2:42">
      <c r="B66" s="46">
        <v>2070</v>
      </c>
      <c r="C66" s="60" cm="1">
        <f t="array" ref="C66">[5]Growth!C56*INDEX($C$5:$H$5, 1, MATCH(C$14,$C$4:$H$4))*INDEX($C$9:$F$11,MATCH(C$15,$B$9:$B$11),_xlfn.IFS($B66-$B$16&lt;=$C$8,1,$B66-$B$16&lt;=$D$8,2,$B66-$B$16&lt;=$E$8,3,$B66-$B$16&gt;$E$8,4))</f>
        <v>132135529.08259743</v>
      </c>
      <c r="D66" s="60" cm="1">
        <f t="array" ref="D66">[5]Growth!D56*INDEX($C$5:$H$5, 1, MATCH(D$14,$C$4:$H$4))*INDEX($C$9:$F$11,MATCH(D$15,$B$9:$B$11),_xlfn.IFS($B66-$B$16&lt;=$C$8,1,$B66-$B$16&lt;=$D$8,2,$B66-$B$16&lt;=$E$8,3,$B66-$B$16&gt;$E$8,4))</f>
        <v>12400876.594721602</v>
      </c>
      <c r="E66" s="60" cm="1">
        <f t="array" ref="E66">[5]Growth!E56*INDEX($C$5:$H$5, 1, MATCH(E$14,$C$4:$H$4))*INDEX($C$9:$F$11,MATCH(E$15,$B$9:$B$11),_xlfn.IFS($B66-$B$16&lt;=$C$8,1,$B66-$B$16&lt;=$D$8,2,$B66-$B$16&lt;=$E$8,3,$B66-$B$16&gt;$E$8,4))</f>
        <v>865638.40844813269</v>
      </c>
      <c r="F66" s="60">
        <f>[5]Growth!F56*INDEX($C$5:$H$5, 1, MATCH(F$14,$C$4:$H$4))</f>
        <v>2572583695.7922196</v>
      </c>
      <c r="G66" s="60">
        <f>[5]Growth!G56*INDEX($C$5:$H$5, 1, MATCH(G$14,$C$4:$H$4))</f>
        <v>80743118.296775997</v>
      </c>
      <c r="H66" s="60">
        <f>[5]Growth!H56*INDEX($C$5:$H$5, 1, MATCH(H$14,$C$4:$H$4))</f>
        <v>16610653.041516623</v>
      </c>
      <c r="I66" s="60">
        <f>[5]Growth!I56*INDEX($C$5:$H$5, 1, MATCH(I$14,$C$4:$H$4))</f>
        <v>420408999.43799657</v>
      </c>
      <c r="J66" s="60">
        <f>[5]Growth!J56*INDEX($C$5:$H$5, 1, MATCH(J$14,$C$4:$H$4))</f>
        <v>29103221.261692092</v>
      </c>
      <c r="K66" s="60">
        <f>[5]Growth!K56*INDEX($C$5:$H$5, 1, MATCH(K$14,$C$4:$H$4))</f>
        <v>11108747.680986091</v>
      </c>
      <c r="L66" s="60">
        <f>[5]Growth!L56*INDEX($C$5:$H$5, 1, MATCH(L$14,$C$4:$H$4))</f>
        <v>262990811.57920107</v>
      </c>
      <c r="M66" s="60">
        <f>[5]Growth!M56*INDEX($C$5:$H$5, 1, MATCH(M$14,$C$4:$H$4))</f>
        <v>9804405.5136963055</v>
      </c>
      <c r="N66" s="60">
        <f>[5]Growth!N56*INDEX($C$5:$H$5, 1, MATCH(N$14,$C$4:$H$4))</f>
        <v>3598483.0110519677</v>
      </c>
      <c r="O66" s="60">
        <f>[5]Growth!O56*INDEX($C$5:$H$5, 1, MATCH(O$14,$C$4:$H$4))</f>
        <v>587761531.92377484</v>
      </c>
      <c r="P66" s="60">
        <f>[5]Growth!P56*INDEX($C$5:$H$5, 1, MATCH(P$14,$C$4:$H$4))</f>
        <v>8431602.7600091901</v>
      </c>
      <c r="Q66" s="60">
        <f>[5]Growth!Q56*INDEX($C$5:$H$5, 1, MATCH(Q$14,$C$4:$H$4))</f>
        <v>3499722.7971714023</v>
      </c>
      <c r="R66" s="60" cm="1">
        <f t="array" ref="R66">[5]Growth!R56*INDEX($C$5:$H$5, 1, MATCH(R$14,$C$4:$H$4))*INDEX($C$9:$F$11,MATCH(R$15,$B$9:$B$11),_xlfn.IFS($B66-$B$16&lt;=$C$8,1,$B66-$B$16&lt;=$D$8,2,$B66-$B$16&lt;=$E$8,3,$B66-$B$16&gt;$E$8,4))</f>
        <v>16782686.684065867</v>
      </c>
      <c r="S66" s="60" cm="1">
        <f t="array" ref="S66">[5]Growth!S56*INDEX($C$5:$H$5, 1, MATCH(S$14,$C$4:$H$4))*INDEX($C$9:$F$11,MATCH(S$15,$B$9:$B$11),_xlfn.IFS($B66-$B$16&lt;=$C$8,1,$B66-$B$16&lt;=$D$8,2,$B66-$B$16&lt;=$E$8,3,$B66-$B$16&gt;$E$8,4))</f>
        <v>1233728.5975805237</v>
      </c>
      <c r="T66" s="60" cm="1">
        <f t="array" ref="T66">[5]Growth!T56*INDEX($C$5:$H$5, 1, MATCH(T$14,$C$4:$H$4))*INDEX($C$9:$F$11,MATCH(T$15,$B$9:$B$11),_xlfn.IFS($B66-$B$16&lt;=$C$8,1,$B66-$B$16&lt;=$D$8,2,$B66-$B$16&lt;=$E$8,3,$B66-$B$16&gt;$E$8,4))</f>
        <v>225972.76942715139</v>
      </c>
      <c r="U66" s="100">
        <f t="shared" si="5"/>
        <v>4170289425.2329326</v>
      </c>
      <c r="V66" s="60">
        <f>'[5]Relocation Components'!V56*INDEX($C$5:$H$5, 1, MATCH(V$14,$C$4:$H$4))</f>
        <v>2252868016.3724084</v>
      </c>
      <c r="W66" s="60">
        <f>'[5]Relocation Components'!W56*INDEX($C$5:$H$5, 1, MATCH(W$14,$C$4:$H$4))</f>
        <v>717818181.72671187</v>
      </c>
      <c r="X66" s="60">
        <f>'[5]Relocation Components'!X56*INDEX($C$5:$H$5, 1, MATCH(X$14,$C$4:$H$4))</f>
        <v>0</v>
      </c>
      <c r="Y66" s="60">
        <f>'[5]Relocation Components'!Y56*INDEX($C$5:$H$5, 1, MATCH(Y$14,$C$4:$H$4))</f>
        <v>2639773982.9597945</v>
      </c>
      <c r="Z66" s="60">
        <f>'[5]Relocation Components'!Z56*INDEX($C$5:$H$5, 1, MATCH(Z$14,$C$4:$H$4))</f>
        <v>765987458.39394975</v>
      </c>
      <c r="AA66" s="60">
        <f>'[5]Relocation Components'!AA56*INDEX($C$5:$H$5, 1, MATCH(AA$14,$C$4:$H$4))</f>
        <v>0</v>
      </c>
      <c r="AB66" s="60">
        <f>'[5]Relocation Components'!AB56*INDEX($C$5:$H$5, 1, MATCH(AB$14,$C$4:$H$4))</f>
        <v>5900755654.7711964</v>
      </c>
      <c r="AC66" s="60">
        <f>'[5]Relocation Components'!AC56*INDEX($C$5:$H$5, 1, MATCH(AC$14,$C$4:$H$4))</f>
        <v>1216626390.2359757</v>
      </c>
      <c r="AD66" s="60">
        <f>'[5]Relocation Components'!AD56*INDEX($C$5:$H$5, 1, MATCH(AD$14,$C$4:$H$4))</f>
        <v>0</v>
      </c>
      <c r="AE66" s="60">
        <f>'[5]Relocation Components'!AE56*INDEX($C$5:$H$5, 1, MATCH(AE$14,$C$4:$H$4))</f>
        <v>111855359.69705807</v>
      </c>
      <c r="AF66" s="60">
        <f>'[5]Relocation Components'!AF56*INDEX($C$5:$H$5, 1, MATCH(AF$14,$C$4:$H$4))</f>
        <v>38577255.578192055</v>
      </c>
      <c r="AG66" s="60">
        <f>'[5]Relocation Components'!AG56*INDEX($C$5:$H$5, 1, MATCH(AG$14,$C$4:$H$4))</f>
        <v>0</v>
      </c>
      <c r="AH66" s="60">
        <f>'[5]Relocation Components'!AH56*INDEX($C$5:$H$5, 1, MATCH(AH$14,$C$4:$H$4))</f>
        <v>114599306.38126761</v>
      </c>
      <c r="AI66" s="60">
        <f>'[5]Relocation Components'!AI56*INDEX($C$5:$H$5, 1, MATCH(AI$14,$C$4:$H$4))</f>
        <v>41237936.933570132</v>
      </c>
      <c r="AJ66" s="60">
        <f>'[5]Relocation Components'!AJ56*INDEX($C$5:$H$5, 1, MATCH(AJ$14,$C$4:$H$4))</f>
        <v>0</v>
      </c>
      <c r="AK66" s="60">
        <f>'[5]Relocation Components'!AK56*INDEX($C$5:$H$5, 1, MATCH(AK$14,$C$4:$H$4))</f>
        <v>21067749.89419733</v>
      </c>
      <c r="AL66" s="60">
        <f>'[5]Relocation Components'!AL56*INDEX($C$5:$H$5, 1, MATCH(AL$14,$C$4:$H$4))</f>
        <v>5927970.1119300174</v>
      </c>
      <c r="AM66" s="60">
        <f>'[5]Relocation Components'!AM56*INDEX($C$5:$H$5, 1, MATCH(AM$14,$C$4:$H$4))</f>
        <v>0</v>
      </c>
      <c r="AN66" s="100">
        <f t="shared" si="6"/>
        <v>13827095263.056252</v>
      </c>
      <c r="AP66">
        <v>34287640049.613361</v>
      </c>
    </row>
    <row r="67" spans="2:42">
      <c r="B67" s="46">
        <v>2071</v>
      </c>
      <c r="C67" s="60" cm="1">
        <f t="array" ref="C67">[5]Growth!C57*INDEX($C$5:$H$5, 1, MATCH(C$14,$C$4:$H$4))*INDEX($C$9:$F$11,MATCH(C$15,$B$9:$B$11),_xlfn.IFS($B67-$B$16&lt;=$C$8,1,$B67-$B$16&lt;=$D$8,2,$B67-$B$16&lt;=$E$8,3,$B67-$B$16&gt;$E$8,4))</f>
        <v>138345309.26334691</v>
      </c>
      <c r="D67" s="60" cm="1">
        <f t="array" ref="D67">[5]Growth!D57*INDEX($C$5:$H$5, 1, MATCH(D$14,$C$4:$H$4))*INDEX($C$9:$F$11,MATCH(D$15,$B$9:$B$11),_xlfn.IFS($B67-$B$16&lt;=$C$8,1,$B67-$B$16&lt;=$D$8,2,$B67-$B$16&lt;=$E$8,3,$B67-$B$16&gt;$E$8,4))</f>
        <v>12983208.437972946</v>
      </c>
      <c r="E67" s="60" cm="1">
        <f t="array" ref="E67">[5]Growth!E57*INDEX($C$5:$H$5, 1, MATCH(E$14,$C$4:$H$4))*INDEX($C$9:$F$11,MATCH(E$15,$B$9:$B$11),_xlfn.IFS($B67-$B$16&lt;=$C$8,1,$B67-$B$16&lt;=$D$8,2,$B67-$B$16&lt;=$E$8,3,$B67-$B$16&gt;$E$8,4))</f>
        <v>906267.4037210528</v>
      </c>
      <c r="F67" s="60">
        <f>[5]Growth!F57*INDEX($C$5:$H$5, 1, MATCH(F$14,$C$4:$H$4))</f>
        <v>2693206165.335176</v>
      </c>
      <c r="G67" s="60">
        <f>[5]Growth!G57*INDEX($C$5:$H$5, 1, MATCH(G$14,$C$4:$H$4))</f>
        <v>84534137.931645587</v>
      </c>
      <c r="H67" s="60">
        <f>[5]Growth!H57*INDEX($C$5:$H$5, 1, MATCH(H$14,$C$4:$H$4))</f>
        <v>17390237.81600032</v>
      </c>
      <c r="I67" s="60">
        <f>[5]Growth!I57*INDEX($C$5:$H$5, 1, MATCH(I$14,$C$4:$H$4))</f>
        <v>440153132.95596951</v>
      </c>
      <c r="J67" s="60">
        <f>[5]Growth!J57*INDEX($C$5:$H$5, 1, MATCH(J$14,$C$4:$H$4))</f>
        <v>30468982.802018043</v>
      </c>
      <c r="K67" s="60">
        <f>[5]Growth!K57*INDEX($C$5:$H$5, 1, MATCH(K$14,$C$4:$H$4))</f>
        <v>11630075.381234616</v>
      </c>
      <c r="L67" s="60">
        <f>[5]Growth!L57*INDEX($C$5:$H$5, 1, MATCH(L$14,$C$4:$H$4))</f>
        <v>275333261.35853392</v>
      </c>
      <c r="M67" s="60">
        <f>[5]Growth!M57*INDEX($C$5:$H$5, 1, MATCH(M$14,$C$4:$H$4))</f>
        <v>10264714.043746116</v>
      </c>
      <c r="N67" s="60">
        <f>[5]Growth!N57*INDEX($C$5:$H$5, 1, MATCH(N$14,$C$4:$H$4))</f>
        <v>3767342.8842348685</v>
      </c>
      <c r="O67" s="60">
        <f>[5]Growth!O57*INDEX($C$5:$H$5, 1, MATCH(O$14,$C$4:$H$4))</f>
        <v>615390892.01899993</v>
      </c>
      <c r="P67" s="60">
        <f>[5]Growth!P57*INDEX($C$5:$H$5, 1, MATCH(P$14,$C$4:$H$4))</f>
        <v>8827050.3926951494</v>
      </c>
      <c r="Q67" s="60">
        <f>[5]Growth!Q57*INDEX($C$5:$H$5, 1, MATCH(Q$14,$C$4:$H$4))</f>
        <v>3663979.1139379772</v>
      </c>
      <c r="R67" s="60" cm="1">
        <f t="array" ref="R67">[5]Growth!R57*INDEX($C$5:$H$5, 1, MATCH(R$14,$C$4:$H$4))*INDEX($C$9:$F$11,MATCH(R$15,$B$9:$B$11),_xlfn.IFS($B67-$B$16&lt;=$C$8,1,$B67-$B$16&lt;=$D$8,2,$B67-$B$16&lt;=$E$8,3,$B67-$B$16&gt;$E$8,4))</f>
        <v>17571880.63481658</v>
      </c>
      <c r="S67" s="60" cm="1">
        <f t="array" ref="S67">[5]Growth!S57*INDEX($C$5:$H$5, 1, MATCH(S$14,$C$4:$H$4))*INDEX($C$9:$F$11,MATCH(S$15,$B$9:$B$11),_xlfn.IFS($B67-$B$16&lt;=$C$8,1,$B67-$B$16&lt;=$D$8,2,$B67-$B$16&lt;=$E$8,3,$B67-$B$16&gt;$E$8,4))</f>
        <v>1291687.2144308893</v>
      </c>
      <c r="T67" s="60" cm="1">
        <f t="array" ref="T67">[5]Growth!T57*INDEX($C$5:$H$5, 1, MATCH(T$14,$C$4:$H$4))*INDEX($C$9:$F$11,MATCH(T$15,$B$9:$B$11),_xlfn.IFS($B67-$B$16&lt;=$C$8,1,$B67-$B$16&lt;=$D$8,2,$B67-$B$16&lt;=$E$8,3,$B67-$B$16&gt;$E$8,4))</f>
        <v>236580.79256294004</v>
      </c>
      <c r="U67" s="100">
        <f t="shared" si="5"/>
        <v>4365964905.7810431</v>
      </c>
      <c r="V67" s="60">
        <f>'[5]Relocation Components'!V57*INDEX($C$5:$H$5, 1, MATCH(V$14,$C$4:$H$4))</f>
        <v>2329399040.7763824</v>
      </c>
      <c r="W67" s="60">
        <f>'[5]Relocation Components'!W57*INDEX($C$5:$H$5, 1, MATCH(W$14,$C$4:$H$4))</f>
        <v>742170130.18847048</v>
      </c>
      <c r="X67" s="60">
        <f>'[5]Relocation Components'!X57*INDEX($C$5:$H$5, 1, MATCH(X$14,$C$4:$H$4))</f>
        <v>0</v>
      </c>
      <c r="Y67" s="60">
        <f>'[5]Relocation Components'!Y57*INDEX($C$5:$H$5, 1, MATCH(Y$14,$C$4:$H$4))</f>
        <v>2719965431.703362</v>
      </c>
      <c r="Z67" s="60">
        <f>'[5]Relocation Components'!Z57*INDEX($C$5:$H$5, 1, MATCH(Z$14,$C$4:$H$4))</f>
        <v>789304942.83164692</v>
      </c>
      <c r="AA67" s="60">
        <f>'[5]Relocation Components'!AA57*INDEX($C$5:$H$5, 1, MATCH(AA$14,$C$4:$H$4))</f>
        <v>0</v>
      </c>
      <c r="AB67" s="60">
        <f>'[5]Relocation Components'!AB57*INDEX($C$5:$H$5, 1, MATCH(AB$14,$C$4:$H$4))</f>
        <v>6100168319.5576372</v>
      </c>
      <c r="AC67" s="60">
        <f>'[5]Relocation Components'!AC57*INDEX($C$5:$H$5, 1, MATCH(AC$14,$C$4:$H$4))</f>
        <v>1257698436.8075063</v>
      </c>
      <c r="AD67" s="60">
        <f>'[5]Relocation Components'!AD57*INDEX($C$5:$H$5, 1, MATCH(AD$14,$C$4:$H$4))</f>
        <v>0</v>
      </c>
      <c r="AE67" s="60">
        <f>'[5]Relocation Components'!AE57*INDEX($C$5:$H$5, 1, MATCH(AE$14,$C$4:$H$4))</f>
        <v>112201104.55200888</v>
      </c>
      <c r="AF67" s="60">
        <f>'[5]Relocation Components'!AF57*INDEX($C$5:$H$5, 1, MATCH(AF$14,$C$4:$H$4))</f>
        <v>38697164.869779952</v>
      </c>
      <c r="AG67" s="60">
        <f>'[5]Relocation Components'!AG57*INDEX($C$5:$H$5, 1, MATCH(AG$14,$C$4:$H$4))</f>
        <v>0</v>
      </c>
      <c r="AH67" s="60">
        <f>'[5]Relocation Components'!AH57*INDEX($C$5:$H$5, 1, MATCH(AH$14,$C$4:$H$4))</f>
        <v>115011717.39948891</v>
      </c>
      <c r="AI67" s="60">
        <f>'[5]Relocation Components'!AI57*INDEX($C$5:$H$5, 1, MATCH(AI$14,$C$4:$H$4))</f>
        <v>41382106.372188151</v>
      </c>
      <c r="AJ67" s="60">
        <f>'[5]Relocation Components'!AJ57*INDEX($C$5:$H$5, 1, MATCH(AJ$14,$C$4:$H$4))</f>
        <v>0</v>
      </c>
      <c r="AK67" s="60">
        <f>'[5]Relocation Components'!AK57*INDEX($C$5:$H$5, 1, MATCH(AK$14,$C$4:$H$4))</f>
        <v>21217824.066967983</v>
      </c>
      <c r="AL67" s="60">
        <f>'[5]Relocation Components'!AL57*INDEX($C$5:$H$5, 1, MATCH(AL$14,$C$4:$H$4))</f>
        <v>5969935.8824233906</v>
      </c>
      <c r="AM67" s="60">
        <f>'[5]Relocation Components'!AM57*INDEX($C$5:$H$5, 1, MATCH(AM$14,$C$4:$H$4))</f>
        <v>0</v>
      </c>
      <c r="AN67" s="100">
        <f t="shared" si="6"/>
        <v>14273186155.007864</v>
      </c>
      <c r="AP67">
        <v>36663839447.811852</v>
      </c>
    </row>
    <row r="68" spans="2:42">
      <c r="B68" s="46">
        <v>2072</v>
      </c>
      <c r="C68" s="60" cm="1">
        <f t="array" ref="C68">[5]Growth!C58*INDEX($C$5:$H$5, 1, MATCH(C$14,$C$4:$H$4))*INDEX($C$9:$F$11,MATCH(C$15,$B$9:$B$11),_xlfn.IFS($B68-$B$16&lt;=$C$8,1,$B68-$B$16&lt;=$D$8,2,$B68-$B$16&lt;=$E$8,3,$B68-$B$16&gt;$E$8,4))</f>
        <v>144845728.63946483</v>
      </c>
      <c r="D68" s="60" cm="1">
        <f t="array" ref="D68">[5]Growth!D58*INDEX($C$5:$H$5, 1, MATCH(D$14,$C$4:$H$4))*INDEX($C$9:$F$11,MATCH(D$15,$B$9:$B$11),_xlfn.IFS($B68-$B$16&lt;=$C$8,1,$B68-$B$16&lt;=$D$8,2,$B68-$B$16&lt;=$E$8,3,$B68-$B$16&gt;$E$8,4))</f>
        <v>13592771.274062617</v>
      </c>
      <c r="E68" s="60" cm="1">
        <f t="array" ref="E68">[5]Growth!E58*INDEX($C$5:$H$5, 1, MATCH(E$14,$C$4:$H$4))*INDEX($C$9:$F$11,MATCH(E$15,$B$9:$B$11),_xlfn.IFS($B68-$B$16&lt;=$C$8,1,$B68-$B$16&lt;=$D$8,2,$B68-$B$16&lt;=$E$8,3,$B68-$B$16&gt;$E$8,4))</f>
        <v>948795.2025001446</v>
      </c>
      <c r="F68" s="60">
        <f>[5]Growth!F58*INDEX($C$5:$H$5, 1, MATCH(F$14,$C$4:$H$4))</f>
        <v>2819459422.5929475</v>
      </c>
      <c r="G68" s="60">
        <f>[5]Growth!G58*INDEX($C$5:$H$5, 1, MATCH(G$14,$C$4:$H$4))</f>
        <v>88502401.734260216</v>
      </c>
      <c r="H68" s="60">
        <f>[5]Growth!H58*INDEX($C$5:$H$5, 1, MATCH(H$14,$C$4:$H$4))</f>
        <v>18206254.435328599</v>
      </c>
      <c r="I68" s="60">
        <f>[5]Growth!I58*INDEX($C$5:$H$5, 1, MATCH(I$14,$C$4:$H$4))</f>
        <v>460820657.32714474</v>
      </c>
      <c r="J68" s="60">
        <f>[5]Growth!J58*INDEX($C$5:$H$5, 1, MATCH(J$14,$C$4:$H$4))</f>
        <v>31898562.443222355</v>
      </c>
      <c r="K68" s="60">
        <f>[5]Growth!K58*INDEX($C$5:$H$5, 1, MATCH(K$14,$C$4:$H$4))</f>
        <v>12175763.982305525</v>
      </c>
      <c r="L68" s="60">
        <f>[5]Growth!L58*INDEX($C$5:$H$5, 1, MATCH(L$14,$C$4:$H$4))</f>
        <v>288252479.08685207</v>
      </c>
      <c r="M68" s="60">
        <f>[5]Growth!M58*INDEX($C$5:$H$5, 1, MATCH(M$14,$C$4:$H$4))</f>
        <v>10746542.413016666</v>
      </c>
      <c r="N68" s="60">
        <f>[5]Growth!N58*INDEX($C$5:$H$5, 1, MATCH(N$14,$C$4:$H$4))</f>
        <v>3944092.5372084295</v>
      </c>
      <c r="O68" s="60">
        <f>[5]Growth!O58*INDEX($C$5:$H$5, 1, MATCH(O$14,$C$4:$H$4))</f>
        <v>644313784.29393804</v>
      </c>
      <c r="P68" s="60">
        <f>[5]Growth!P58*INDEX($C$5:$H$5, 1, MATCH(P$14,$C$4:$H$4))</f>
        <v>9240963.7817496825</v>
      </c>
      <c r="Q68" s="60">
        <f>[5]Growth!Q58*INDEX($C$5:$H$5, 1, MATCH(Q$14,$C$4:$H$4))</f>
        <v>3835911.7553882808</v>
      </c>
      <c r="R68" s="60" cm="1">
        <f t="array" ref="R68">[5]Growth!R58*INDEX($C$5:$H$5, 1, MATCH(R$14,$C$4:$H$4))*INDEX($C$9:$F$11,MATCH(R$15,$B$9:$B$11),_xlfn.IFS($B68-$B$16&lt;=$C$8,1,$B68-$B$16&lt;=$D$8,2,$B68-$B$16&lt;=$E$8,3,$B68-$B$16&gt;$E$8,4))</f>
        <v>18398037.263932191</v>
      </c>
      <c r="S68" s="60" cm="1">
        <f t="array" ref="S68">[5]Growth!S58*INDEX($C$5:$H$5, 1, MATCH(S$14,$C$4:$H$4))*INDEX($C$9:$F$11,MATCH(S$15,$B$9:$B$11),_xlfn.IFS($B68-$B$16&lt;=$C$8,1,$B68-$B$16&lt;=$D$8,2,$B68-$B$16&lt;=$E$8,3,$B68-$B$16&gt;$E$8,4))</f>
        <v>1352357.3714723401</v>
      </c>
      <c r="T68" s="60" cm="1">
        <f t="array" ref="T68">[5]Growth!T58*INDEX($C$5:$H$5, 1, MATCH(T$14,$C$4:$H$4))*INDEX($C$9:$F$11,MATCH(T$15,$B$9:$B$11),_xlfn.IFS($B68-$B$16&lt;=$C$8,1,$B68-$B$16&lt;=$D$8,2,$B68-$B$16&lt;=$E$8,3,$B68-$B$16&gt;$E$8,4))</f>
        <v>247684.68608873963</v>
      </c>
      <c r="U68" s="100">
        <f t="shared" si="5"/>
        <v>4570782210.8208828</v>
      </c>
      <c r="V68" s="60">
        <f>'[5]Relocation Components'!V58*INDEX($C$5:$H$5, 1, MATCH(V$14,$C$4:$H$4))</f>
        <v>2409591582.1550279</v>
      </c>
      <c r="W68" s="60">
        <f>'[5]Relocation Components'!W58*INDEX($C$5:$H$5, 1, MATCH(W$14,$C$4:$H$4))</f>
        <v>767686281.99606693</v>
      </c>
      <c r="X68" s="60">
        <f>'[5]Relocation Components'!X58*INDEX($C$5:$H$5, 1, MATCH(X$14,$C$4:$H$4))</f>
        <v>0</v>
      </c>
      <c r="Y68" s="60">
        <f>'[5]Relocation Components'!Y58*INDEX($C$5:$H$5, 1, MATCH(Y$14,$C$4:$H$4))</f>
        <v>2804021207.7658768</v>
      </c>
      <c r="Z68" s="60">
        <f>'[5]Relocation Components'!Z58*INDEX($C$5:$H$5, 1, MATCH(Z$14,$C$4:$H$4))</f>
        <v>813747020.93544543</v>
      </c>
      <c r="AA68" s="60">
        <f>'[5]Relocation Components'!AA58*INDEX($C$5:$H$5, 1, MATCH(AA$14,$C$4:$H$4))</f>
        <v>0</v>
      </c>
      <c r="AB68" s="60">
        <f>'[5]Relocation Components'!AB58*INDEX($C$5:$H$5, 1, MATCH(AB$14,$C$4:$H$4))</f>
        <v>6309118034.8101377</v>
      </c>
      <c r="AC68" s="60">
        <f>'[5]Relocation Components'!AC58*INDEX($C$5:$H$5, 1, MATCH(AC$14,$C$4:$H$4))</f>
        <v>1300733630.9432571</v>
      </c>
      <c r="AD68" s="60">
        <f>'[5]Relocation Components'!AD58*INDEX($C$5:$H$5, 1, MATCH(AD$14,$C$4:$H$4))</f>
        <v>0</v>
      </c>
      <c r="AE68" s="60">
        <f>'[5]Relocation Components'!AE58*INDEX($C$5:$H$5, 1, MATCH(AE$14,$C$4:$H$4))</f>
        <v>112542905.77609892</v>
      </c>
      <c r="AF68" s="60">
        <f>'[5]Relocation Components'!AF58*INDEX($C$5:$H$5, 1, MATCH(AF$14,$C$4:$H$4))</f>
        <v>38815722.059358433</v>
      </c>
      <c r="AG68" s="60">
        <f>'[5]Relocation Components'!AG58*INDEX($C$5:$H$5, 1, MATCH(AG$14,$C$4:$H$4))</f>
        <v>0</v>
      </c>
      <c r="AH68" s="60">
        <f>'[5]Relocation Components'!AH58*INDEX($C$5:$H$5, 1, MATCH(AH$14,$C$4:$H$4))</f>
        <v>115419904.52429521</v>
      </c>
      <c r="AI68" s="60">
        <f>'[5]Relocation Components'!AI58*INDEX($C$5:$H$5, 1, MATCH(AI$14,$C$4:$H$4))</f>
        <v>41524701.450533301</v>
      </c>
      <c r="AJ68" s="60">
        <f>'[5]Relocation Components'!AJ58*INDEX($C$5:$H$5, 1, MATCH(AJ$14,$C$4:$H$4))</f>
        <v>0</v>
      </c>
      <c r="AK68" s="60">
        <f>'[5]Relocation Components'!AK58*INDEX($C$5:$H$5, 1, MATCH(AK$14,$C$4:$H$4))</f>
        <v>21368776.020409383</v>
      </c>
      <c r="AL68" s="60">
        <f>'[5]Relocation Components'!AL58*INDEX($C$5:$H$5, 1, MATCH(AL$14,$C$4:$H$4))</f>
        <v>6012143.4161656694</v>
      </c>
      <c r="AM68" s="60">
        <f>'[5]Relocation Components'!AM58*INDEX($C$5:$H$5, 1, MATCH(AM$14,$C$4:$H$4))</f>
        <v>0</v>
      </c>
      <c r="AN68" s="100">
        <f t="shared" si="6"/>
        <v>14740581911.852673</v>
      </c>
      <c r="AP68">
        <v>39183703867.687431</v>
      </c>
    </row>
    <row r="69" spans="2:42">
      <c r="B69" s="46">
        <v>2073</v>
      </c>
      <c r="C69" s="60" cm="1">
        <f t="array" ref="C69">[5]Growth!C59*INDEX($C$5:$H$5, 1, MATCH(C$14,$C$4:$H$4))*INDEX($C$9:$F$11,MATCH(C$15,$B$9:$B$11),_xlfn.IFS($B69-$B$16&lt;=$C$8,1,$B69-$B$16&lt;=$D$8,2,$B69-$B$16&lt;=$E$8,3,$B69-$B$16&gt;$E$8,4))</f>
        <v>151650326.68003616</v>
      </c>
      <c r="D69" s="60" cm="1">
        <f t="array" ref="D69">[5]Growth!D59*INDEX($C$5:$H$5, 1, MATCH(D$14,$C$4:$H$4))*INDEX($C$9:$F$11,MATCH(D$15,$B$9:$B$11),_xlfn.IFS($B69-$B$16&lt;=$C$8,1,$B69-$B$16&lt;=$D$8,2,$B69-$B$16&lt;=$E$8,3,$B69-$B$16&gt;$E$8,4))</f>
        <v>14230832.372666327</v>
      </c>
      <c r="E69" s="60" cm="1">
        <f t="array" ref="E69">[5]Growth!E59*INDEX($C$5:$H$5, 1, MATCH(E$14,$C$4:$H$4))*INDEX($C$9:$F$11,MATCH(E$15,$B$9:$B$11),_xlfn.IFS($B69-$B$16&lt;=$C$8,1,$B69-$B$16&lt;=$D$8,2,$B69-$B$16&lt;=$E$8,3,$B69-$B$16&gt;$E$8,4))</f>
        <v>993310.11264784285</v>
      </c>
      <c r="F69" s="60">
        <f>[5]Growth!F59*INDEX($C$5:$H$5, 1, MATCH(F$14,$C$4:$H$4))</f>
        <v>2951604990.1631579</v>
      </c>
      <c r="G69" s="60">
        <f>[5]Growth!G59*INDEX($C$5:$H$5, 1, MATCH(G$14,$C$4:$H$4))</f>
        <v>92656156.572307155</v>
      </c>
      <c r="H69" s="60">
        <f>[5]Growth!H59*INDEX($C$5:$H$5, 1, MATCH(H$14,$C$4:$H$4))</f>
        <v>19060397.122049704</v>
      </c>
      <c r="I69" s="60">
        <f>[5]Growth!I59*INDEX($C$5:$H$5, 1, MATCH(I$14,$C$4:$H$4))</f>
        <v>482454551.30304754</v>
      </c>
      <c r="J69" s="60">
        <f>[5]Growth!J59*INDEX($C$5:$H$5, 1, MATCH(J$14,$C$4:$H$4))</f>
        <v>33394927.59154205</v>
      </c>
      <c r="K69" s="60">
        <f>[5]Growth!K59*INDEX($C$5:$H$5, 1, MATCH(K$14,$C$4:$H$4))</f>
        <v>12746946.255030438</v>
      </c>
      <c r="L69" s="60">
        <f>[5]Growth!L59*INDEX($C$5:$H$5, 1, MATCH(L$14,$C$4:$H$4))</f>
        <v>301775285.43460566</v>
      </c>
      <c r="M69" s="60">
        <f>[5]Growth!M59*INDEX($C$5:$H$5, 1, MATCH(M$14,$C$4:$H$4))</f>
        <v>11250891.834104907</v>
      </c>
      <c r="N69" s="60">
        <f>[5]Growth!N59*INDEX($C$5:$H$5, 1, MATCH(N$14,$C$4:$H$4))</f>
        <v>4129098.7982687587</v>
      </c>
      <c r="O69" s="60">
        <f>[5]Growth!O59*INDEX($C$5:$H$5, 1, MATCH(O$14,$C$4:$H$4))</f>
        <v>674590488.56632245</v>
      </c>
      <c r="P69" s="60">
        <f>[5]Growth!P59*INDEX($C$5:$H$5, 1, MATCH(P$14,$C$4:$H$4))</f>
        <v>9674200.8837279286</v>
      </c>
      <c r="Q69" s="60">
        <f>[5]Growth!Q59*INDEX($C$5:$H$5, 1, MATCH(Q$14,$C$4:$H$4))</f>
        <v>4015877.7131987698</v>
      </c>
      <c r="R69" s="60" cm="1">
        <f t="array" ref="R69">[5]Growth!R59*INDEX($C$5:$H$5, 1, MATCH(R$14,$C$4:$H$4))*INDEX($C$9:$F$11,MATCH(R$15,$B$9:$B$11),_xlfn.IFS($B69-$B$16&lt;=$C$8,1,$B69-$B$16&lt;=$D$8,2,$B69-$B$16&lt;=$E$8,3,$B69-$B$16&gt;$E$8,4))</f>
        <v>19262879.854372326</v>
      </c>
      <c r="S69" s="60" cm="1">
        <f t="array" ref="S69">[5]Growth!S59*INDEX($C$5:$H$5, 1, MATCH(S$14,$C$4:$H$4))*INDEX($C$9:$F$11,MATCH(S$15,$B$9:$B$11),_xlfn.IFS($B69-$B$16&lt;=$C$8,1,$B69-$B$16&lt;=$D$8,2,$B69-$B$16&lt;=$E$8,3,$B69-$B$16&gt;$E$8,4))</f>
        <v>1415865.3261818588</v>
      </c>
      <c r="T69" s="60" cm="1">
        <f t="array" ref="T69">[5]Growth!T59*INDEX($C$5:$H$5, 1, MATCH(T$14,$C$4:$H$4))*INDEX($C$9:$F$11,MATCH(T$15,$B$9:$B$11),_xlfn.IFS($B69-$B$16&lt;=$C$8,1,$B69-$B$16&lt;=$D$8,2,$B69-$B$16&lt;=$E$8,3,$B69-$B$16&gt;$E$8,4))</f>
        <v>259307.51698571185</v>
      </c>
      <c r="U69" s="100">
        <f t="shared" si="5"/>
        <v>4785166334.1002541</v>
      </c>
      <c r="V69" s="60">
        <f>'[5]Relocation Components'!V59*INDEX($C$5:$H$5, 1, MATCH(V$14,$C$4:$H$4))</f>
        <v>2493615983.2920213</v>
      </c>
      <c r="W69" s="60">
        <f>'[5]Relocation Components'!W59*INDEX($C$5:$H$5, 1, MATCH(W$14,$C$4:$H$4))</f>
        <v>794420729.14997971</v>
      </c>
      <c r="X69" s="60">
        <f>'[5]Relocation Components'!X59*INDEX($C$5:$H$5, 1, MATCH(X$14,$C$4:$H$4))</f>
        <v>0</v>
      </c>
      <c r="Y69" s="60">
        <f>'[5]Relocation Components'!Y59*INDEX($C$5:$H$5, 1, MATCH(Y$14,$C$4:$H$4))</f>
        <v>2892120911.7552881</v>
      </c>
      <c r="Z69" s="60">
        <f>'[5]Relocation Components'!Z59*INDEX($C$5:$H$5, 1, MATCH(Z$14,$C$4:$H$4))</f>
        <v>839366053.37547624</v>
      </c>
      <c r="AA69" s="60">
        <f>'[5]Relocation Components'!AA59*INDEX($C$5:$H$5, 1, MATCH(AA$14,$C$4:$H$4))</f>
        <v>0</v>
      </c>
      <c r="AB69" s="60">
        <f>'[5]Relocation Components'!AB59*INDEX($C$5:$H$5, 1, MATCH(AB$14,$C$4:$H$4))</f>
        <v>6528047958.8527689</v>
      </c>
      <c r="AC69" s="60">
        <f>'[5]Relocation Components'!AC59*INDEX($C$5:$H$5, 1, MATCH(AC$14,$C$4:$H$4))</f>
        <v>1345823102.5298545</v>
      </c>
      <c r="AD69" s="60">
        <f>'[5]Relocation Components'!AD59*INDEX($C$5:$H$5, 1, MATCH(AD$14,$C$4:$H$4))</f>
        <v>0</v>
      </c>
      <c r="AE69" s="60">
        <f>'[5]Relocation Components'!AE59*INDEX($C$5:$H$5, 1, MATCH(AE$14,$C$4:$H$4))</f>
        <v>112880763.36932813</v>
      </c>
      <c r="AF69" s="60">
        <f>'[5]Relocation Components'!AF59*INDEX($C$5:$H$5, 1, MATCH(AF$14,$C$4:$H$4))</f>
        <v>38932927.146927506</v>
      </c>
      <c r="AG69" s="60">
        <f>'[5]Relocation Components'!AG59*INDEX($C$5:$H$5, 1, MATCH(AG$14,$C$4:$H$4))</f>
        <v>0</v>
      </c>
      <c r="AH69" s="60">
        <f>'[5]Relocation Components'!AH59*INDEX($C$5:$H$5, 1, MATCH(AH$14,$C$4:$H$4))</f>
        <v>115823867.75568649</v>
      </c>
      <c r="AI69" s="60">
        <f>'[5]Relocation Components'!AI59*INDEX($C$5:$H$5, 1, MATCH(AI$14,$C$4:$H$4))</f>
        <v>41665722.168605596</v>
      </c>
      <c r="AJ69" s="60">
        <f>'[5]Relocation Components'!AJ59*INDEX($C$5:$H$5, 1, MATCH(AJ$14,$C$4:$H$4))</f>
        <v>0</v>
      </c>
      <c r="AK69" s="60">
        <f>'[5]Relocation Components'!AK59*INDEX($C$5:$H$5, 1, MATCH(AK$14,$C$4:$H$4))</f>
        <v>21520681.885040626</v>
      </c>
      <c r="AL69" s="60">
        <f>'[5]Relocation Components'!AL59*INDEX($C$5:$H$5, 1, MATCH(AL$14,$C$4:$H$4))</f>
        <v>6054614.0542233512</v>
      </c>
      <c r="AM69" s="60">
        <f>'[5]Relocation Components'!AM59*INDEX($C$5:$H$5, 1, MATCH(AM$14,$C$4:$H$4))</f>
        <v>0</v>
      </c>
      <c r="AN69" s="100">
        <f t="shared" si="6"/>
        <v>15230273315.335197</v>
      </c>
      <c r="AP69">
        <v>41856474201.419189</v>
      </c>
    </row>
    <row r="70" spans="2:42">
      <c r="B70" s="46">
        <v>2074</v>
      </c>
      <c r="C70" s="60" cm="1">
        <f t="array" ref="C70">[5]Growth!C60*INDEX($C$5:$H$5, 1, MATCH(C$14,$C$4:$H$4))*INDEX($C$9:$F$11,MATCH(C$15,$B$9:$B$11),_xlfn.IFS($B70-$B$16&lt;=$C$8,1,$B70-$B$16&lt;=$D$8,2,$B70-$B$16&lt;=$E$8,3,$B70-$B$16&gt;$E$8,4))</f>
        <v>158773270.20306599</v>
      </c>
      <c r="D70" s="60" cm="1">
        <f t="array" ref="D70">[5]Growth!D60*INDEX($C$5:$H$5, 1, MATCH(D$14,$C$4:$H$4))*INDEX($C$9:$F$11,MATCH(D$15,$B$9:$B$11),_xlfn.IFS($B70-$B$16&lt;=$C$8,1,$B70-$B$16&lt;=$D$8,2,$B70-$B$16&lt;=$E$8,3,$B70-$B$16&gt;$E$8,4))</f>
        <v>14898717.652945248</v>
      </c>
      <c r="E70" s="60" cm="1">
        <f t="array" ref="E70">[5]Growth!E60*INDEX($C$5:$H$5, 1, MATCH(E$14,$C$4:$H$4))*INDEX($C$9:$F$11,MATCH(E$15,$B$9:$B$11),_xlfn.IFS($B70-$B$16&lt;=$C$8,1,$B70-$B$16&lt;=$D$8,2,$B70-$B$16&lt;=$E$8,3,$B70-$B$16&gt;$E$8,4))</f>
        <v>1039904.5258040604</v>
      </c>
      <c r="F70" s="60">
        <f>[5]Growth!F60*INDEX($C$5:$H$5, 1, MATCH(F$14,$C$4:$H$4))</f>
        <v>3089916465.9339075</v>
      </c>
      <c r="G70" s="60">
        <f>[5]Growth!G60*INDEX($C$5:$H$5, 1, MATCH(G$14,$C$4:$H$4))</f>
        <v>97004030.889823154</v>
      </c>
      <c r="H70" s="60">
        <f>[5]Growth!H60*INDEX($C$5:$H$5, 1, MATCH(H$14,$C$4:$H$4))</f>
        <v>19954438.441354595</v>
      </c>
      <c r="I70" s="60">
        <f>[5]Growth!I60*INDEX($C$5:$H$5, 1, MATCH(I$14,$C$4:$H$4))</f>
        <v>505099783.03322279</v>
      </c>
      <c r="J70" s="60">
        <f>[5]Growth!J60*INDEX($C$5:$H$5, 1, MATCH(J$14,$C$4:$H$4))</f>
        <v>34961182.848585658</v>
      </c>
      <c r="K70" s="60">
        <f>[5]Growth!K60*INDEX($C$5:$H$5, 1, MATCH(K$14,$C$4:$H$4))</f>
        <v>13344807.345072079</v>
      </c>
      <c r="L70" s="60">
        <f>[5]Growth!L60*INDEX($C$5:$H$5, 1, MATCH(L$14,$C$4:$H$4))</f>
        <v>315929741.21941751</v>
      </c>
      <c r="M70" s="60">
        <f>[5]Growth!M60*INDEX($C$5:$H$5, 1, MATCH(M$14,$C$4:$H$4))</f>
        <v>11778809.841269428</v>
      </c>
      <c r="N70" s="60">
        <f>[5]Growth!N60*INDEX($C$5:$H$5, 1, MATCH(N$14,$C$4:$H$4))</f>
        <v>4322745.4540921003</v>
      </c>
      <c r="O70" s="60">
        <f>[5]Growth!O60*INDEX($C$5:$H$5, 1, MATCH(O$14,$C$4:$H$4))</f>
        <v>706284078.80521059</v>
      </c>
      <c r="P70" s="60">
        <f>[5]Growth!P60*INDEX($C$5:$H$5, 1, MATCH(P$14,$C$4:$H$4))</f>
        <v>10127659.286449628</v>
      </c>
      <c r="Q70" s="60">
        <f>[5]Growth!Q60*INDEX($C$5:$H$5, 1, MATCH(Q$14,$C$4:$H$4))</f>
        <v>4204250.4874018366</v>
      </c>
      <c r="R70" s="60" cm="1">
        <f t="array" ref="R70">[5]Growth!R60*INDEX($C$5:$H$5, 1, MATCH(R$14,$C$4:$H$4))*INDEX($C$9:$F$11,MATCH(R$15,$B$9:$B$11),_xlfn.IFS($B70-$B$16&lt;=$C$8,1,$B70-$B$16&lt;=$D$8,2,$B70-$B$16&lt;=$E$8,3,$B70-$B$16&gt;$E$8,4))</f>
        <v>20168211.610696644</v>
      </c>
      <c r="S70" s="60" cm="1">
        <f t="array" ref="S70">[5]Growth!S60*INDEX($C$5:$H$5, 1, MATCH(S$14,$C$4:$H$4))*INDEX($C$9:$F$11,MATCH(S$15,$B$9:$B$11),_xlfn.IFS($B70-$B$16&lt;=$C$8,1,$B70-$B$16&lt;=$D$8,2,$B70-$B$16&lt;=$E$8,3,$B70-$B$16&gt;$E$8,4))</f>
        <v>1482343.1829336486</v>
      </c>
      <c r="T70" s="60" cm="1">
        <f t="array" ref="T70">[5]Growth!T60*INDEX($C$5:$H$5, 1, MATCH(T$14,$C$4:$H$4))*INDEX($C$9:$F$11,MATCH(T$15,$B$9:$B$11),_xlfn.IFS($B70-$B$16&lt;=$C$8,1,$B70-$B$16&lt;=$D$8,2,$B70-$B$16&lt;=$E$8,3,$B70-$B$16&gt;$E$8,4))</f>
        <v>271473.4192571594</v>
      </c>
      <c r="U70" s="100">
        <f t="shared" si="5"/>
        <v>5009561914.1805105</v>
      </c>
      <c r="V70" s="60">
        <f>'[5]Relocation Components'!V60*INDEX($C$5:$H$5, 1, MATCH(V$14,$C$4:$H$4))</f>
        <v>2581650874.2675791</v>
      </c>
      <c r="W70" s="60">
        <f>'[5]Relocation Components'!W60*INDEX($C$5:$H$5, 1, MATCH(W$14,$C$4:$H$4))</f>
        <v>822430191.95523536</v>
      </c>
      <c r="X70" s="60">
        <f>'[5]Relocation Components'!X60*INDEX($C$5:$H$5, 1, MATCH(X$14,$C$4:$H$4))</f>
        <v>0</v>
      </c>
      <c r="Y70" s="60">
        <f>'[5]Relocation Components'!Y60*INDEX($C$5:$H$5, 1, MATCH(Y$14,$C$4:$H$4))</f>
        <v>2984452395.7225175</v>
      </c>
      <c r="Z70" s="60">
        <f>'[5]Relocation Components'!Z60*INDEX($C$5:$H$5, 1, MATCH(Z$14,$C$4:$H$4))</f>
        <v>866216811.5403024</v>
      </c>
      <c r="AA70" s="60">
        <f>'[5]Relocation Components'!AA60*INDEX($C$5:$H$5, 1, MATCH(AA$14,$C$4:$H$4))</f>
        <v>0</v>
      </c>
      <c r="AB70" s="60">
        <f>'[5]Relocation Components'!AB60*INDEX($C$5:$H$5, 1, MATCH(AB$14,$C$4:$H$4))</f>
        <v>6757423543.1646738</v>
      </c>
      <c r="AC70" s="60">
        <f>'[5]Relocation Components'!AC60*INDEX($C$5:$H$5, 1, MATCH(AC$14,$C$4:$H$4))</f>
        <v>1393062561.7833323</v>
      </c>
      <c r="AD70" s="60">
        <f>'[5]Relocation Components'!AD60*INDEX($C$5:$H$5, 1, MATCH(AD$14,$C$4:$H$4))</f>
        <v>0</v>
      </c>
      <c r="AE70" s="60">
        <f>'[5]Relocation Components'!AE60*INDEX($C$5:$H$5, 1, MATCH(AE$14,$C$4:$H$4))</f>
        <v>113214677.3316966</v>
      </c>
      <c r="AF70" s="60">
        <f>'[5]Relocation Components'!AF60*INDEX($C$5:$H$5, 1, MATCH(AF$14,$C$4:$H$4))</f>
        <v>39048780.13248717</v>
      </c>
      <c r="AG70" s="60">
        <f>'[5]Relocation Components'!AG60*INDEX($C$5:$H$5, 1, MATCH(AG$14,$C$4:$H$4))</f>
        <v>0</v>
      </c>
      <c r="AH70" s="60">
        <f>'[5]Relocation Components'!AH60*INDEX($C$5:$H$5, 1, MATCH(AH$14,$C$4:$H$4))</f>
        <v>116223607.09366284</v>
      </c>
      <c r="AI70" s="60">
        <f>'[5]Relocation Components'!AI60*INDEX($C$5:$H$5, 1, MATCH(AI$14,$C$4:$H$4))</f>
        <v>41805168.526405029</v>
      </c>
      <c r="AJ70" s="60">
        <f>'[5]Relocation Components'!AJ60*INDEX($C$5:$H$5, 1, MATCH(AJ$14,$C$4:$H$4))</f>
        <v>0</v>
      </c>
      <c r="AK70" s="60">
        <f>'[5]Relocation Components'!AK60*INDEX($C$5:$H$5, 1, MATCH(AK$14,$C$4:$H$4))</f>
        <v>21673523.155053593</v>
      </c>
      <c r="AL70" s="60">
        <f>'[5]Relocation Components'!AL60*INDEX($C$5:$H$5, 1, MATCH(AL$14,$C$4:$H$4))</f>
        <v>6097342.5092226956</v>
      </c>
      <c r="AM70" s="60">
        <f>'[5]Relocation Components'!AM60*INDEX($C$5:$H$5, 1, MATCH(AM$14,$C$4:$H$4))</f>
        <v>0</v>
      </c>
      <c r="AN70" s="100">
        <f t="shared" si="6"/>
        <v>15743299477.182167</v>
      </c>
      <c r="AP70">
        <v>44691963947.726715</v>
      </c>
    </row>
    <row r="71" spans="2:42">
      <c r="B71" s="46">
        <v>2075</v>
      </c>
      <c r="C71" s="60" cm="1">
        <f t="array" ref="C71">[5]Growth!C61*INDEX($C$5:$H$5, 1, MATCH(C$14,$C$4:$H$4))*INDEX($C$9:$F$11,MATCH(C$15,$B$9:$B$11),_xlfn.IFS($B71-$B$16&lt;=$C$8,1,$B71-$B$16&lt;=$D$8,2,$B71-$B$16&lt;=$E$8,3,$B71-$B$16&gt;$E$8,4))</f>
        <v>166229382.26169875</v>
      </c>
      <c r="D71" s="60" cm="1">
        <f t="array" ref="D71">[5]Growth!D61*INDEX($C$5:$H$5, 1, MATCH(D$14,$C$4:$H$4))*INDEX($C$9:$F$11,MATCH(D$15,$B$9:$B$11),_xlfn.IFS($B71-$B$16&lt;=$C$8,1,$B71-$B$16&lt;=$D$8,2,$B71-$B$16&lt;=$E$8,3,$B71-$B$16&gt;$E$8,4))</f>
        <v>15597814.380320398</v>
      </c>
      <c r="E71" s="60" cm="1">
        <f t="array" ref="E71">[5]Growth!E61*INDEX($C$5:$H$5, 1, MATCH(E$14,$C$4:$H$4))*INDEX($C$9:$F$11,MATCH(E$15,$B$9:$B$11),_xlfn.IFS($B71-$B$16&lt;=$C$8,1,$B71-$B$16&lt;=$D$8,2,$B71-$B$16&lt;=$E$8,3,$B71-$B$16&gt;$E$8,4))</f>
        <v>1088675.1049942805</v>
      </c>
      <c r="F71" s="60">
        <f>[5]Growth!F61*INDEX($C$5:$H$5, 1, MATCH(F$14,$C$4:$H$4))</f>
        <v>3234680076.8063245</v>
      </c>
      <c r="G71" s="60">
        <f>[5]Growth!G61*INDEX($C$5:$H$5, 1, MATCH(G$14,$C$4:$H$4))</f>
        <v>101555052.24766001</v>
      </c>
      <c r="H71" s="60">
        <f>[5]Growth!H61*INDEX($C$5:$H$5, 1, MATCH(H$14,$C$4:$H$4))</f>
        <v>20890232.899784859</v>
      </c>
      <c r="I71" s="60">
        <f>[5]Growth!I61*INDEX($C$5:$H$5, 1, MATCH(I$14,$C$4:$H$4))</f>
        <v>528803401.55815804</v>
      </c>
      <c r="J71" s="60">
        <f>[5]Growth!J61*INDEX($C$5:$H$5, 1, MATCH(J$14,$C$4:$H$4))</f>
        <v>36600576.312354788</v>
      </c>
      <c r="K71" s="60">
        <f>[5]Growth!K61*INDEX($C$5:$H$5, 1, MATCH(K$14,$C$4:$H$4))</f>
        <v>13970587.178480312</v>
      </c>
      <c r="L71" s="60">
        <f>[5]Growth!L61*INDEX($C$5:$H$5, 1, MATCH(L$14,$C$4:$H$4))</f>
        <v>330745204.36912411</v>
      </c>
      <c r="M71" s="60">
        <f>[5]Growth!M61*INDEX($C$5:$H$5, 1, MATCH(M$14,$C$4:$H$4))</f>
        <v>12331392.419565143</v>
      </c>
      <c r="N71" s="60">
        <f>[5]Growth!N61*INDEX($C$5:$H$5, 1, MATCH(N$14,$C$4:$H$4))</f>
        <v>4525434.0285021057</v>
      </c>
      <c r="O71" s="60">
        <f>[5]Growth!O61*INDEX($C$5:$H$5, 1, MATCH(O$14,$C$4:$H$4))</f>
        <v>739460551.84657168</v>
      </c>
      <c r="P71" s="60">
        <f>[5]Growth!P61*INDEX($C$5:$H$5, 1, MATCH(P$14,$C$4:$H$4))</f>
        <v>10602278.02723418</v>
      </c>
      <c r="Q71" s="60">
        <f>[5]Growth!Q61*INDEX($C$5:$H$5, 1, MATCH(Q$14,$C$4:$H$4))</f>
        <v>4401420.8447422152</v>
      </c>
      <c r="R71" s="60" cm="1">
        <f t="array" ref="R71">[5]Growth!R61*INDEX($C$5:$H$5, 1, MATCH(R$14,$C$4:$H$4))*INDEX($C$9:$F$11,MATCH(R$15,$B$9:$B$11),_xlfn.IFS($B71-$B$16&lt;=$C$8,1,$B71-$B$16&lt;=$D$8,2,$B71-$B$16&lt;=$E$8,3,$B71-$B$16&gt;$E$8,4))</f>
        <v>21115919.343017466</v>
      </c>
      <c r="S71" s="60" cm="1">
        <f t="array" ref="S71">[5]Growth!S61*INDEX($C$5:$H$5, 1, MATCH(S$14,$C$4:$H$4))*INDEX($C$9:$F$11,MATCH(S$15,$B$9:$B$11),_xlfn.IFS($B71-$B$16&lt;=$C$8,1,$B71-$B$16&lt;=$D$8,2,$B71-$B$16&lt;=$E$8,3,$B71-$B$16&gt;$E$8,4))</f>
        <v>1551929.1620451629</v>
      </c>
      <c r="T71" s="60" cm="1">
        <f t="array" ref="T71">[5]Growth!T61*INDEX($C$5:$H$5, 1, MATCH(T$14,$C$4:$H$4))*INDEX($C$9:$F$11,MATCH(T$15,$B$9:$B$11),_xlfn.IFS($B71-$B$16&lt;=$C$8,1,$B71-$B$16&lt;=$D$8,2,$B71-$B$16&lt;=$E$8,3,$B71-$B$16&gt;$E$8,4))</f>
        <v>284207.64296328754</v>
      </c>
      <c r="U71" s="100">
        <f t="shared" si="5"/>
        <v>5244434136.4335423</v>
      </c>
      <c r="V71" s="60">
        <f>'[5]Relocation Components'!V61*INDEX($C$5:$H$5, 1, MATCH(V$14,$C$4:$H$4))</f>
        <v>2673883018.7138681</v>
      </c>
      <c r="W71" s="60">
        <f>'[5]Relocation Components'!W61*INDEX($C$5:$H$5, 1, MATCH(W$14,$C$4:$H$4))</f>
        <v>851773969.28051138</v>
      </c>
      <c r="X71" s="60">
        <f>'[5]Relocation Components'!X61*INDEX($C$5:$H$5, 1, MATCH(X$14,$C$4:$H$4))</f>
        <v>0</v>
      </c>
      <c r="Y71" s="60">
        <f>'[5]Relocation Components'!Y61*INDEX($C$5:$H$5, 1, MATCH(Y$14,$C$4:$H$4))</f>
        <v>3081212001.5028591</v>
      </c>
      <c r="Z71" s="60">
        <f>'[5]Relocation Components'!Z61*INDEX($C$5:$H$5, 1, MATCH(Z$14,$C$4:$H$4))</f>
        <v>894356547.70463026</v>
      </c>
      <c r="AA71" s="60">
        <f>'[5]Relocation Components'!AA61*INDEX($C$5:$H$5, 1, MATCH(AA$14,$C$4:$H$4))</f>
        <v>0</v>
      </c>
      <c r="AB71" s="60">
        <f>'[5]Relocation Components'!AB61*INDEX($C$5:$H$5, 1, MATCH(AB$14,$C$4:$H$4))</f>
        <v>6997730388.6899405</v>
      </c>
      <c r="AC71" s="60">
        <f>'[5]Relocation Components'!AC61*INDEX($C$5:$H$5, 1, MATCH(AC$14,$C$4:$H$4))</f>
        <v>1442551856.3027744</v>
      </c>
      <c r="AD71" s="60">
        <f>'[5]Relocation Components'!AD61*INDEX($C$5:$H$5, 1, MATCH(AD$14,$C$4:$H$4))</f>
        <v>0</v>
      </c>
      <c r="AE71" s="60">
        <f>'[5]Relocation Components'!AE61*INDEX($C$5:$H$5, 1, MATCH(AE$14,$C$4:$H$4))</f>
        <v>113544647.6632043</v>
      </c>
      <c r="AF71" s="60">
        <f>'[5]Relocation Components'!AF61*INDEX($C$5:$H$5, 1, MATCH(AF$14,$C$4:$H$4))</f>
        <v>39163281.016037434</v>
      </c>
      <c r="AG71" s="60">
        <f>'[5]Relocation Components'!AG61*INDEX($C$5:$H$5, 1, MATCH(AG$14,$C$4:$H$4))</f>
        <v>0</v>
      </c>
      <c r="AH71" s="60">
        <f>'[5]Relocation Components'!AH61*INDEX($C$5:$H$5, 1, MATCH(AH$14,$C$4:$H$4))</f>
        <v>116619122.53822416</v>
      </c>
      <c r="AI71" s="60">
        <f>'[5]Relocation Components'!AI61*INDEX($C$5:$H$5, 1, MATCH(AI$14,$C$4:$H$4))</f>
        <v>41943040.523931593</v>
      </c>
      <c r="AJ71" s="60">
        <f>'[5]Relocation Components'!AJ61*INDEX($C$5:$H$5, 1, MATCH(AJ$14,$C$4:$H$4))</f>
        <v>0</v>
      </c>
      <c r="AK71" s="60">
        <f>'[5]Relocation Components'!AK61*INDEX($C$5:$H$5, 1, MATCH(AK$14,$C$4:$H$4))</f>
        <v>21827188.029313546</v>
      </c>
      <c r="AL71" s="60">
        <f>'[5]Relocation Components'!AL61*INDEX($C$5:$H$5, 1, MATCH(AL$14,$C$4:$H$4))</f>
        <v>6140297.2484927224</v>
      </c>
      <c r="AM71" s="60">
        <f>'[5]Relocation Components'!AM61*INDEX($C$5:$H$5, 1, MATCH(AM$14,$C$4:$H$4))</f>
        <v>0</v>
      </c>
      <c r="AN71" s="100">
        <f t="shared" si="6"/>
        <v>16280745359.213785</v>
      </c>
      <c r="AP71">
        <v>47700580366.880394</v>
      </c>
    </row>
    <row r="72" spans="2:42">
      <c r="B72" s="46">
        <v>2076</v>
      </c>
      <c r="C72" s="60" cm="1">
        <f t="array" ref="C72">[5]Growth!C62*INDEX($C$5:$H$5, 1, MATCH(C$14,$C$4:$H$4))*INDEX($C$9:$F$11,MATCH(C$15,$B$9:$B$11),_xlfn.IFS($B72-$B$16&lt;=$C$8,1,$B72-$B$16&lt;=$D$8,2,$B72-$B$16&lt;=$E$8,3,$B72-$B$16&gt;$E$8,4))</f>
        <v>174034172.35068703</v>
      </c>
      <c r="D72" s="60" cm="1">
        <f t="array" ref="D72">[5]Growth!D62*INDEX($C$5:$H$5, 1, MATCH(D$14,$C$4:$H$4))*INDEX($C$9:$F$11,MATCH(D$15,$B$9:$B$11),_xlfn.IFS($B72-$B$16&lt;=$C$8,1,$B72-$B$16&lt;=$D$8,2,$B72-$B$16&lt;=$E$8,3,$B72-$B$16&gt;$E$8,4))</f>
        <v>16329573.986300696</v>
      </c>
      <c r="E72" s="60" cm="1">
        <f t="array" ref="E72">[5]Growth!E62*INDEX($C$5:$H$5, 1, MATCH(E$14,$C$4:$H$4))*INDEX($C$9:$F$11,MATCH(E$15,$B$9:$B$11),_xlfn.IFS($B72-$B$16&lt;=$C$8,1,$B72-$B$16&lt;=$D$8,2,$B72-$B$16&lt;=$E$8,3,$B72-$B$16&gt;$E$8,4))</f>
        <v>1139722.980789012</v>
      </c>
      <c r="F72" s="60">
        <f>[5]Growth!F62*INDEX($C$5:$H$5, 1, MATCH(F$14,$C$4:$H$4))</f>
        <v>3386195257.6011477</v>
      </c>
      <c r="G72" s="60">
        <f>[5]Growth!G62*INDEX($C$5:$H$5, 1, MATCH(G$14,$C$4:$H$4))</f>
        <v>106318665.66405596</v>
      </c>
      <c r="H72" s="60">
        <f>[5]Growth!H62*INDEX($C$5:$H$5, 1, MATCH(H$14,$C$4:$H$4))</f>
        <v>21869720.707954753</v>
      </c>
      <c r="I72" s="60">
        <f>[5]Growth!I62*INDEX($C$5:$H$5, 1, MATCH(I$14,$C$4:$H$4))</f>
        <v>553614632.47800362</v>
      </c>
      <c r="J72" s="60">
        <f>[5]Growth!J62*INDEX($C$5:$H$5, 1, MATCH(J$14,$C$4:$H$4))</f>
        <v>38316506.165379345</v>
      </c>
      <c r="K72" s="60">
        <f>[5]Growth!K62*INDEX($C$5:$H$5, 1, MATCH(K$14,$C$4:$H$4))</f>
        <v>14625582.976866683</v>
      </c>
      <c r="L72" s="60">
        <f>[5]Growth!L62*INDEX($C$5:$H$5, 1, MATCH(L$14,$C$4:$H$4))</f>
        <v>346252389.48075271</v>
      </c>
      <c r="M72" s="60">
        <f>[5]Growth!M62*INDEX($C$5:$H$5, 1, MATCH(M$14,$C$4:$H$4))</f>
        <v>12909786.231087251</v>
      </c>
      <c r="N72" s="60">
        <f>[5]Growth!N62*INDEX($C$5:$H$5, 1, MATCH(N$14,$C$4:$H$4))</f>
        <v>4737584.5967178792</v>
      </c>
      <c r="O72" s="60">
        <f>[5]Growth!O62*INDEX($C$5:$H$5, 1, MATCH(O$14,$C$4:$H$4))</f>
        <v>774188961.99505568</v>
      </c>
      <c r="P72" s="60">
        <f>[5]Growth!P62*INDEX($C$5:$H$5, 1, MATCH(P$14,$C$4:$H$4))</f>
        <v>11099039.493881056</v>
      </c>
      <c r="Q72" s="60">
        <f>[5]Growth!Q62*INDEX($C$5:$H$5, 1, MATCH(Q$14,$C$4:$H$4))</f>
        <v>4607797.6115981247</v>
      </c>
      <c r="R72" s="60" cm="1">
        <f t="array" ref="R72">[5]Growth!R62*INDEX($C$5:$H$5, 1, MATCH(R$14,$C$4:$H$4))*INDEX($C$9:$F$11,MATCH(R$15,$B$9:$B$11),_xlfn.IFS($B72-$B$16&lt;=$C$8,1,$B72-$B$16&lt;=$D$8,2,$B72-$B$16&lt;=$E$8,3,$B72-$B$16&gt;$E$8,4))</f>
        <v>22107977.319543619</v>
      </c>
      <c r="S72" s="60" cm="1">
        <f t="array" ref="S72">[5]Growth!S62*INDEX($C$5:$H$5, 1, MATCH(S$14,$C$4:$H$4))*INDEX($C$9:$F$11,MATCH(S$15,$B$9:$B$11),_xlfn.IFS($B72-$B$16&lt;=$C$8,1,$B72-$B$16&lt;=$D$8,2,$B72-$B$16&lt;=$E$8,3,$B72-$B$16&gt;$E$8,4))</f>
        <v>1624767.8811104938</v>
      </c>
      <c r="T72" s="60" cm="1">
        <f t="array" ref="T72">[5]Growth!T62*INDEX($C$5:$H$5, 1, MATCH(T$14,$C$4:$H$4))*INDEX($C$9:$F$11,MATCH(T$15,$B$9:$B$11),_xlfn.IFS($B72-$B$16&lt;=$C$8,1,$B72-$B$16&lt;=$D$8,2,$B72-$B$16&lt;=$E$8,3,$B72-$B$16&gt;$E$8,4))</f>
        <v>297536.60549188539</v>
      </c>
      <c r="U72" s="100">
        <f t="shared" si="5"/>
        <v>5490269676.1264229</v>
      </c>
      <c r="V72" s="60">
        <f>'[5]Relocation Components'!V62*INDEX($C$5:$H$5, 1, MATCH(V$14,$C$4:$H$4))</f>
        <v>2770507935.3666558</v>
      </c>
      <c r="W72" s="60">
        <f>'[5]Relocation Components'!W62*INDEX($C$5:$H$5, 1, MATCH(W$14,$C$4:$H$4))</f>
        <v>882514135.7791363</v>
      </c>
      <c r="X72" s="60">
        <f>'[5]Relocation Components'!X62*INDEX($C$5:$H$5, 1, MATCH(X$14,$C$4:$H$4))</f>
        <v>0</v>
      </c>
      <c r="Y72" s="60">
        <f>'[5]Relocation Components'!Y62*INDEX($C$5:$H$5, 1, MATCH(Y$14,$C$4:$H$4))</f>
        <v>3182605191.9711351</v>
      </c>
      <c r="Z72" s="60">
        <f>'[5]Relocation Components'!Z62*INDEX($C$5:$H$5, 1, MATCH(Z$14,$C$4:$H$4))</f>
        <v>923845179.29581416</v>
      </c>
      <c r="AA72" s="60">
        <f>'[5]Relocation Components'!AA62*INDEX($C$5:$H$5, 1, MATCH(AA$14,$C$4:$H$4))</f>
        <v>0</v>
      </c>
      <c r="AB72" s="60">
        <f>'[5]Relocation Components'!AB62*INDEX($C$5:$H$5, 1, MATCH(AB$14,$C$4:$H$4))</f>
        <v>7249476434.7499456</v>
      </c>
      <c r="AC72" s="60">
        <f>'[5]Relocation Components'!AC62*INDEX($C$5:$H$5, 1, MATCH(AC$14,$C$4:$H$4))</f>
        <v>1494395421.3150833</v>
      </c>
      <c r="AD72" s="60">
        <f>'[5]Relocation Components'!AD62*INDEX($C$5:$H$5, 1, MATCH(AD$14,$C$4:$H$4))</f>
        <v>0</v>
      </c>
      <c r="AE72" s="60">
        <f>'[5]Relocation Components'!AE62*INDEX($C$5:$H$5, 1, MATCH(AE$14,$C$4:$H$4))</f>
        <v>113870674.3638512</v>
      </c>
      <c r="AF72" s="60">
        <f>'[5]Relocation Components'!AF62*INDEX($C$5:$H$5, 1, MATCH(AF$14,$C$4:$H$4))</f>
        <v>39276429.797578283</v>
      </c>
      <c r="AG72" s="60">
        <f>'[5]Relocation Components'!AG62*INDEX($C$5:$H$5, 1, MATCH(AG$14,$C$4:$H$4))</f>
        <v>0</v>
      </c>
      <c r="AH72" s="60">
        <f>'[5]Relocation Components'!AH62*INDEX($C$5:$H$5, 1, MATCH(AH$14,$C$4:$H$4))</f>
        <v>117010414.08937049</v>
      </c>
      <c r="AI72" s="60">
        <f>'[5]Relocation Components'!AI62*INDEX($C$5:$H$5, 1, MATCH(AI$14,$C$4:$H$4))</f>
        <v>42079338.161185302</v>
      </c>
      <c r="AJ72" s="60">
        <f>'[5]Relocation Components'!AJ62*INDEX($C$5:$H$5, 1, MATCH(AJ$14,$C$4:$H$4))</f>
        <v>0</v>
      </c>
      <c r="AK72" s="60">
        <f>'[5]Relocation Components'!AK62*INDEX($C$5:$H$5, 1, MATCH(AK$14,$C$4:$H$4))</f>
        <v>21981844.860865742</v>
      </c>
      <c r="AL72" s="60">
        <f>'[5]Relocation Components'!AL62*INDEX($C$5:$H$5, 1, MATCH(AL$14,$C$4:$H$4))</f>
        <v>6183525.5518827457</v>
      </c>
      <c r="AM72" s="60">
        <f>'[5]Relocation Components'!AM62*INDEX($C$5:$H$5, 1, MATCH(AM$14,$C$4:$H$4))</f>
        <v>0</v>
      </c>
      <c r="AN72" s="100">
        <f t="shared" si="6"/>
        <v>16843746525.302507</v>
      </c>
      <c r="AP72">
        <v>50893366626.226883</v>
      </c>
    </row>
    <row r="73" spans="2:42">
      <c r="B73" s="46">
        <v>2077</v>
      </c>
      <c r="C73" s="60" cm="1">
        <f t="array" ref="C73">[5]Growth!C63*INDEX($C$5:$H$5, 1, MATCH(C$14,$C$4:$H$4))*INDEX($C$9:$F$11,MATCH(C$15,$B$9:$B$11),_xlfn.IFS($B73-$B$16&lt;=$C$8,1,$B73-$B$16&lt;=$D$8,2,$B73-$B$16&lt;=$E$8,3,$B73-$B$16&gt;$E$8,4))</f>
        <v>182203867.99291998</v>
      </c>
      <c r="D73" s="60" cm="1">
        <f t="array" ref="D73">[5]Growth!D63*INDEX($C$5:$H$5, 1, MATCH(D$14,$C$4:$H$4))*INDEX($C$9:$F$11,MATCH(D$15,$B$9:$B$11),_xlfn.IFS($B73-$B$16&lt;=$C$8,1,$B73-$B$16&lt;=$D$8,2,$B73-$B$16&lt;=$E$8,3,$B73-$B$16&gt;$E$8,4))</f>
        <v>17095515.016928229</v>
      </c>
      <c r="E73" s="60" cm="1">
        <f t="array" ref="E73">[5]Growth!E63*INDEX($C$5:$H$5, 1, MATCH(E$14,$C$4:$H$4))*INDEX($C$9:$F$11,MATCH(E$15,$B$9:$B$11),_xlfn.IFS($B73-$B$16&lt;=$C$8,1,$B73-$B$16&lt;=$D$8,2,$B73-$B$16&lt;=$E$8,3,$B73-$B$16&gt;$E$8,4))</f>
        <v>1193153.9564007313</v>
      </c>
      <c r="F73" s="60">
        <f>[5]Growth!F63*INDEX($C$5:$H$5, 1, MATCH(F$14,$C$4:$H$4))</f>
        <v>3544775256.2834373</v>
      </c>
      <c r="G73" s="60">
        <f>[5]Growth!G63*INDEX($C$5:$H$5, 1, MATCH(G$14,$C$4:$H$4))</f>
        <v>111304752.79147238</v>
      </c>
      <c r="H73" s="60">
        <f>[5]Growth!H63*INDEX($C$5:$H$5, 1, MATCH(H$14,$C$4:$H$4))</f>
        <v>22894931.714692179</v>
      </c>
      <c r="I73" s="60">
        <f>[5]Growth!I63*INDEX($C$5:$H$5, 1, MATCH(I$14,$C$4:$H$4))</f>
        <v>579584977.98593843</v>
      </c>
      <c r="J73" s="60">
        <f>[5]Growth!J63*INDEX($C$5:$H$5, 1, MATCH(J$14,$C$4:$H$4))</f>
        <v>40112527.562925488</v>
      </c>
      <c r="K73" s="60">
        <f>[5]Growth!K63*INDEX($C$5:$H$5, 1, MATCH(K$14,$C$4:$H$4))</f>
        <v>15311151.887145493</v>
      </c>
      <c r="L73" s="60">
        <f>[5]Growth!L63*INDEX($C$5:$H$5, 1, MATCH(L$14,$C$4:$H$4))</f>
        <v>362483430.09262145</v>
      </c>
      <c r="M73" s="60">
        <f>[5]Growth!M63*INDEX($C$5:$H$5, 1, MATCH(M$14,$C$4:$H$4))</f>
        <v>13515190.942712659</v>
      </c>
      <c r="N73" s="60">
        <f>[5]Growth!N63*INDEX($C$5:$H$5, 1, MATCH(N$14,$C$4:$H$4))</f>
        <v>4959636.6366839753</v>
      </c>
      <c r="O73" s="60">
        <f>[5]Growth!O63*INDEX($C$5:$H$5, 1, MATCH(O$14,$C$4:$H$4))</f>
        <v>810541561.778772</v>
      </c>
      <c r="P73" s="60">
        <f>[5]Growth!P63*INDEX($C$5:$H$5, 1, MATCH(P$14,$C$4:$H$4))</f>
        <v>11618971.412124541</v>
      </c>
      <c r="Q73" s="60">
        <f>[5]Growth!Q63*INDEX($C$5:$H$5, 1, MATCH(Q$14,$C$4:$H$4))</f>
        <v>4823808.5030277716</v>
      </c>
      <c r="R73" s="60" cm="1">
        <f t="array" ref="R73">[5]Growth!R63*INDEX($C$5:$H$5, 1, MATCH(R$14,$C$4:$H$4))*INDEX($C$9:$F$11,MATCH(R$15,$B$9:$B$11),_xlfn.IFS($B73-$B$16&lt;=$C$8,1,$B73-$B$16&lt;=$D$8,2,$B73-$B$16&lt;=$E$8,3,$B73-$B$16&gt;$E$8,4))</f>
        <v>23146451.295364857</v>
      </c>
      <c r="S73" s="60" cm="1">
        <f t="array" ref="S73">[5]Growth!S63*INDEX($C$5:$H$5, 1, MATCH(S$14,$C$4:$H$4))*INDEX($C$9:$F$11,MATCH(S$15,$B$9:$B$11),_xlfn.IFS($B73-$B$16&lt;=$C$8,1,$B73-$B$16&lt;=$D$8,2,$B73-$B$16&lt;=$E$8,3,$B73-$B$16&gt;$E$8,4))</f>
        <v>1701010.6491772458</v>
      </c>
      <c r="T73" s="60" cm="1">
        <f t="array" ref="T73">[5]Growth!T63*INDEX($C$5:$H$5, 1, MATCH(T$14,$C$4:$H$4))*INDEX($C$9:$F$11,MATCH(T$15,$B$9:$B$11),_xlfn.IFS($B73-$B$16&lt;=$C$8,1,$B73-$B$16&lt;=$D$8,2,$B73-$B$16&lt;=$E$8,3,$B73-$B$16&gt;$E$8,4))</f>
        <v>311487.94516593503</v>
      </c>
      <c r="U73" s="100">
        <f t="shared" si="5"/>
        <v>5747577684.4475117</v>
      </c>
      <c r="V73" s="60">
        <f>'[5]Relocation Components'!V63*INDEX($C$5:$H$5, 1, MATCH(V$14,$C$4:$H$4))</f>
        <v>2871730248.4353323</v>
      </c>
      <c r="W73" s="60">
        <f>'[5]Relocation Components'!W63*INDEX($C$5:$H$5, 1, MATCH(W$14,$C$4:$H$4))</f>
        <v>914715652.66460133</v>
      </c>
      <c r="X73" s="60">
        <f>'[5]Relocation Components'!X63*INDEX($C$5:$H$5, 1, MATCH(X$14,$C$4:$H$4))</f>
        <v>0</v>
      </c>
      <c r="Y73" s="60">
        <f>'[5]Relocation Components'!Y63*INDEX($C$5:$H$5, 1, MATCH(Y$14,$C$4:$H$4))</f>
        <v>3288846768.8539619</v>
      </c>
      <c r="Z73" s="60">
        <f>'[5]Relocation Components'!Z63*INDEX($C$5:$H$5, 1, MATCH(Z$14,$C$4:$H$4))</f>
        <v>954745353.22696972</v>
      </c>
      <c r="AA73" s="60">
        <f>'[5]Relocation Components'!AA63*INDEX($C$5:$H$5, 1, MATCH(AA$14,$C$4:$H$4))</f>
        <v>0</v>
      </c>
      <c r="AB73" s="60">
        <f>'[5]Relocation Components'!AB63*INDEX($C$5:$H$5, 1, MATCH(AB$14,$C$4:$H$4))</f>
        <v>7513194102.384264</v>
      </c>
      <c r="AC73" s="60">
        <f>'[5]Relocation Components'!AC63*INDEX($C$5:$H$5, 1, MATCH(AC$14,$C$4:$H$4))</f>
        <v>1548702720.412606</v>
      </c>
      <c r="AD73" s="60">
        <f>'[5]Relocation Components'!AD63*INDEX($C$5:$H$5, 1, MATCH(AD$14,$C$4:$H$4))</f>
        <v>0</v>
      </c>
      <c r="AE73" s="60">
        <f>'[5]Relocation Components'!AE63*INDEX($C$5:$H$5, 1, MATCH(AE$14,$C$4:$H$4))</f>
        <v>114192757.43363735</v>
      </c>
      <c r="AF73" s="60">
        <f>'[5]Relocation Components'!AF63*INDEX($C$5:$H$5, 1, MATCH(AF$14,$C$4:$H$4))</f>
        <v>39388226.477109708</v>
      </c>
      <c r="AG73" s="60">
        <f>'[5]Relocation Components'!AG63*INDEX($C$5:$H$5, 1, MATCH(AG$14,$C$4:$H$4))</f>
        <v>0</v>
      </c>
      <c r="AH73" s="60">
        <f>'[5]Relocation Components'!AH63*INDEX($C$5:$H$5, 1, MATCH(AH$14,$C$4:$H$4))</f>
        <v>117397481.74710181</v>
      </c>
      <c r="AI73" s="60">
        <f>'[5]Relocation Components'!AI63*INDEX($C$5:$H$5, 1, MATCH(AI$14,$C$4:$H$4))</f>
        <v>42214061.438166149</v>
      </c>
      <c r="AJ73" s="60">
        <f>'[5]Relocation Components'!AJ63*INDEX($C$5:$H$5, 1, MATCH(AJ$14,$C$4:$H$4))</f>
        <v>0</v>
      </c>
      <c r="AK73" s="60">
        <f>'[5]Relocation Components'!AK63*INDEX($C$5:$H$5, 1, MATCH(AK$14,$C$4:$H$4))</f>
        <v>22137381.580375321</v>
      </c>
      <c r="AL73" s="60">
        <f>'[5]Relocation Components'!AL63*INDEX($C$5:$H$5, 1, MATCH(AL$14,$C$4:$H$4))</f>
        <v>6226995.8100931831</v>
      </c>
      <c r="AM73" s="60">
        <f>'[5]Relocation Components'!AM63*INDEX($C$5:$H$5, 1, MATCH(AM$14,$C$4:$H$4))</f>
        <v>0</v>
      </c>
      <c r="AN73" s="100">
        <f t="shared" si="6"/>
        <v>17433491750.464214</v>
      </c>
      <c r="AP73">
        <v>54282040396.908295</v>
      </c>
    </row>
    <row r="74" spans="2:42">
      <c r="B74" s="46">
        <v>2078</v>
      </c>
      <c r="C74" s="60" cm="1">
        <f t="array" ref="C74">[5]Growth!C64*INDEX($C$5:$H$5, 1, MATCH(C$14,$C$4:$H$4))*INDEX($C$9:$F$11,MATCH(C$15,$B$9:$B$11),_xlfn.IFS($B74-$B$16&lt;=$C$8,1,$B74-$B$16&lt;=$D$8,2,$B74-$B$16&lt;=$E$8,3,$B74-$B$16&gt;$E$8,4))</f>
        <v>190755447.76849946</v>
      </c>
      <c r="D74" s="60" cm="1">
        <f t="array" ref="D74">[5]Growth!D64*INDEX($C$5:$H$5, 1, MATCH(D$14,$C$4:$H$4))*INDEX($C$9:$F$11,MATCH(D$15,$B$9:$B$11),_xlfn.IFS($B74-$B$16&lt;=$C$8,1,$B74-$B$16&lt;=$D$8,2,$B74-$B$16&lt;=$E$8,3,$B74-$B$16&gt;$E$8,4))</f>
        <v>17897226.21565276</v>
      </c>
      <c r="E74" s="60" cm="1">
        <f t="array" ref="E74">[5]Growth!E64*INDEX($C$5:$H$5, 1, MATCH(E$14,$C$4:$H$4))*INDEX($C$9:$F$11,MATCH(E$15,$B$9:$B$11),_xlfn.IFS($B74-$B$16&lt;=$C$8,1,$B74-$B$16&lt;=$D$8,2,$B74-$B$16&lt;=$E$8,3,$B74-$B$16&gt;$E$8,4))</f>
        <v>1249078.7221216501</v>
      </c>
      <c r="F74" s="60">
        <f>[5]Growth!F64*INDEX($C$5:$H$5, 1, MATCH(F$14,$C$4:$H$4))</f>
        <v>3710747766.6899538</v>
      </c>
      <c r="G74" s="60">
        <f>[5]Growth!G64*INDEX($C$5:$H$5, 1, MATCH(G$14,$C$4:$H$4))</f>
        <v>116523651.96747029</v>
      </c>
      <c r="H74" s="60">
        <f>[5]Growth!H64*INDEX($C$5:$H$5, 1, MATCH(H$14,$C$4:$H$4))</f>
        <v>23967989.520333461</v>
      </c>
      <c r="I74" s="60">
        <f>[5]Growth!I64*INDEX($C$5:$H$5, 1, MATCH(I$14,$C$4:$H$4))</f>
        <v>606768321.46347177</v>
      </c>
      <c r="J74" s="60">
        <f>[5]Growth!J64*INDEX($C$5:$H$5, 1, MATCH(J$14,$C$4:$H$4))</f>
        <v>41992359.83481279</v>
      </c>
      <c r="K74" s="60">
        <f>[5]Growth!K64*INDEX($C$5:$H$5, 1, MATCH(K$14,$C$4:$H$4))</f>
        <v>16028713.731010018</v>
      </c>
      <c r="L74" s="60">
        <f>[5]Growth!L64*INDEX($C$5:$H$5, 1, MATCH(L$14,$C$4:$H$4))</f>
        <v>379471943.79197514</v>
      </c>
      <c r="M74" s="60">
        <f>[5]Growth!M64*INDEX($C$5:$H$5, 1, MATCH(M$14,$C$4:$H$4))</f>
        <v>14148861.659922892</v>
      </c>
      <c r="N74" s="60">
        <f>[5]Growth!N64*INDEX($C$5:$H$5, 1, MATCH(N$14,$C$4:$H$4))</f>
        <v>5192049.919154888</v>
      </c>
      <c r="O74" s="60">
        <f>[5]Growth!O64*INDEX($C$5:$H$5, 1, MATCH(O$14,$C$4:$H$4))</f>
        <v>848593949.13587213</v>
      </c>
      <c r="P74" s="60">
        <f>[5]Growth!P64*INDEX($C$5:$H$5, 1, MATCH(P$14,$C$4:$H$4))</f>
        <v>12163148.923457667</v>
      </c>
      <c r="Q74" s="60">
        <f>[5]Growth!Q64*INDEX($C$5:$H$5, 1, MATCH(Q$14,$C$4:$H$4))</f>
        <v>5049900.989571386</v>
      </c>
      <c r="R74" s="60" cm="1">
        <f t="array" ref="R74">[5]Growth!R64*INDEX($C$5:$H$5, 1, MATCH(R$14,$C$4:$H$4))*INDEX($C$9:$F$11,MATCH(R$15,$B$9:$B$11),_xlfn.IFS($B74-$B$16&lt;=$C$8,1,$B74-$B$16&lt;=$D$8,2,$B74-$B$16&lt;=$E$8,3,$B74-$B$16&gt;$E$8,4))</f>
        <v>24233502.725469355</v>
      </c>
      <c r="S74" s="60" cm="1">
        <f t="array" ref="S74">[5]Growth!S64*INDEX($C$5:$H$5, 1, MATCH(S$14,$C$4:$H$4))*INDEX($C$9:$F$11,MATCH(S$15,$B$9:$B$11),_xlfn.IFS($B74-$B$16&lt;=$C$8,1,$B74-$B$16&lt;=$D$8,2,$B74-$B$16&lt;=$E$8,3,$B74-$B$16&gt;$E$8,4))</f>
        <v>1780815.7743478962</v>
      </c>
      <c r="T74" s="60" cm="1">
        <f t="array" ref="T74">[5]Growth!T64*INDEX($C$5:$H$5, 1, MATCH(T$14,$C$4:$H$4))*INDEX($C$9:$F$11,MATCH(T$15,$B$9:$B$11),_xlfn.IFS($B74-$B$16&lt;=$C$8,1,$B74-$B$16&lt;=$D$8,2,$B74-$B$16&lt;=$E$8,3,$B74-$B$16&gt;$E$8,4))</f>
        <v>326090.57729365985</v>
      </c>
      <c r="U74" s="100">
        <f t="shared" si="5"/>
        <v>6016890819.4103918</v>
      </c>
      <c r="V74" s="60">
        <f>'[5]Relocation Components'!V64*INDEX($C$5:$H$5, 1, MATCH(V$14,$C$4:$H$4))</f>
        <v>2977763772.0411162</v>
      </c>
      <c r="W74" s="60">
        <f>'[5]Relocation Components'!W64*INDEX($C$5:$H$5, 1, MATCH(W$14,$C$4:$H$4))</f>
        <v>948446393.7390579</v>
      </c>
      <c r="X74" s="60">
        <f>'[5]Relocation Components'!X64*INDEX($C$5:$H$5, 1, MATCH(X$14,$C$4:$H$4))</f>
        <v>0</v>
      </c>
      <c r="Y74" s="60">
        <f>'[5]Relocation Components'!Y64*INDEX($C$5:$H$5, 1, MATCH(Y$14,$C$4:$H$4))</f>
        <v>3400161878.7847028</v>
      </c>
      <c r="Z74" s="60">
        <f>'[5]Relocation Components'!Z64*INDEX($C$5:$H$5, 1, MATCH(Z$14,$C$4:$H$4))</f>
        <v>987122739.11410153</v>
      </c>
      <c r="AA74" s="60">
        <f>'[5]Relocation Components'!AA64*INDEX($C$5:$H$5, 1, MATCH(AA$14,$C$4:$H$4))</f>
        <v>0</v>
      </c>
      <c r="AB74" s="60">
        <f>'[5]Relocation Components'!AB64*INDEX($C$5:$H$5, 1, MATCH(AB$14,$C$4:$H$4))</f>
        <v>7789439825.9777365</v>
      </c>
      <c r="AC74" s="60">
        <f>'[5]Relocation Components'!AC64*INDEX($C$5:$H$5, 1, MATCH(AC$14,$C$4:$H$4))</f>
        <v>1605588147.8408484</v>
      </c>
      <c r="AD74" s="60">
        <f>'[5]Relocation Components'!AD64*INDEX($C$5:$H$5, 1, MATCH(AD$14,$C$4:$H$4))</f>
        <v>0</v>
      </c>
      <c r="AE74" s="60">
        <f>'[5]Relocation Components'!AE64*INDEX($C$5:$H$5, 1, MATCH(AE$14,$C$4:$H$4))</f>
        <v>114510896.87256269</v>
      </c>
      <c r="AF74" s="60">
        <f>'[5]Relocation Components'!AF64*INDEX($C$5:$H$5, 1, MATCH(AF$14,$C$4:$H$4))</f>
        <v>39498671.05463174</v>
      </c>
      <c r="AG74" s="60">
        <f>'[5]Relocation Components'!AG64*INDEX($C$5:$H$5, 1, MATCH(AG$14,$C$4:$H$4))</f>
        <v>0</v>
      </c>
      <c r="AH74" s="60">
        <f>'[5]Relocation Components'!AH64*INDEX($C$5:$H$5, 1, MATCH(AH$14,$C$4:$H$4))</f>
        <v>117780325.51141816</v>
      </c>
      <c r="AI74" s="60">
        <f>'[5]Relocation Components'!AI64*INDEX($C$5:$H$5, 1, MATCH(AI$14,$C$4:$H$4))</f>
        <v>42347210.354874149</v>
      </c>
      <c r="AJ74" s="60">
        <f>'[5]Relocation Components'!AJ64*INDEX($C$5:$H$5, 1, MATCH(AJ$14,$C$4:$H$4))</f>
        <v>0</v>
      </c>
      <c r="AK74" s="60">
        <f>'[5]Relocation Components'!AK64*INDEX($C$5:$H$5, 1, MATCH(AK$14,$C$4:$H$4))</f>
        <v>22293872.172760446</v>
      </c>
      <c r="AL74" s="60">
        <f>'[5]Relocation Components'!AL64*INDEX($C$5:$H$5, 1, MATCH(AL$14,$C$4:$H$4))</f>
        <v>6270728.7511616992</v>
      </c>
      <c r="AM74" s="60">
        <f>'[5]Relocation Components'!AM64*INDEX($C$5:$H$5, 1, MATCH(AM$14,$C$4:$H$4))</f>
        <v>0</v>
      </c>
      <c r="AN74" s="100">
        <f t="shared" si="6"/>
        <v>18051224462.21497</v>
      </c>
      <c r="AP74">
        <v>57879030699.143425</v>
      </c>
    </row>
    <row r="75" spans="2:42">
      <c r="B75" s="46">
        <v>2079</v>
      </c>
      <c r="C75" s="60" cm="1">
        <f t="array" ref="C75">[5]Growth!C65*INDEX($C$5:$H$5, 1, MATCH(C$14,$C$4:$H$4))*INDEX($C$9:$F$11,MATCH(C$15,$B$9:$B$11),_xlfn.IFS($B75-$B$16&lt;=$C$8,1,$B75-$B$16&lt;=$D$8,2,$B75-$B$16&lt;=$E$8,3,$B75-$B$16&gt;$E$8,4))</f>
        <v>199706675.85165465</v>
      </c>
      <c r="D75" s="60" cm="1">
        <f t="array" ref="D75">[5]Growth!D65*INDEX($C$5:$H$5, 1, MATCH(D$14,$C$4:$H$4))*INDEX($C$9:$F$11,MATCH(D$15,$B$9:$B$11),_xlfn.IFS($B75-$B$16&lt;=$C$8,1,$B75-$B$16&lt;=$D$8,2,$B75-$B$16&lt;=$E$8,3,$B75-$B$16&gt;$E$8,4))</f>
        <v>18736369.746707425</v>
      </c>
      <c r="E75" s="60" cm="1">
        <f t="array" ref="E75">[5]Growth!E65*INDEX($C$5:$H$5, 1, MATCH(E$14,$C$4:$H$4))*INDEX($C$9:$F$11,MATCH(E$15,$B$9:$B$11),_xlfn.IFS($B75-$B$16&lt;=$C$8,1,$B75-$B$16&lt;=$D$8,2,$B75-$B$16&lt;=$E$8,3,$B75-$B$16&gt;$E$8,4))</f>
        <v>1307613.0795236588</v>
      </c>
      <c r="F75" s="60">
        <f>[5]Growth!F65*INDEX($C$5:$H$5, 1, MATCH(F$14,$C$4:$H$4))</f>
        <v>3884455589.9964132</v>
      </c>
      <c r="G75" s="60">
        <f>[5]Growth!G65*INDEX($C$5:$H$5, 1, MATCH(G$14,$C$4:$H$4))</f>
        <v>121986179.17908932</v>
      </c>
      <c r="H75" s="60">
        <f>[5]Growth!H65*INDEX($C$5:$H$5, 1, MATCH(H$14,$C$4:$H$4))</f>
        <v>25091115.777252145</v>
      </c>
      <c r="I75" s="60">
        <f>[5]Growth!I65*INDEX($C$5:$H$5, 1, MATCH(I$14,$C$4:$H$4))</f>
        <v>635221036.84379351</v>
      </c>
      <c r="J75" s="60">
        <f>[5]Growth!J65*INDEX($C$5:$H$5, 1, MATCH(J$14,$C$4:$H$4))</f>
        <v>43959894.014981508</v>
      </c>
      <c r="K75" s="60">
        <f>[5]Growth!K65*INDEX($C$5:$H$5, 1, MATCH(K$14,$C$4:$H$4))</f>
        <v>16779753.879543129</v>
      </c>
      <c r="L75" s="60">
        <f>[5]Growth!L65*INDEX($C$5:$H$5, 1, MATCH(L$14,$C$4:$H$4))</f>
        <v>397253100.28603268</v>
      </c>
      <c r="M75" s="60">
        <f>[5]Growth!M65*INDEX($C$5:$H$5, 1, MATCH(M$14,$C$4:$H$4))</f>
        <v>14812111.471497366</v>
      </c>
      <c r="N75" s="60">
        <f>[5]Growth!N65*INDEX($C$5:$H$5, 1, MATCH(N$14,$C$4:$H$4))</f>
        <v>5435305.4382811803</v>
      </c>
      <c r="O75" s="60">
        <f>[5]Growth!O65*INDEX($C$5:$H$5, 1, MATCH(O$14,$C$4:$H$4))</f>
        <v>888425221.32423544</v>
      </c>
      <c r="P75" s="60">
        <f>[5]Growth!P65*INDEX($C$5:$H$5, 1, MATCH(P$14,$C$4:$H$4))</f>
        <v>12732696.757393798</v>
      </c>
      <c r="Q75" s="60">
        <f>[5]Growth!Q65*INDEX($C$5:$H$5, 1, MATCH(Q$14,$C$4:$H$4))</f>
        <v>5286543.2035117941</v>
      </c>
      <c r="R75" s="60" cm="1">
        <f t="array" ref="R75">[5]Growth!R65*INDEX($C$5:$H$5, 1, MATCH(R$14,$C$4:$H$4))*INDEX($C$9:$F$11,MATCH(R$15,$B$9:$B$11),_xlfn.IFS($B75-$B$16&lt;=$C$8,1,$B75-$B$16&lt;=$D$8,2,$B75-$B$16&lt;=$E$8,3,$B75-$B$16&gt;$E$8,4))</f>
        <v>25371393.170345888</v>
      </c>
      <c r="S75" s="60" cm="1">
        <f t="array" ref="S75">[5]Growth!S65*INDEX($C$5:$H$5, 1, MATCH(S$14,$C$4:$H$4))*INDEX($C$9:$F$11,MATCH(S$15,$B$9:$B$11),_xlfn.IFS($B75-$B$16&lt;=$C$8,1,$B75-$B$16&lt;=$D$8,2,$B75-$B$16&lt;=$E$8,3,$B75-$B$16&gt;$E$8,4))</f>
        <v>1864348.885412669</v>
      </c>
      <c r="T75" s="60" cm="1">
        <f t="array" ref="T75">[5]Growth!T65*INDEX($C$5:$H$5, 1, MATCH(T$14,$C$4:$H$4))*INDEX($C$9:$F$11,MATCH(T$15,$B$9:$B$11),_xlfn.IFS($B75-$B$16&lt;=$C$8,1,$B75-$B$16&lt;=$D$8,2,$B75-$B$16&lt;=$E$8,3,$B75-$B$16&gt;$E$8,4))</f>
        <v>341374.75277124235</v>
      </c>
      <c r="U75" s="100">
        <f t="shared" si="5"/>
        <v>6298766323.6584415</v>
      </c>
      <c r="V75" s="60">
        <f>'[5]Relocation Components'!V65*INDEX($C$5:$H$5, 1, MATCH(V$14,$C$4:$H$4))</f>
        <v>3088832358.7018943</v>
      </c>
      <c r="W75" s="60">
        <f>'[5]Relocation Components'!W65*INDEX($C$5:$H$5, 1, MATCH(W$14,$C$4:$H$4))</f>
        <v>983777414.7441287</v>
      </c>
      <c r="X75" s="60">
        <f>'[5]Relocation Components'!X65*INDEX($C$5:$H$5, 1, MATCH(X$14,$C$4:$H$4))</f>
        <v>0</v>
      </c>
      <c r="Y75" s="60">
        <f>'[5]Relocation Components'!Y65*INDEX($C$5:$H$5, 1, MATCH(Y$14,$C$4:$H$4))</f>
        <v>3516785808.0120759</v>
      </c>
      <c r="Z75" s="60">
        <f>'[5]Relocation Components'!Z65*INDEX($C$5:$H$5, 1, MATCH(Z$14,$C$4:$H$4))</f>
        <v>1021045970.9301287</v>
      </c>
      <c r="AA75" s="60">
        <f>'[5]Relocation Components'!AA65*INDEX($C$5:$H$5, 1, MATCH(AA$14,$C$4:$H$4))</f>
        <v>0</v>
      </c>
      <c r="AB75" s="60">
        <f>'[5]Relocation Components'!AB65*INDEX($C$5:$H$5, 1, MATCH(AB$14,$C$4:$H$4))</f>
        <v>8078795290.5856647</v>
      </c>
      <c r="AC75" s="60">
        <f>'[5]Relocation Components'!AC65*INDEX($C$5:$H$5, 1, MATCH(AC$14,$C$4:$H$4))</f>
        <v>1665171282.3583541</v>
      </c>
      <c r="AD75" s="60">
        <f>'[5]Relocation Components'!AD65*INDEX($C$5:$H$5, 1, MATCH(AD$14,$C$4:$H$4))</f>
        <v>0</v>
      </c>
      <c r="AE75" s="60">
        <f>'[5]Relocation Components'!AE65*INDEX($C$5:$H$5, 1, MATCH(AE$14,$C$4:$H$4))</f>
        <v>114825092.68062727</v>
      </c>
      <c r="AF75" s="60">
        <f>'[5]Relocation Components'!AF65*INDEX($C$5:$H$5, 1, MATCH(AF$14,$C$4:$H$4))</f>
        <v>39607763.530144356</v>
      </c>
      <c r="AG75" s="60">
        <f>'[5]Relocation Components'!AG65*INDEX($C$5:$H$5, 1, MATCH(AG$14,$C$4:$H$4))</f>
        <v>0</v>
      </c>
      <c r="AH75" s="60">
        <f>'[5]Relocation Components'!AH65*INDEX($C$5:$H$5, 1, MATCH(AH$14,$C$4:$H$4))</f>
        <v>118158945.38231954</v>
      </c>
      <c r="AI75" s="60">
        <f>'[5]Relocation Components'!AI65*INDEX($C$5:$H$5, 1, MATCH(AI$14,$C$4:$H$4))</f>
        <v>42478784.91130928</v>
      </c>
      <c r="AJ75" s="60">
        <f>'[5]Relocation Components'!AJ65*INDEX($C$5:$H$5, 1, MATCH(AJ$14,$C$4:$H$4))</f>
        <v>0</v>
      </c>
      <c r="AK75" s="60">
        <f>'[5]Relocation Components'!AK65*INDEX($C$5:$H$5, 1, MATCH(AK$14,$C$4:$H$4))</f>
        <v>22451205.105086476</v>
      </c>
      <c r="AL75" s="60">
        <f>'[5]Relocation Components'!AL65*INDEX($C$5:$H$5, 1, MATCH(AL$14,$C$4:$H$4))</f>
        <v>6314692.919045927</v>
      </c>
      <c r="AM75" s="60">
        <f>'[5]Relocation Components'!AM65*INDEX($C$5:$H$5, 1, MATCH(AM$14,$C$4:$H$4))</f>
        <v>0</v>
      </c>
      <c r="AN75" s="100">
        <f t="shared" si="6"/>
        <v>18698244609.860775</v>
      </c>
      <c r="AP75">
        <v>61697517544.45771</v>
      </c>
    </row>
    <row r="76" spans="2:42">
      <c r="B76" s="46">
        <v>2080</v>
      </c>
      <c r="C76" s="60" cm="1">
        <f t="array" ref="C76">[5]Growth!C66*INDEX($C$5:$H$5, 1, MATCH(C$14,$C$4:$H$4))*INDEX($C$9:$F$11,MATCH(C$15,$B$9:$B$11),_xlfn.IFS($B76-$B$16&lt;=$C$8,1,$B76-$B$16&lt;=$D$8,2,$B76-$B$16&lt;=$E$8,3,$B76-$B$16&gt;$E$8,4))</f>
        <v>209076138.12370399</v>
      </c>
      <c r="D76" s="60" cm="1">
        <f t="array" ref="D76">[5]Growth!D66*INDEX($C$5:$H$5, 1, MATCH(D$14,$C$4:$H$4))*INDEX($C$9:$F$11,MATCH(D$15,$B$9:$B$11),_xlfn.IFS($B76-$B$16&lt;=$C$8,1,$B76-$B$16&lt;=$D$8,2,$B76-$B$16&lt;=$E$8,3,$B76-$B$16&gt;$E$8,4))</f>
        <v>19614684.565328412</v>
      </c>
      <c r="E76" s="60" cm="1">
        <f t="array" ref="E76">[5]Growth!E66*INDEX($C$5:$H$5, 1, MATCH(E$14,$C$4:$H$4))*INDEX($C$9:$F$11,MATCH(E$15,$B$9:$B$11),_xlfn.IFS($B76-$B$16&lt;=$C$8,1,$B76-$B$16&lt;=$D$8,2,$B76-$B$16&lt;=$E$8,3,$B76-$B$16&gt;$E$8,4))</f>
        <v>1368878.1758605649</v>
      </c>
      <c r="F76" s="60">
        <f>[5]Growth!F66*INDEX($C$5:$H$5, 1, MATCH(F$14,$C$4:$H$4))</f>
        <v>4066257326.2167945</v>
      </c>
      <c r="G76" s="60">
        <f>[5]Growth!G66*INDEX($C$5:$H$5, 1, MATCH(G$14,$C$4:$H$4))</f>
        <v>127703649.98195161</v>
      </c>
      <c r="H76" s="60">
        <f>[5]Growth!H66*INDEX($C$5:$H$5, 1, MATCH(H$14,$C$4:$H$4))</f>
        <v>26266634.686061859</v>
      </c>
      <c r="I76" s="60">
        <f>[5]Growth!I66*INDEX($C$5:$H$5, 1, MATCH(I$14,$C$4:$H$4))</f>
        <v>665002102.95848823</v>
      </c>
      <c r="J76" s="60">
        <f>[5]Growth!J66*INDEX($C$5:$H$5, 1, MATCH(J$14,$C$4:$H$4))</f>
        <v>46019200.713580094</v>
      </c>
      <c r="K76" s="60">
        <f>[5]Growth!K66*INDEX($C$5:$H$5, 1, MATCH(K$14,$C$4:$H$4))</f>
        <v>17565826.258602038</v>
      </c>
      <c r="L76" s="60">
        <f>[5]Growth!L66*INDEX($C$5:$H$5, 1, MATCH(L$14,$C$4:$H$4))</f>
        <v>415863692.57001585</v>
      </c>
      <c r="M76" s="60">
        <f>[5]Growth!M66*INDEX($C$5:$H$5, 1, MATCH(M$14,$C$4:$H$4))</f>
        <v>15506314.110079467</v>
      </c>
      <c r="N76" s="60">
        <f>[5]Growth!N66*INDEX($C$5:$H$5, 1, MATCH(N$14,$C$4:$H$4))</f>
        <v>5689906.3845222155</v>
      </c>
      <c r="O76" s="60">
        <f>[5]Growth!O66*INDEX($C$5:$H$5, 1, MATCH(O$14,$C$4:$H$4))</f>
        <v>930118135.85859561</v>
      </c>
      <c r="P76" s="60">
        <f>[5]Growth!P66*INDEX($C$5:$H$5, 1, MATCH(P$14,$C$4:$H$4))</f>
        <v>13328791.502414901</v>
      </c>
      <c r="Q76" s="60">
        <f>[5]Growth!Q66*INDEX($C$5:$H$5, 1, MATCH(Q$14,$C$4:$H$4))</f>
        <v>5534224.8863723148</v>
      </c>
      <c r="R76" s="60" cm="1">
        <f t="array" ref="R76">[5]Growth!R66*INDEX($C$5:$H$5, 1, MATCH(R$14,$C$4:$H$4))*INDEX($C$9:$F$11,MATCH(R$15,$B$9:$B$11),_xlfn.IFS($B76-$B$16&lt;=$C$8,1,$B76-$B$16&lt;=$D$8,2,$B76-$B$16&lt;=$E$8,3,$B76-$B$16&gt;$E$8,4))</f>
        <v>26562488.902896397</v>
      </c>
      <c r="S76" s="60" cm="1">
        <f t="array" ref="S76">[5]Growth!S66*INDEX($C$5:$H$5, 1, MATCH(S$14,$C$4:$H$4))*INDEX($C$9:$F$11,MATCH(S$15,$B$9:$B$11),_xlfn.IFS($B76-$B$16&lt;=$C$8,1,$B76-$B$16&lt;=$D$8,2,$B76-$B$16&lt;=$E$8,3,$B76-$B$16&gt;$E$8,4))</f>
        <v>1951783.2681480485</v>
      </c>
      <c r="T76" s="60" cm="1">
        <f t="array" ref="T76">[5]Growth!T66*INDEX($C$5:$H$5, 1, MATCH(T$14,$C$4:$H$4))*INDEX($C$9:$F$11,MATCH(T$15,$B$9:$B$11),_xlfn.IFS($B76-$B$16&lt;=$C$8,1,$B76-$B$16&lt;=$D$8,2,$B76-$B$16&lt;=$E$8,3,$B76-$B$16&gt;$E$8,4))</f>
        <v>357372.11935334897</v>
      </c>
      <c r="U76" s="100">
        <f t="shared" si="5"/>
        <v>6593787151.2827711</v>
      </c>
      <c r="V76" s="60">
        <f>'[5]Relocation Components'!V66*INDEX($C$5:$H$5, 1, MATCH(V$14,$C$4:$H$4))</f>
        <v>3205170218.9533238</v>
      </c>
      <c r="W76" s="60">
        <f>'[5]Relocation Components'!W66*INDEX($C$5:$H$5, 1, MATCH(W$14,$C$4:$H$4))</f>
        <v>1020783054.1882435</v>
      </c>
      <c r="X76" s="60">
        <f>'[5]Relocation Components'!X66*INDEX($C$5:$H$5, 1, MATCH(X$14,$C$4:$H$4))</f>
        <v>0</v>
      </c>
      <c r="Y76" s="60">
        <f>'[5]Relocation Components'!Y66*INDEX($C$5:$H$5, 1, MATCH(Y$14,$C$4:$H$4))</f>
        <v>3638964567.7666388</v>
      </c>
      <c r="Z76" s="60">
        <f>'[5]Relocation Components'!Z66*INDEX($C$5:$H$5, 1, MATCH(Z$14,$C$4:$H$4))</f>
        <v>1056586818.2293489</v>
      </c>
      <c r="AA76" s="60">
        <f>'[5]Relocation Components'!AA66*INDEX($C$5:$H$5, 1, MATCH(AA$14,$C$4:$H$4))</f>
        <v>0</v>
      </c>
      <c r="AB76" s="60">
        <f>'[5]Relocation Components'!AB66*INDEX($C$5:$H$5, 1, MATCH(AB$14,$C$4:$H$4))</f>
        <v>8381870339.5126934</v>
      </c>
      <c r="AC76" s="60">
        <f>'[5]Relocation Components'!AC66*INDEX($C$5:$H$5, 1, MATCH(AC$14,$C$4:$H$4))</f>
        <v>1727577485.2743051</v>
      </c>
      <c r="AD76" s="60">
        <f>'[5]Relocation Components'!AD66*INDEX($C$5:$H$5, 1, MATCH(AD$14,$C$4:$H$4))</f>
        <v>0</v>
      </c>
      <c r="AE76" s="60">
        <f>'[5]Relocation Components'!AE66*INDEX($C$5:$H$5, 1, MATCH(AE$14,$C$4:$H$4))</f>
        <v>115135344.85783112</v>
      </c>
      <c r="AF76" s="60">
        <f>'[5]Relocation Components'!AF66*INDEX($C$5:$H$5, 1, MATCH(AF$14,$C$4:$H$4))</f>
        <v>39715503.903647549</v>
      </c>
      <c r="AG76" s="60">
        <f>'[5]Relocation Components'!AG66*INDEX($C$5:$H$5, 1, MATCH(AG$14,$C$4:$H$4))</f>
        <v>0</v>
      </c>
      <c r="AH76" s="60">
        <f>'[5]Relocation Components'!AH66*INDEX($C$5:$H$5, 1, MATCH(AH$14,$C$4:$H$4))</f>
        <v>118533341.35980585</v>
      </c>
      <c r="AI76" s="60">
        <f>'[5]Relocation Components'!AI66*INDEX($C$5:$H$5, 1, MATCH(AI$14,$C$4:$H$4))</f>
        <v>42608785.107471541</v>
      </c>
      <c r="AJ76" s="60">
        <f>'[5]Relocation Components'!AJ66*INDEX($C$5:$H$5, 1, MATCH(AJ$14,$C$4:$H$4))</f>
        <v>0</v>
      </c>
      <c r="AK76" s="60">
        <f>'[5]Relocation Components'!AK66*INDEX($C$5:$H$5, 1, MATCH(AK$14,$C$4:$H$4))</f>
        <v>22609453.825871352</v>
      </c>
      <c r="AL76" s="60">
        <f>'[5]Relocation Components'!AL66*INDEX($C$5:$H$5, 1, MATCH(AL$14,$C$4:$H$4))</f>
        <v>6358908.8885263177</v>
      </c>
      <c r="AM76" s="60">
        <f>'[5]Relocation Components'!AM66*INDEX($C$5:$H$5, 1, MATCH(AM$14,$C$4:$H$4))</f>
        <v>0</v>
      </c>
      <c r="AN76" s="100">
        <f t="shared" si="6"/>
        <v>19375913821.867702</v>
      </c>
      <c r="AP76">
        <v>65751484385.803253</v>
      </c>
    </row>
    <row r="77" spans="2:42">
      <c r="B77" s="46">
        <v>2081</v>
      </c>
      <c r="C77" s="60" cm="1">
        <f t="array" ref="C77">[5]Growth!C67*INDEX($C$5:$H$5, 1, MATCH(C$14,$C$4:$H$4))*INDEX($C$9:$F$11,MATCH(C$15,$B$9:$B$11),_xlfn.IFS($B77-$B$16&lt;=$C$8,1,$B77-$B$16&lt;=$D$8,2,$B77-$B$16&lt;=$E$8,3,$B77-$B$16&gt;$E$8,4))</f>
        <v>218504113.69792891</v>
      </c>
      <c r="D77" s="60" cm="1">
        <f t="array" ref="D77">[5]Growth!D67*INDEX($C$5:$H$5, 1, MATCH(D$14,$C$4:$H$4))*INDEX($C$9:$F$11,MATCH(D$15,$B$9:$B$11),_xlfn.IFS($B77-$B$16&lt;=$C$8,1,$B77-$B$16&lt;=$D$8,2,$B77-$B$16&lt;=$E$8,3,$B77-$B$16&gt;$E$8,4))</f>
        <v>20498249.518375602</v>
      </c>
      <c r="E77" s="60" cm="1">
        <f t="array" ref="E77">[5]Growth!E67*INDEX($C$5:$H$5, 1, MATCH(E$14,$C$4:$H$4))*INDEX($C$9:$F$11,MATCH(E$15,$B$9:$B$11),_xlfn.IFS($B77-$B$16&lt;=$C$8,1,$B77-$B$16&lt;=$D$8,2,$B77-$B$16&lt;=$E$8,3,$B77-$B$16&gt;$E$8,4))</f>
        <v>1430572.3880208582</v>
      </c>
      <c r="F77" s="60">
        <f>[5]Growth!F67*INDEX($C$5:$H$5, 1, MATCH(F$14,$C$4:$H$4))</f>
        <v>4249663836.3245325</v>
      </c>
      <c r="G77" s="60">
        <f>[5]Growth!G67*INDEX($C$5:$H$5, 1, MATCH(G$14,$C$4:$H$4))</f>
        <v>133457738.86195236</v>
      </c>
      <c r="H77" s="60">
        <f>[5]Growth!H67*INDEX($C$5:$H$5, 1, MATCH(H$14,$C$4:$H$4))</f>
        <v>27450605.802799687</v>
      </c>
      <c r="I77" s="60">
        <f>[5]Growth!I67*INDEX($C$5:$H$5, 1, MATCH(I$14,$C$4:$H$4))</f>
        <v>694954507.73958588</v>
      </c>
      <c r="J77" s="60">
        <f>[5]Growth!J67*INDEX($C$5:$H$5, 1, MATCH(J$14,$C$4:$H$4))</f>
        <v>48093904.454841651</v>
      </c>
      <c r="K77" s="60">
        <f>[5]Growth!K67*INDEX($C$5:$H$5, 1, MATCH(K$14,$C$4:$H$4))</f>
        <v>18357669.212638136</v>
      </c>
      <c r="L77" s="60">
        <f>[5]Growth!L67*INDEX($C$5:$H$5, 1, MATCH(L$14,$C$4:$H$4))</f>
        <v>434590973.69349152</v>
      </c>
      <c r="M77" s="60">
        <f>[5]Growth!M67*INDEX($C$5:$H$5, 1, MATCH(M$14,$C$4:$H$4))</f>
        <v>16205500.000360951</v>
      </c>
      <c r="N77" s="60">
        <f>[5]Growth!N67*INDEX($C$5:$H$5, 1, MATCH(N$14,$C$4:$H$4))</f>
        <v>5946445.4772486025</v>
      </c>
      <c r="O77" s="60">
        <f>[5]Growth!O67*INDEX($C$5:$H$5, 1, MATCH(O$14,$C$4:$H$4))</f>
        <v>972196680.32483852</v>
      </c>
      <c r="P77" s="60">
        <f>[5]Growth!P67*INDEX($C$5:$H$5, 1, MATCH(P$14,$C$4:$H$4))</f>
        <v>13929823.098464081</v>
      </c>
      <c r="Q77" s="60">
        <f>[5]Growth!Q67*INDEX($C$5:$H$5, 1, MATCH(Q$14,$C$4:$H$4))</f>
        <v>5783720.7752807923</v>
      </c>
      <c r="R77" s="60" cm="1">
        <f t="array" ref="R77">[5]Growth!R67*INDEX($C$5:$H$5, 1, MATCH(R$14,$C$4:$H$4))*INDEX($C$9:$F$11,MATCH(R$15,$B$9:$B$11),_xlfn.IFS($B77-$B$16&lt;=$C$8,1,$B77-$B$16&lt;=$D$8,2,$B77-$B$16&lt;=$E$8,3,$B77-$B$16&gt;$E$8,4))</f>
        <v>27751160.281301018</v>
      </c>
      <c r="S77" s="60" cm="1">
        <f t="array" ref="S77">[5]Growth!S67*INDEX($C$5:$H$5, 1, MATCH(S$14,$C$4:$H$4))*INDEX($C$9:$F$11,MATCH(S$15,$B$9:$B$11),_xlfn.IFS($B77-$B$16&lt;=$C$8,1,$B77-$B$16&lt;=$D$8,2,$B77-$B$16&lt;=$E$8,3,$B77-$B$16&gt;$E$8,4))</f>
        <v>2039656.8881762256</v>
      </c>
      <c r="T77" s="60" cm="1">
        <f t="array" ref="T77">[5]Growth!T67*INDEX($C$5:$H$5, 1, MATCH(T$14,$C$4:$H$4))*INDEX($C$9:$F$11,MATCH(T$15,$B$9:$B$11),_xlfn.IFS($B77-$B$16&lt;=$C$8,1,$B77-$B$16&lt;=$D$8,2,$B77-$B$16&lt;=$E$8,3,$B77-$B$16&gt;$E$8,4))</f>
        <v>373479.95028040698</v>
      </c>
      <c r="U77" s="100">
        <f t="shared" si="5"/>
        <v>6891228638.4901161</v>
      </c>
      <c r="V77" s="60">
        <f>'[5]Relocation Components'!V67*INDEX($C$5:$H$5, 1, MATCH(V$14,$C$4:$H$4))</f>
        <v>3321259412.8837934</v>
      </c>
      <c r="W77" s="60">
        <f>'[5]Relocation Components'!W67*INDEX($C$5:$H$5, 1, MATCH(W$14,$C$4:$H$4))</f>
        <v>1057696928.7637736</v>
      </c>
      <c r="X77" s="60">
        <f>'[5]Relocation Components'!X67*INDEX($C$5:$H$5, 1, MATCH(X$14,$C$4:$H$4))</f>
        <v>0</v>
      </c>
      <c r="Y77" s="60">
        <f>'[5]Relocation Components'!Y67*INDEX($C$5:$H$5, 1, MATCH(Y$14,$C$4:$H$4))</f>
        <v>3760880710.3141003</v>
      </c>
      <c r="Z77" s="60">
        <f>'[5]Relocation Components'!Z67*INDEX($C$5:$H$5, 1, MATCH(Z$14,$C$4:$H$4))</f>
        <v>1091937179.2585359</v>
      </c>
      <c r="AA77" s="60">
        <f>'[5]Relocation Components'!AA67*INDEX($C$5:$H$5, 1, MATCH(AA$14,$C$4:$H$4))</f>
        <v>0</v>
      </c>
      <c r="AB77" s="60">
        <f>'[5]Relocation Components'!AB67*INDEX($C$5:$H$5, 1, MATCH(AB$14,$C$4:$H$4))</f>
        <v>8684072653.4718838</v>
      </c>
      <c r="AC77" s="60">
        <f>'[5]Relocation Components'!AC67*INDEX($C$5:$H$5, 1, MATCH(AC$14,$C$4:$H$4))</f>
        <v>1789936617.3821096</v>
      </c>
      <c r="AD77" s="60">
        <f>'[5]Relocation Components'!AD67*INDEX($C$5:$H$5, 1, MATCH(AD$14,$C$4:$H$4))</f>
        <v>0</v>
      </c>
      <c r="AE77" s="60">
        <f>'[5]Relocation Components'!AE67*INDEX($C$5:$H$5, 1, MATCH(AE$14,$C$4:$H$4))</f>
        <v>115242444.33876574</v>
      </c>
      <c r="AF77" s="60">
        <f>'[5]Relocation Components'!AF67*INDEX($C$5:$H$5, 1, MATCH(AF$14,$C$4:$H$4))</f>
        <v>39754659.115566</v>
      </c>
      <c r="AG77" s="60">
        <f>'[5]Relocation Components'!AG67*INDEX($C$5:$H$5, 1, MATCH(AG$14,$C$4:$H$4))</f>
        <v>0</v>
      </c>
      <c r="AH77" s="60">
        <f>'[5]Relocation Components'!AH67*INDEX($C$5:$H$5, 1, MATCH(AH$14,$C$4:$H$4))</f>
        <v>118712708.1267702</v>
      </c>
      <c r="AI77" s="60">
        <f>'[5]Relocation Components'!AI67*INDEX($C$5:$H$5, 1, MATCH(AI$14,$C$4:$H$4))</f>
        <v>42667248.993755028</v>
      </c>
      <c r="AJ77" s="60">
        <f>'[5]Relocation Components'!AJ67*INDEX($C$5:$H$5, 1, MATCH(AJ$14,$C$4:$H$4))</f>
        <v>0</v>
      </c>
      <c r="AK77" s="60">
        <f>'[5]Relocation Components'!AK67*INDEX($C$5:$H$5, 1, MATCH(AK$14,$C$4:$H$4))</f>
        <v>22721117.182393674</v>
      </c>
      <c r="AL77" s="60">
        <f>'[5]Relocation Components'!AL67*INDEX($C$5:$H$5, 1, MATCH(AL$14,$C$4:$H$4))</f>
        <v>6391979.2810435807</v>
      </c>
      <c r="AM77" s="60">
        <f>'[5]Relocation Components'!AM67*INDEX($C$5:$H$5, 1, MATCH(AM$14,$C$4:$H$4))</f>
        <v>0</v>
      </c>
      <c r="AN77" s="100">
        <f t="shared" si="6"/>
        <v>20051273659.112488</v>
      </c>
      <c r="AP77">
        <v>70495769681.981949</v>
      </c>
    </row>
    <row r="78" spans="2:42">
      <c r="B78" s="46">
        <v>2082</v>
      </c>
      <c r="C78" s="60" cm="1">
        <f t="array" ref="C78">[5]Growth!C68*INDEX($C$5:$H$5, 1, MATCH(C$14,$C$4:$H$4))*INDEX($C$9:$F$11,MATCH(C$15,$B$9:$B$11),_xlfn.IFS($B78-$B$16&lt;=$C$8,1,$B78-$B$16&lt;=$D$8,2,$B78-$B$16&lt;=$E$8,3,$B78-$B$16&gt;$E$8,4))</f>
        <v>228352196.48426691</v>
      </c>
      <c r="D78" s="60" cm="1">
        <f t="array" ref="D78">[5]Growth!D68*INDEX($C$5:$H$5, 1, MATCH(D$14,$C$4:$H$4))*INDEX($C$9:$F$11,MATCH(D$15,$B$9:$B$11),_xlfn.IFS($B78-$B$16&lt;=$C$8,1,$B78-$B$16&lt;=$D$8,2,$B78-$B$16&lt;=$E$8,3,$B78-$B$16&gt;$E$8,4))</f>
        <v>21421134.255314168</v>
      </c>
      <c r="E78" s="60" cm="1">
        <f t="array" ref="E78">[5]Growth!E68*INDEX($C$5:$H$5, 1, MATCH(E$14,$C$4:$H$4))*INDEX($C$9:$F$11,MATCH(E$15,$B$9:$B$11),_xlfn.IFS($B78-$B$16&lt;=$C$8,1,$B78-$B$16&lt;=$D$8,2,$B78-$B$16&lt;=$E$8,3,$B78-$B$16&gt;$E$8,4))</f>
        <v>1495013.8259575278</v>
      </c>
      <c r="F78" s="60">
        <f>[5]Growth!F68*INDEX($C$5:$H$5, 1, MATCH(F$14,$C$4:$H$4))</f>
        <v>4441245354.1274996</v>
      </c>
      <c r="G78" s="60">
        <f>[5]Growth!G68*INDEX($C$5:$H$5, 1, MATCH(G$14,$C$4:$H$4))</f>
        <v>139467977.50499824</v>
      </c>
      <c r="H78" s="60">
        <f>[5]Growth!H68*INDEX($C$5:$H$5, 1, MATCH(H$14,$C$4:$H$4))</f>
        <v>28687307.444496118</v>
      </c>
      <c r="I78" s="60">
        <f>[5]Growth!I68*INDEX($C$5:$H$5, 1, MATCH(I$14,$C$4:$H$4))</f>
        <v>726239647.74139643</v>
      </c>
      <c r="J78" s="60">
        <f>[5]Growth!J68*INDEX($C$5:$H$5, 1, MATCH(J$14,$C$4:$H$4))</f>
        <v>50261030.568445385</v>
      </c>
      <c r="K78" s="60">
        <f>[5]Growth!K68*INDEX($C$5:$H$5, 1, MATCH(K$14,$C$4:$H$4))</f>
        <v>19184781.896431323</v>
      </c>
      <c r="L78" s="60">
        <f>[5]Growth!L68*INDEX($C$5:$H$5, 1, MATCH(L$14,$C$4:$H$4))</f>
        <v>454151323.69788939</v>
      </c>
      <c r="M78" s="60">
        <f>[5]Growth!M68*INDEX($C$5:$H$5, 1, MATCH(M$14,$C$4:$H$4))</f>
        <v>16935838.694395378</v>
      </c>
      <c r="N78" s="60">
        <f>[5]Growth!N68*INDEX($C$5:$H$5, 1, MATCH(N$14,$C$4:$H$4))</f>
        <v>6214413.7132863188</v>
      </c>
      <c r="O78" s="60">
        <f>[5]Growth!O68*INDEX($C$5:$H$5, 1, MATCH(O$14,$C$4:$H$4))</f>
        <v>1016157783.8980588</v>
      </c>
      <c r="P78" s="60">
        <f>[5]Growth!P68*INDEX($C$5:$H$5, 1, MATCH(P$14,$C$4:$H$4))</f>
        <v>14557635.875362132</v>
      </c>
      <c r="Q78" s="60">
        <f>[5]Growth!Q68*INDEX($C$5:$H$5, 1, MATCH(Q$14,$C$4:$H$4))</f>
        <v>6044330.6908641821</v>
      </c>
      <c r="R78" s="60" cm="1">
        <f t="array" ref="R78">[5]Growth!R68*INDEX($C$5:$H$5, 1, MATCH(R$14,$C$4:$H$4))*INDEX($C$9:$F$11,MATCH(R$15,$B$9:$B$11),_xlfn.IFS($B78-$B$16&lt;=$C$8,1,$B78-$B$16&lt;=$D$8,2,$B78-$B$16&lt;=$E$8,3,$B78-$B$16&gt;$E$8,4))</f>
        <v>28992292.575288836</v>
      </c>
      <c r="S78" s="60" cm="1">
        <f t="array" ref="S78">[5]Growth!S68*INDEX($C$5:$H$5, 1, MATCH(S$14,$C$4:$H$4))*INDEX($C$9:$F$11,MATCH(S$15,$B$9:$B$11),_xlfn.IFS($B78-$B$16&lt;=$C$8,1,$B78-$B$16&lt;=$D$8,2,$B78-$B$16&lt;=$E$8,3,$B78-$B$16&gt;$E$8,4))</f>
        <v>2131438.4120368492</v>
      </c>
      <c r="T78" s="60" cm="1">
        <f t="array" ref="T78">[5]Growth!T68*INDEX($C$5:$H$5, 1, MATCH(T$14,$C$4:$H$4))*INDEX($C$9:$F$11,MATCH(T$15,$B$9:$B$11),_xlfn.IFS($B78-$B$16&lt;=$C$8,1,$B78-$B$16&lt;=$D$8,2,$B78-$B$16&lt;=$E$8,3,$B78-$B$16&gt;$E$8,4))</f>
        <v>390305.13400178705</v>
      </c>
      <c r="U78" s="100">
        <f t="shared" si="5"/>
        <v>7201929806.5399885</v>
      </c>
      <c r="V78" s="60">
        <f>'[5]Relocation Components'!V68*INDEX($C$5:$H$5, 1, MATCH(V$14,$C$4:$H$4))</f>
        <v>3442641884.0600305</v>
      </c>
      <c r="W78" s="60">
        <f>'[5]Relocation Components'!W68*INDEX($C$5:$H$5, 1, MATCH(W$14,$C$4:$H$4))</f>
        <v>1096291782.6750443</v>
      </c>
      <c r="X78" s="60">
        <f>'[5]Relocation Components'!X68*INDEX($C$5:$H$5, 1, MATCH(X$14,$C$4:$H$4))</f>
        <v>0</v>
      </c>
      <c r="Y78" s="60">
        <f>'[5]Relocation Components'!Y68*INDEX($C$5:$H$5, 1, MATCH(Y$14,$C$4:$H$4))</f>
        <v>3888407450.4469438</v>
      </c>
      <c r="Z78" s="60">
        <f>'[5]Relocation Components'!Z68*INDEX($C$5:$H$5, 1, MATCH(Z$14,$C$4:$H$4))</f>
        <v>1128912841.4231713</v>
      </c>
      <c r="AA78" s="60">
        <f>'[5]Relocation Components'!AA68*INDEX($C$5:$H$5, 1, MATCH(AA$14,$C$4:$H$4))</f>
        <v>0</v>
      </c>
      <c r="AB78" s="60">
        <f>'[5]Relocation Components'!AB68*INDEX($C$5:$H$5, 1, MATCH(AB$14,$C$4:$H$4))</f>
        <v>9000039531.6158085</v>
      </c>
      <c r="AC78" s="60">
        <f>'[5]Relocation Components'!AC68*INDEX($C$5:$H$5, 1, MATCH(AC$14,$C$4:$H$4))</f>
        <v>1855138745.4938173</v>
      </c>
      <c r="AD78" s="60">
        <f>'[5]Relocation Components'!AD68*INDEX($C$5:$H$5, 1, MATCH(AD$14,$C$4:$H$4))</f>
        <v>0</v>
      </c>
      <c r="AE78" s="60">
        <f>'[5]Relocation Components'!AE68*INDEX($C$5:$H$5, 1, MATCH(AE$14,$C$4:$H$4))</f>
        <v>115343346.68549056</v>
      </c>
      <c r="AF78" s="60">
        <f>'[5]Relocation Components'!AF68*INDEX($C$5:$H$5, 1, MATCH(AF$14,$C$4:$H$4))</f>
        <v>39791701.668094754</v>
      </c>
      <c r="AG78" s="60">
        <f>'[5]Relocation Components'!AG68*INDEX($C$5:$H$5, 1, MATCH(AG$14,$C$4:$H$4))</f>
        <v>0</v>
      </c>
      <c r="AH78" s="60">
        <f>'[5]Relocation Components'!AH68*INDEX($C$5:$H$5, 1, MATCH(AH$14,$C$4:$H$4))</f>
        <v>118885547.05845679</v>
      </c>
      <c r="AI78" s="60">
        <f>'[5]Relocation Components'!AI68*INDEX($C$5:$H$5, 1, MATCH(AI$14,$C$4:$H$4))</f>
        <v>42723293.741082661</v>
      </c>
      <c r="AJ78" s="60">
        <f>'[5]Relocation Components'!AJ68*INDEX($C$5:$H$5, 1, MATCH(AJ$14,$C$4:$H$4))</f>
        <v>0</v>
      </c>
      <c r="AK78" s="60">
        <f>'[5]Relocation Components'!AK68*INDEX($C$5:$H$5, 1, MATCH(AK$14,$C$4:$H$4))</f>
        <v>22832706.975455161</v>
      </c>
      <c r="AL78" s="60">
        <f>'[5]Relocation Components'!AL68*INDEX($C$5:$H$5, 1, MATCH(AL$14,$C$4:$H$4))</f>
        <v>6425062.2406520713</v>
      </c>
      <c r="AM78" s="60">
        <f>'[5]Relocation Components'!AM68*INDEX($C$5:$H$5, 1, MATCH(AM$14,$C$4:$H$4))</f>
        <v>0</v>
      </c>
      <c r="AN78" s="100">
        <f t="shared" si="6"/>
        <v>20757433894.084045</v>
      </c>
      <c r="AP78">
        <v>75541389983.431</v>
      </c>
    </row>
    <row r="79" spans="2:42">
      <c r="B79" s="46">
        <v>2083</v>
      </c>
      <c r="C79" s="60" cm="1">
        <f t="array" ref="C79">[5]Growth!C69*INDEX($C$5:$H$5, 1, MATCH(C$14,$C$4:$H$4))*INDEX($C$9:$F$11,MATCH(C$15,$B$9:$B$11),_xlfn.IFS($B79-$B$16&lt;=$C$8,1,$B79-$B$16&lt;=$D$8,2,$B79-$B$16&lt;=$E$8,3,$B79-$B$16&gt;$E$8,4))</f>
        <v>238638827.26499408</v>
      </c>
      <c r="D79" s="60" cm="1">
        <f t="array" ref="D79">[5]Growth!D69*INDEX($C$5:$H$5, 1, MATCH(D$14,$C$4:$H$4))*INDEX($C$9:$F$11,MATCH(D$15,$B$9:$B$11),_xlfn.IFS($B79-$B$16&lt;=$C$8,1,$B79-$B$16&lt;=$D$8,2,$B79-$B$16&lt;=$E$8,3,$B79-$B$16&gt;$E$8,4))</f>
        <v>22385061.842150677</v>
      </c>
      <c r="E79" s="60" cm="1">
        <f t="array" ref="E79">[5]Growth!E69*INDEX($C$5:$H$5, 1, MATCH(E$14,$C$4:$H$4))*INDEX($C$9:$F$11,MATCH(E$15,$B$9:$B$11),_xlfn.IFS($B79-$B$16&lt;=$C$8,1,$B79-$B$16&lt;=$D$8,2,$B79-$B$16&lt;=$E$8,3,$B79-$B$16&gt;$E$8,4))</f>
        <v>1562322.9767178141</v>
      </c>
      <c r="F79" s="60">
        <f>[5]Growth!F69*INDEX($C$5:$H$5, 1, MATCH(F$14,$C$4:$H$4))</f>
        <v>4641360864.1199551</v>
      </c>
      <c r="G79" s="60">
        <f>[5]Growth!G69*INDEX($C$5:$H$5, 1, MATCH(G$14,$C$4:$H$4))</f>
        <v>145745595.66519392</v>
      </c>
      <c r="H79" s="60">
        <f>[5]Growth!H69*INDEX($C$5:$H$5, 1, MATCH(H$14,$C$4:$H$4))</f>
        <v>29979052.735855225</v>
      </c>
      <c r="I79" s="60">
        <f>[5]Growth!I69*INDEX($C$5:$H$5, 1, MATCH(I$14,$C$4:$H$4))</f>
        <v>758915915.47403979</v>
      </c>
      <c r="J79" s="60">
        <f>[5]Growth!J69*INDEX($C$5:$H$5, 1, MATCH(J$14,$C$4:$H$4))</f>
        <v>52524634.532272443</v>
      </c>
      <c r="K79" s="60">
        <f>[5]Growth!K69*INDEX($C$5:$H$5, 1, MATCH(K$14,$C$4:$H$4))</f>
        <v>20048711.675572254</v>
      </c>
      <c r="L79" s="60">
        <f>[5]Growth!L69*INDEX($C$5:$H$5, 1, MATCH(L$14,$C$4:$H$4))</f>
        <v>474581231.26849365</v>
      </c>
      <c r="M79" s="60">
        <f>[5]Growth!M69*INDEX($C$5:$H$5, 1, MATCH(M$14,$C$4:$H$4))</f>
        <v>17698697.50783236</v>
      </c>
      <c r="N79" s="60">
        <f>[5]Growth!N69*INDEX($C$5:$H$5, 1, MATCH(N$14,$C$4:$H$4))</f>
        <v>6494312.6592346905</v>
      </c>
      <c r="O79" s="60">
        <f>[5]Growth!O69*INDEX($C$5:$H$5, 1, MATCH(O$14,$C$4:$H$4))</f>
        <v>1062084506.1277897</v>
      </c>
      <c r="P79" s="60">
        <f>[5]Growth!P69*INDEX($C$5:$H$5, 1, MATCH(P$14,$C$4:$H$4))</f>
        <v>15213405.37220384</v>
      </c>
      <c r="Q79" s="60">
        <f>[5]Growth!Q69*INDEX($C$5:$H$5, 1, MATCH(Q$14,$C$4:$H$4))</f>
        <v>6316542.2960677156</v>
      </c>
      <c r="R79" s="60" cm="1">
        <f t="array" ref="R79">[5]Growth!R69*INDEX($C$5:$H$5, 1, MATCH(R$14,$C$4:$H$4))*INDEX($C$9:$F$11,MATCH(R$15,$B$9:$B$11),_xlfn.IFS($B79-$B$16&lt;=$C$8,1,$B79-$B$16&lt;=$D$8,2,$B79-$B$16&lt;=$E$8,3,$B79-$B$16&gt;$E$8,4))</f>
        <v>30288160.197972216</v>
      </c>
      <c r="S79" s="60" cm="1">
        <f t="array" ref="S79">[5]Growth!S69*INDEX($C$5:$H$5, 1, MATCH(S$14,$C$4:$H$4))*INDEX($C$9:$F$11,MATCH(S$15,$B$9:$B$11),_xlfn.IFS($B79-$B$16&lt;=$C$8,1,$B79-$B$16&lt;=$D$8,2,$B79-$B$16&lt;=$E$8,3,$B79-$B$16&gt;$E$8,4))</f>
        <v>2227298.9460630962</v>
      </c>
      <c r="T79" s="60" cm="1">
        <f t="array" ref="T79">[5]Growth!T69*INDEX($C$5:$H$5, 1, MATCH(T$14,$C$4:$H$4))*INDEX($C$9:$F$11,MATCH(T$15,$B$9:$B$11),_xlfn.IFS($B79-$B$16&lt;=$C$8,1,$B79-$B$16&lt;=$D$8,2,$B79-$B$16&lt;=$E$8,3,$B79-$B$16&gt;$E$8,4))</f>
        <v>407879.13621960458</v>
      </c>
      <c r="U79" s="100">
        <f t="shared" si="5"/>
        <v>7526473019.7986288</v>
      </c>
      <c r="V79" s="60">
        <f>'[5]Relocation Components'!V69*INDEX($C$5:$H$5, 1, MATCH(V$14,$C$4:$H$4))</f>
        <v>3569549939.9817348</v>
      </c>
      <c r="W79" s="60">
        <f>'[5]Relocation Components'!W69*INDEX($C$5:$H$5, 1, MATCH(W$14,$C$4:$H$4))</f>
        <v>1136641239.4277105</v>
      </c>
      <c r="X79" s="60">
        <f>'[5]Relocation Components'!X69*INDEX($C$5:$H$5, 1, MATCH(X$14,$C$4:$H$4))</f>
        <v>0</v>
      </c>
      <c r="Y79" s="60">
        <f>'[5]Relocation Components'!Y69*INDEX($C$5:$H$5, 1, MATCH(Y$14,$C$4:$H$4))</f>
        <v>4021791006.2760639</v>
      </c>
      <c r="Z79" s="60">
        <f>'[5]Relocation Components'!Z69*INDEX($C$5:$H$5, 1, MATCH(Z$14,$C$4:$H$4))</f>
        <v>1167585013.3172235</v>
      </c>
      <c r="AA79" s="60">
        <f>'[5]Relocation Components'!AA69*INDEX($C$5:$H$5, 1, MATCH(AA$14,$C$4:$H$4))</f>
        <v>0</v>
      </c>
      <c r="AB79" s="60">
        <f>'[5]Relocation Components'!AB69*INDEX($C$5:$H$5, 1, MATCH(AB$14,$C$4:$H$4))</f>
        <v>9330374348.8136578</v>
      </c>
      <c r="AC79" s="60">
        <f>'[5]Relocation Components'!AC69*INDEX($C$5:$H$5, 1, MATCH(AC$14,$C$4:$H$4))</f>
        <v>1923308680.3381453</v>
      </c>
      <c r="AD79" s="60">
        <f>'[5]Relocation Components'!AD69*INDEX($C$5:$H$5, 1, MATCH(AD$14,$C$4:$H$4))</f>
        <v>0</v>
      </c>
      <c r="AE79" s="60">
        <f>'[5]Relocation Components'!AE69*INDEX($C$5:$H$5, 1, MATCH(AE$14,$C$4:$H$4))</f>
        <v>115438051.89800557</v>
      </c>
      <c r="AF79" s="60">
        <f>'[5]Relocation Components'!AF69*INDEX($C$5:$H$5, 1, MATCH(AF$14,$C$4:$H$4))</f>
        <v>39826631.561233811</v>
      </c>
      <c r="AG79" s="60">
        <f>'[5]Relocation Components'!AG69*INDEX($C$5:$H$5, 1, MATCH(AG$14,$C$4:$H$4))</f>
        <v>0</v>
      </c>
      <c r="AH79" s="60">
        <f>'[5]Relocation Components'!AH69*INDEX($C$5:$H$5, 1, MATCH(AH$14,$C$4:$H$4))</f>
        <v>119051858.15486568</v>
      </c>
      <c r="AI79" s="60">
        <f>'[5]Relocation Components'!AI69*INDEX($C$5:$H$5, 1, MATCH(AI$14,$C$4:$H$4))</f>
        <v>42776919.34945444</v>
      </c>
      <c r="AJ79" s="60">
        <f>'[5]Relocation Components'!AJ69*INDEX($C$5:$H$5, 1, MATCH(AJ$14,$C$4:$H$4))</f>
        <v>0</v>
      </c>
      <c r="AK79" s="60">
        <f>'[5]Relocation Components'!AK69*INDEX($C$5:$H$5, 1, MATCH(AK$14,$C$4:$H$4))</f>
        <v>22944280.676509585</v>
      </c>
      <c r="AL79" s="60">
        <f>'[5]Relocation Components'!AL69*INDEX($C$5:$H$5, 1, MATCH(AL$14,$C$4:$H$4))</f>
        <v>6458174.4340733849</v>
      </c>
      <c r="AM79" s="60">
        <f>'[5]Relocation Components'!AM69*INDEX($C$5:$H$5, 1, MATCH(AM$14,$C$4:$H$4))</f>
        <v>0</v>
      </c>
      <c r="AN79" s="100">
        <f t="shared" si="6"/>
        <v>21495746144.22868</v>
      </c>
      <c r="AP79">
        <v>80907654930.828369</v>
      </c>
    </row>
    <row r="80" spans="2:42">
      <c r="B80" s="46">
        <v>2084</v>
      </c>
      <c r="C80" s="60" cm="1">
        <f t="array" ref="C80">[5]Growth!C70*INDEX($C$5:$H$5, 1, MATCH(C$14,$C$4:$H$4))*INDEX($C$9:$F$11,MATCH(C$15,$B$9:$B$11),_xlfn.IFS($B80-$B$16&lt;=$C$8,1,$B80-$B$16&lt;=$D$8,2,$B80-$B$16&lt;=$E$8,3,$B80-$B$16&gt;$E$8,4))</f>
        <v>249383240.63258317</v>
      </c>
      <c r="D80" s="60" cm="1">
        <f t="array" ref="D80">[5]Growth!D70*INDEX($C$5:$H$5, 1, MATCH(D$14,$C$4:$H$4))*INDEX($C$9:$F$11,MATCH(D$15,$B$9:$B$11),_xlfn.IFS($B80-$B$16&lt;=$C$8,1,$B80-$B$16&lt;=$D$8,2,$B80-$B$16&lt;=$E$8,3,$B80-$B$16&gt;$E$8,4))</f>
        <v>23391829.352032539</v>
      </c>
      <c r="E80" s="60" cm="1">
        <f t="array" ref="E80">[5]Growth!E70*INDEX($C$5:$H$5, 1, MATCH(E$14,$C$4:$H$4))*INDEX($C$9:$F$11,MATCH(E$15,$B$9:$B$11),_xlfn.IFS($B80-$B$16&lt;=$C$8,1,$B80-$B$16&lt;=$D$8,2,$B80-$B$16&lt;=$E$8,3,$B80-$B$16&gt;$E$8,4))</f>
        <v>1632625.5079892343</v>
      </c>
      <c r="F80" s="60">
        <f>[5]Growth!F70*INDEX($C$5:$H$5, 1, MATCH(F$14,$C$4:$H$4))</f>
        <v>4850384811.7263346</v>
      </c>
      <c r="G80" s="60">
        <f>[5]Growth!G70*INDEX($C$5:$H$5, 1, MATCH(G$14,$C$4:$H$4))</f>
        <v>152302305.69764659</v>
      </c>
      <c r="H80" s="60">
        <f>[5]Growth!H70*INDEX($C$5:$H$5, 1, MATCH(H$14,$C$4:$H$4))</f>
        <v>31328254.287738983</v>
      </c>
      <c r="I80" s="60">
        <f>[5]Growth!I70*INDEX($C$5:$H$5, 1, MATCH(I$14,$C$4:$H$4))</f>
        <v>793044210.86059356</v>
      </c>
      <c r="J80" s="60">
        <f>[5]Growth!J70*INDEX($C$5:$H$5, 1, MATCH(J$14,$C$4:$H$4))</f>
        <v>54888946.316061057</v>
      </c>
      <c r="K80" s="60">
        <f>[5]Growth!K70*INDEX($C$5:$H$5, 1, MATCH(K$14,$C$4:$H$4))</f>
        <v>20951072.477886189</v>
      </c>
      <c r="L80" s="60">
        <f>[5]Growth!L70*INDEX($C$5:$H$5, 1, MATCH(L$14,$C$4:$H$4))</f>
        <v>495918751.28691339</v>
      </c>
      <c r="M80" s="60">
        <f>[5]Growth!M70*INDEX($C$5:$H$5, 1, MATCH(M$14,$C$4:$H$4))</f>
        <v>18495502.605877042</v>
      </c>
      <c r="N80" s="60">
        <f>[5]Growth!N70*INDEX($C$5:$H$5, 1, MATCH(N$14,$C$4:$H$4))</f>
        <v>6786665.4654946802</v>
      </c>
      <c r="O80" s="60">
        <f>[5]Growth!O70*INDEX($C$5:$H$5, 1, MATCH(O$14,$C$4:$H$4))</f>
        <v>1110063506.120748</v>
      </c>
      <c r="P80" s="60">
        <f>[5]Growth!P70*INDEX($C$5:$H$5, 1, MATCH(P$14,$C$4:$H$4))</f>
        <v>15898357.729041306</v>
      </c>
      <c r="Q80" s="60">
        <f>[5]Growth!Q70*INDEX($C$5:$H$5, 1, MATCH(Q$14,$C$4:$H$4))</f>
        <v>6600864.2350644376</v>
      </c>
      <c r="R80" s="60" cm="1">
        <f t="array" ref="R80">[5]Growth!R70*INDEX($C$5:$H$5, 1, MATCH(R$14,$C$4:$H$4))*INDEX($C$9:$F$11,MATCH(R$15,$B$9:$B$11),_xlfn.IFS($B80-$B$16&lt;=$C$8,1,$B80-$B$16&lt;=$D$8,2,$B80-$B$16&lt;=$E$8,3,$B80-$B$16&gt;$E$8,4))</f>
        <v>31641133.851485692</v>
      </c>
      <c r="S80" s="60" cm="1">
        <f t="array" ref="S80">[5]Growth!S70*INDEX($C$5:$H$5, 1, MATCH(S$14,$C$4:$H$4))*INDEX($C$9:$F$11,MATCH(S$15,$B$9:$B$11),_xlfn.IFS($B80-$B$16&lt;=$C$8,1,$B80-$B$16&lt;=$D$8,2,$B80-$B$16&lt;=$E$8,3,$B80-$B$16&gt;$E$8,4))</f>
        <v>2327416.9374618744</v>
      </c>
      <c r="T80" s="60" cm="1">
        <f t="array" ref="T80">[5]Growth!T70*INDEX($C$5:$H$5, 1, MATCH(T$14,$C$4:$H$4))*INDEX($C$9:$F$11,MATCH(T$15,$B$9:$B$11),_xlfn.IFS($B80-$B$16&lt;=$C$8,1,$B80-$B$16&lt;=$D$8,2,$B80-$B$16&lt;=$E$8,3,$B80-$B$16&gt;$E$8,4))</f>
        <v>426234.7758241992</v>
      </c>
      <c r="U80" s="100">
        <f t="shared" ref="U80:U111" si="7">SUM(C80:T80)</f>
        <v>7865465729.8667755</v>
      </c>
      <c r="V80" s="60">
        <f>'[5]Relocation Components'!V70*INDEX($C$5:$H$5, 1, MATCH(V$14,$C$4:$H$4))</f>
        <v>3702226044.8205214</v>
      </c>
      <c r="W80" s="60">
        <f>'[5]Relocation Components'!W70*INDEX($C$5:$H$5, 1, MATCH(W$14,$C$4:$H$4))</f>
        <v>1178822133.1026559</v>
      </c>
      <c r="X80" s="60">
        <f>'[5]Relocation Components'!X70*INDEX($C$5:$H$5, 1, MATCH(X$14,$C$4:$H$4))</f>
        <v>0</v>
      </c>
      <c r="Y80" s="60">
        <f>'[5]Relocation Components'!Y70*INDEX($C$5:$H$5, 1, MATCH(Y$14,$C$4:$H$4))</f>
        <v>4161288551.227334</v>
      </c>
      <c r="Z80" s="60">
        <f>'[5]Relocation Components'!Z70*INDEX($C$5:$H$5, 1, MATCH(Z$14,$C$4:$H$4))</f>
        <v>1208028065.6577389</v>
      </c>
      <c r="AA80" s="60">
        <f>'[5]Relocation Components'!AA70*INDEX($C$5:$H$5, 1, MATCH(AA$14,$C$4:$H$4))</f>
        <v>0</v>
      </c>
      <c r="AB80" s="60">
        <f>'[5]Relocation Components'!AB70*INDEX($C$5:$H$5, 1, MATCH(AB$14,$C$4:$H$4))</f>
        <v>9675705968.5018826</v>
      </c>
      <c r="AC80" s="60">
        <f>'[5]Relocation Components'!AC70*INDEX($C$5:$H$5, 1, MATCH(AC$14,$C$4:$H$4))</f>
        <v>1994576516.0477026</v>
      </c>
      <c r="AD80" s="60">
        <f>'[5]Relocation Components'!AD70*INDEX($C$5:$H$5, 1, MATCH(AD$14,$C$4:$H$4))</f>
        <v>0</v>
      </c>
      <c r="AE80" s="60">
        <f>'[5]Relocation Components'!AE70*INDEX($C$5:$H$5, 1, MATCH(AE$14,$C$4:$H$4))</f>
        <v>115526559.97631082</v>
      </c>
      <c r="AF80" s="60">
        <f>'[5]Relocation Components'!AF70*INDEX($C$5:$H$5, 1, MATCH(AF$14,$C$4:$H$4))</f>
        <v>39859448.794983156</v>
      </c>
      <c r="AG80" s="60">
        <f>'[5]Relocation Components'!AG70*INDEX($C$5:$H$5, 1, MATCH(AG$14,$C$4:$H$4))</f>
        <v>0</v>
      </c>
      <c r="AH80" s="60">
        <f>'[5]Relocation Components'!AH70*INDEX($C$5:$H$5, 1, MATCH(AH$14,$C$4:$H$4))</f>
        <v>119211641.41599685</v>
      </c>
      <c r="AI80" s="60">
        <f>'[5]Relocation Components'!AI70*INDEX($C$5:$H$5, 1, MATCH(AI$14,$C$4:$H$4))</f>
        <v>42828125.818870351</v>
      </c>
      <c r="AJ80" s="60">
        <f>'[5]Relocation Components'!AJ70*INDEX($C$5:$H$5, 1, MATCH(AJ$14,$C$4:$H$4))</f>
        <v>0</v>
      </c>
      <c r="AK80" s="60">
        <f>'[5]Relocation Components'!AK70*INDEX($C$5:$H$5, 1, MATCH(AK$14,$C$4:$H$4))</f>
        <v>23055803.802684687</v>
      </c>
      <c r="AL80" s="60">
        <f>'[5]Relocation Components'!AL70*INDEX($C$5:$H$5, 1, MATCH(AL$14,$C$4:$H$4))</f>
        <v>6491306.6658749161</v>
      </c>
      <c r="AM80" s="60">
        <f>'[5]Relocation Components'!AM70*INDEX($C$5:$H$5, 1, MATCH(AM$14,$C$4:$H$4))</f>
        <v>0</v>
      </c>
      <c r="AN80" s="100">
        <f t="shared" ref="AN80:AN111" si="8">SUM(V80:AM80)</f>
        <v>22267620165.832558</v>
      </c>
      <c r="AP80">
        <v>86615052982.90033</v>
      </c>
    </row>
    <row r="81" spans="2:42">
      <c r="B81" s="46">
        <v>2085</v>
      </c>
      <c r="C81" s="60" cm="1">
        <f t="array" ref="C81">[5]Growth!C71*INDEX($C$5:$H$5, 1, MATCH(C$14,$C$4:$H$4))*INDEX($C$9:$F$11,MATCH(C$15,$B$9:$B$11),_xlfn.IFS($B81-$B$16&lt;=$C$8,1,$B81-$B$16&lt;=$D$8,2,$B81-$B$16&lt;=$E$8,3,$B81-$B$16&gt;$E$8,4))</f>
        <v>260605498.26876873</v>
      </c>
      <c r="D81" s="60" cm="1">
        <f t="array" ref="D81">[5]Growth!D71*INDEX($C$5:$H$5, 1, MATCH(D$14,$C$4:$H$4))*INDEX($C$9:$F$11,MATCH(D$15,$B$9:$B$11),_xlfn.IFS($B81-$B$16&lt;=$C$8,1,$B81-$B$16&lt;=$D$8,2,$B81-$B$16&lt;=$E$8,3,$B81-$B$16&gt;$E$8,4))</f>
        <v>24443310.958297208</v>
      </c>
      <c r="E81" s="60" cm="1">
        <f t="array" ref="E81">[5]Growth!E71*INDEX($C$5:$H$5, 1, MATCH(E$14,$C$4:$H$4))*INDEX($C$9:$F$11,MATCH(E$15,$B$9:$B$11),_xlfn.IFS($B81-$B$16&lt;=$C$8,1,$B81-$B$16&lt;=$D$8,2,$B81-$B$16&lt;=$E$8,3,$B81-$B$16&gt;$E$8,4))</f>
        <v>1706052.4849460023</v>
      </c>
      <c r="F81" s="60">
        <f>[5]Growth!F71*INDEX($C$5:$H$5, 1, MATCH(F$14,$C$4:$H$4))</f>
        <v>5068707751.933054</v>
      </c>
      <c r="G81" s="60">
        <f>[5]Growth!G71*INDEX($C$5:$H$5, 1, MATCH(G$14,$C$4:$H$4))</f>
        <v>159150322.74418157</v>
      </c>
      <c r="H81" s="60">
        <f>[5]Growth!H71*INDEX($C$5:$H$5, 1, MATCH(H$14,$C$4:$H$4))</f>
        <v>32737428.362971485</v>
      </c>
      <c r="I81" s="60">
        <f>[5]Growth!I71*INDEX($C$5:$H$5, 1, MATCH(I$14,$C$4:$H$4))</f>
        <v>828688045.99711764</v>
      </c>
      <c r="J81" s="60">
        <f>[5]Growth!J71*INDEX($C$5:$H$5, 1, MATCH(J$14,$C$4:$H$4))</f>
        <v>57358377.691897862</v>
      </c>
      <c r="K81" s="60">
        <f>[5]Growth!K71*INDEX($C$5:$H$5, 1, MATCH(K$14,$C$4:$H$4))</f>
        <v>21893547.581242591</v>
      </c>
      <c r="L81" s="60">
        <f>[5]Growth!L71*INDEX($C$5:$H$5, 1, MATCH(L$14,$C$4:$H$4))</f>
        <v>518203570.22900409</v>
      </c>
      <c r="M81" s="60">
        <f>[5]Growth!M71*INDEX($C$5:$H$5, 1, MATCH(M$14,$C$4:$H$4))</f>
        <v>19327741.469956614</v>
      </c>
      <c r="N81" s="60">
        <f>[5]Growth!N71*INDEX($C$5:$H$5, 1, MATCH(N$14,$C$4:$H$4))</f>
        <v>7092017.7707325844</v>
      </c>
      <c r="O81" s="60">
        <f>[5]Growth!O71*INDEX($C$5:$H$5, 1, MATCH(O$14,$C$4:$H$4))</f>
        <v>1160185194.8476832</v>
      </c>
      <c r="P81" s="60">
        <f>[5]Growth!P71*INDEX($C$5:$H$5, 1, MATCH(P$14,$C$4:$H$4))</f>
        <v>16613771.808132013</v>
      </c>
      <c r="Q81" s="60">
        <f>[5]Growth!Q71*INDEX($C$5:$H$5, 1, MATCH(Q$14,$C$4:$H$4))</f>
        <v>6897827.0122206639</v>
      </c>
      <c r="R81" s="60" cm="1">
        <f t="array" ref="R81">[5]Growth!R71*INDEX($C$5:$H$5, 1, MATCH(R$14,$C$4:$H$4))*INDEX($C$9:$F$11,MATCH(R$15,$B$9:$B$11),_xlfn.IFS($B81-$B$16&lt;=$C$8,1,$B81-$B$16&lt;=$D$8,2,$B81-$B$16&lt;=$E$8,3,$B81-$B$16&gt;$E$8,4))</f>
        <v>33053684.469855595</v>
      </c>
      <c r="S81" s="60" cm="1">
        <f t="array" ref="S81">[5]Growth!S71*INDEX($C$5:$H$5, 1, MATCH(S$14,$C$4:$H$4))*INDEX($C$9:$F$11,MATCH(S$15,$B$9:$B$11),_xlfn.IFS($B81-$B$16&lt;=$C$8,1,$B81-$B$16&lt;=$D$8,2,$B81-$B$16&lt;=$E$8,3,$B81-$B$16&gt;$E$8,4))</f>
        <v>2431978.4806353739</v>
      </c>
      <c r="T81" s="60" cm="1">
        <f t="array" ref="T81">[5]Growth!T71*INDEX($C$5:$H$5, 1, MATCH(T$14,$C$4:$H$4))*INDEX($C$9:$F$11,MATCH(T$15,$B$9:$B$11),_xlfn.IFS($B81-$B$16&lt;=$C$8,1,$B81-$B$16&lt;=$D$8,2,$B81-$B$16&lt;=$E$8,3,$B81-$B$16&gt;$E$8,4))</f>
        <v>445406.28154870414</v>
      </c>
      <c r="U81" s="100">
        <f t="shared" si="7"/>
        <v>8219541528.3922453</v>
      </c>
      <c r="V81" s="60">
        <f>'[5]Relocation Components'!V71*INDEX($C$5:$H$5, 1, MATCH(V$14,$C$4:$H$4))</f>
        <v>3840923180.7307358</v>
      </c>
      <c r="W81" s="60">
        <f>'[5]Relocation Components'!W71*INDEX($C$5:$H$5, 1, MATCH(W$14,$C$4:$H$4))</f>
        <v>1222914621.910821</v>
      </c>
      <c r="X81" s="60">
        <f>'[5]Relocation Components'!X71*INDEX($C$5:$H$5, 1, MATCH(X$14,$C$4:$H$4))</f>
        <v>0</v>
      </c>
      <c r="Y81" s="60">
        <f>'[5]Relocation Components'!Y71*INDEX($C$5:$H$5, 1, MATCH(Y$14,$C$4:$H$4))</f>
        <v>4307167799.3275576</v>
      </c>
      <c r="Z81" s="60">
        <f>'[5]Relocation Components'!Z71*INDEX($C$5:$H$5, 1, MATCH(Z$14,$C$4:$H$4))</f>
        <v>1250319409.7307243</v>
      </c>
      <c r="AA81" s="60">
        <f>'[5]Relocation Components'!AA71*INDEX($C$5:$H$5, 1, MATCH(AA$14,$C$4:$H$4))</f>
        <v>0</v>
      </c>
      <c r="AB81" s="60">
        <f>'[5]Relocation Components'!AB71*INDEX($C$5:$H$5, 1, MATCH(AB$14,$C$4:$H$4))</f>
        <v>10036690229.429951</v>
      </c>
      <c r="AC81" s="60">
        <f>'[5]Relocation Components'!AC71*INDEX($C$5:$H$5, 1, MATCH(AC$14,$C$4:$H$4))</f>
        <v>2069077938.4645016</v>
      </c>
      <c r="AD81" s="60">
        <f>'[5]Relocation Components'!AD71*INDEX($C$5:$H$5, 1, MATCH(AD$14,$C$4:$H$4))</f>
        <v>0</v>
      </c>
      <c r="AE81" s="60">
        <f>'[5]Relocation Components'!AE71*INDEX($C$5:$H$5, 1, MATCH(AE$14,$C$4:$H$4))</f>
        <v>115608870.92040628</v>
      </c>
      <c r="AF81" s="60">
        <f>'[5]Relocation Components'!AF71*INDEX($C$5:$H$5, 1, MATCH(AF$14,$C$4:$H$4))</f>
        <v>39890153.369342804</v>
      </c>
      <c r="AG81" s="60">
        <f>'[5]Relocation Components'!AG71*INDEX($C$5:$H$5, 1, MATCH(AG$14,$C$4:$H$4))</f>
        <v>0</v>
      </c>
      <c r="AH81" s="60">
        <f>'[5]Relocation Components'!AH71*INDEX($C$5:$H$5, 1, MATCH(AH$14,$C$4:$H$4))</f>
        <v>119364896.84185031</v>
      </c>
      <c r="AI81" s="60">
        <f>'[5]Relocation Components'!AI71*INDEX($C$5:$H$5, 1, MATCH(AI$14,$C$4:$H$4))</f>
        <v>42876913.1493304</v>
      </c>
      <c r="AJ81" s="60">
        <f>'[5]Relocation Components'!AJ71*INDEX($C$5:$H$5, 1, MATCH(AJ$14,$C$4:$H$4))</f>
        <v>0</v>
      </c>
      <c r="AK81" s="60">
        <f>'[5]Relocation Components'!AK71*INDEX($C$5:$H$5, 1, MATCH(AK$14,$C$4:$H$4))</f>
        <v>23167241.871108189</v>
      </c>
      <c r="AL81" s="60">
        <f>'[5]Relocation Components'!AL71*INDEX($C$5:$H$5, 1, MATCH(AL$14,$C$4:$H$4))</f>
        <v>6524449.7406240599</v>
      </c>
      <c r="AM81" s="60">
        <f>'[5]Relocation Components'!AM71*INDEX($C$5:$H$5, 1, MATCH(AM$14,$C$4:$H$4))</f>
        <v>0</v>
      </c>
      <c r="AN81" s="100">
        <f t="shared" si="8"/>
        <v>23074525705.486954</v>
      </c>
      <c r="AP81">
        <v>92685318696.714218</v>
      </c>
    </row>
    <row r="82" spans="2:42">
      <c r="B82" s="46">
        <v>2086</v>
      </c>
      <c r="C82" s="60" cm="1">
        <f t="array" ref="C82">[5]Growth!C72*INDEX($C$5:$H$5, 1, MATCH(C$14,$C$4:$H$4))*INDEX($C$9:$F$11,MATCH(C$15,$B$9:$B$11),_xlfn.IFS($B82-$B$16&lt;=$C$8,1,$B82-$B$16&lt;=$D$8,2,$B82-$B$16&lt;=$E$8,3,$B82-$B$16&gt;$E$8,4))</f>
        <v>272326523.56699133</v>
      </c>
      <c r="D82" s="60" cm="1">
        <f t="array" ref="D82">[5]Growth!D72*INDEX($C$5:$H$5, 1, MATCH(D$14,$C$4:$H$4))*INDEX($C$9:$F$11,MATCH(D$15,$B$9:$B$11),_xlfn.IFS($B82-$B$16&lt;=$C$8,1,$B82-$B$16&lt;=$D$8,2,$B82-$B$16&lt;=$E$8,3,$B82-$B$16&gt;$E$8,4))</f>
        <v>25541461.151808273</v>
      </c>
      <c r="E82" s="60" cm="1">
        <f t="array" ref="E82">[5]Growth!E72*INDEX($C$5:$H$5, 1, MATCH(E$14,$C$4:$H$4))*INDEX($C$9:$F$11,MATCH(E$15,$B$9:$B$11),_xlfn.IFS($B82-$B$16&lt;=$C$8,1,$B82-$B$16&lt;=$D$8,2,$B82-$B$16&lt;=$E$8,3,$B82-$B$16&gt;$E$8,4))</f>
        <v>1782740.5958284736</v>
      </c>
      <c r="F82" s="60">
        <f>[5]Growth!F72*INDEX($C$5:$H$5, 1, MATCH(F$14,$C$4:$H$4))</f>
        <v>5296737024.1311283</v>
      </c>
      <c r="G82" s="60">
        <f>[5]Growth!G72*INDEX($C$5:$H$5, 1, MATCH(G$14,$C$4:$H$4))</f>
        <v>166302385.73112592</v>
      </c>
      <c r="H82" s="60">
        <f>[5]Growth!H72*INDEX($C$5:$H$5, 1, MATCH(H$14,$C$4:$H$4))</f>
        <v>34209199.210007884</v>
      </c>
      <c r="I82" s="60">
        <f>[5]Growth!I72*INDEX($C$5:$H$5, 1, MATCH(I$14,$C$4:$H$4))</f>
        <v>865913654.1201427</v>
      </c>
      <c r="J82" s="60">
        <f>[5]Growth!J72*INDEX($C$5:$H$5, 1, MATCH(J$14,$C$4:$H$4))</f>
        <v>59937529.839528188</v>
      </c>
      <c r="K82" s="60">
        <f>[5]Growth!K72*INDEX($C$5:$H$5, 1, MATCH(K$14,$C$4:$H$4))</f>
        <v>22877892.513739914</v>
      </c>
      <c r="L82" s="60">
        <f>[5]Growth!L72*INDEX($C$5:$H$5, 1, MATCH(L$14,$C$4:$H$4))</f>
        <v>541477074.18708634</v>
      </c>
      <c r="M82" s="60">
        <f>[5]Growth!M72*INDEX($C$5:$H$5, 1, MATCH(M$14,$C$4:$H$4))</f>
        <v>20196965.463929448</v>
      </c>
      <c r="N82" s="60">
        <f>[5]Growth!N72*INDEX($C$5:$H$5, 1, MATCH(N$14,$C$4:$H$4))</f>
        <v>7410938.6428305404</v>
      </c>
      <c r="O82" s="60">
        <f>[5]Growth!O72*INDEX($C$5:$H$5, 1, MATCH(O$14,$C$4:$H$4))</f>
        <v>1212543893.6820095</v>
      </c>
      <c r="P82" s="60">
        <f>[5]Growth!P72*INDEX($C$5:$H$5, 1, MATCH(P$14,$C$4:$H$4))</f>
        <v>17360981.400809184</v>
      </c>
      <c r="Q82" s="60">
        <f>[5]Growth!Q72*INDEX($C$5:$H$5, 1, MATCH(Q$14,$C$4:$H$4))</f>
        <v>7207983.9065048518</v>
      </c>
      <c r="R82" s="60" cm="1">
        <f t="array" ref="R82">[5]Growth!R72*INDEX($C$5:$H$5, 1, MATCH(R$14,$C$4:$H$4))*INDEX($C$9:$F$11,MATCH(R$15,$B$9:$B$11),_xlfn.IFS($B82-$B$16&lt;=$C$8,1,$B82-$B$16&lt;=$D$8,2,$B82-$B$16&lt;=$E$8,3,$B82-$B$16&gt;$E$8,4))</f>
        <v>34528387.315433763</v>
      </c>
      <c r="S82" s="60" cm="1">
        <f t="array" ref="S82">[5]Growth!S72*INDEX($C$5:$H$5, 1, MATCH(S$14,$C$4:$H$4))*INDEX($C$9:$F$11,MATCH(S$15,$B$9:$B$11),_xlfn.IFS($B82-$B$16&lt;=$C$8,1,$B82-$B$16&lt;=$D$8,2,$B82-$B$16&lt;=$E$8,3,$B82-$B$16&gt;$E$8,4))</f>
        <v>2541177.6357825673</v>
      </c>
      <c r="T82" s="60" cm="1">
        <f t="array" ref="T82">[5]Growth!T72*INDEX($C$5:$H$5, 1, MATCH(T$14,$C$4:$H$4))*INDEX($C$9:$F$11,MATCH(T$15,$B$9:$B$11),_xlfn.IFS($B82-$B$16&lt;=$C$8,1,$B82-$B$16&lt;=$D$8,2,$B82-$B$16&lt;=$E$8,3,$B82-$B$16&gt;$E$8,4))</f>
        <v>465429.35090609913</v>
      </c>
      <c r="U82" s="100">
        <f t="shared" si="7"/>
        <v>8589361242.4455919</v>
      </c>
      <c r="V82" s="60">
        <f>'[5]Relocation Components'!V72*INDEX($C$5:$H$5, 1, MATCH(V$14,$C$4:$H$4))</f>
        <v>3985905187.7198391</v>
      </c>
      <c r="W82" s="60">
        <f>'[5]Relocation Components'!W72*INDEX($C$5:$H$5, 1, MATCH(W$14,$C$4:$H$4))</f>
        <v>1269002294.8394477</v>
      </c>
      <c r="X82" s="60">
        <f>'[5]Relocation Components'!X72*INDEX($C$5:$H$5, 1, MATCH(X$14,$C$4:$H$4))</f>
        <v>0</v>
      </c>
      <c r="Y82" s="60">
        <f>'[5]Relocation Components'!Y72*INDEX($C$5:$H$5, 1, MATCH(Y$14,$C$4:$H$4))</f>
        <v>4459708511.8399324</v>
      </c>
      <c r="Z82" s="60">
        <f>'[5]Relocation Components'!Z72*INDEX($C$5:$H$5, 1, MATCH(Z$14,$C$4:$H$4))</f>
        <v>1294539933.5559185</v>
      </c>
      <c r="AA82" s="60">
        <f>'[5]Relocation Components'!AA72*INDEX($C$5:$H$5, 1, MATCH(AA$14,$C$4:$H$4))</f>
        <v>0</v>
      </c>
      <c r="AB82" s="60">
        <f>'[5]Relocation Components'!AB72*INDEX($C$5:$H$5, 1, MATCH(AB$14,$C$4:$H$4))</f>
        <v>10414011360.120461</v>
      </c>
      <c r="AC82" s="60">
        <f>'[5]Relocation Components'!AC72*INDEX($C$5:$H$5, 1, MATCH(AC$14,$C$4:$H$4))</f>
        <v>2146954518.6740291</v>
      </c>
      <c r="AD82" s="60">
        <f>'[5]Relocation Components'!AD72*INDEX($C$5:$H$5, 1, MATCH(AD$14,$C$4:$H$4))</f>
        <v>0</v>
      </c>
      <c r="AE82" s="60">
        <f>'[5]Relocation Components'!AE72*INDEX($C$5:$H$5, 1, MATCH(AE$14,$C$4:$H$4))</f>
        <v>115684984.73029193</v>
      </c>
      <c r="AF82" s="60">
        <f>'[5]Relocation Components'!AF72*INDEX($C$5:$H$5, 1, MATCH(AF$14,$C$4:$H$4))</f>
        <v>39918745.284312747</v>
      </c>
      <c r="AG82" s="60">
        <f>'[5]Relocation Components'!AG72*INDEX($C$5:$H$5, 1, MATCH(AG$14,$C$4:$H$4))</f>
        <v>0</v>
      </c>
      <c r="AH82" s="60">
        <f>'[5]Relocation Components'!AH72*INDEX($C$5:$H$5, 1, MATCH(AH$14,$C$4:$H$4))</f>
        <v>119511624.43242607</v>
      </c>
      <c r="AI82" s="60">
        <f>'[5]Relocation Components'!AI72*INDEX($C$5:$H$5, 1, MATCH(AI$14,$C$4:$H$4))</f>
        <v>42923281.340834588</v>
      </c>
      <c r="AJ82" s="60">
        <f>'[5]Relocation Components'!AJ72*INDEX($C$5:$H$5, 1, MATCH(AJ$14,$C$4:$H$4))</f>
        <v>0</v>
      </c>
      <c r="AK82" s="60">
        <f>'[5]Relocation Components'!AK72*INDEX($C$5:$H$5, 1, MATCH(AK$14,$C$4:$H$4))</f>
        <v>23278649.594604097</v>
      </c>
      <c r="AL82" s="60">
        <f>'[5]Relocation Components'!AL72*INDEX($C$5:$H$5, 1, MATCH(AL$14,$C$4:$H$4))</f>
        <v>6557619.5894078063</v>
      </c>
      <c r="AM82" s="60">
        <f>'[5]Relocation Components'!AM72*INDEX($C$5:$H$5, 1, MATCH(AM$14,$C$4:$H$4))</f>
        <v>0</v>
      </c>
      <c r="AN82" s="100">
        <f t="shared" si="8"/>
        <v>23917996711.721512</v>
      </c>
      <c r="AP82">
        <v>99141512952.528687</v>
      </c>
    </row>
    <row r="83" spans="2:42">
      <c r="B83" s="46">
        <v>2087</v>
      </c>
      <c r="C83" s="60" cm="1">
        <f t="array" ref="C83">[5]Growth!C73*INDEX($C$5:$H$5, 1, MATCH(C$14,$C$4:$H$4))*INDEX($C$9:$F$11,MATCH(C$15,$B$9:$B$11),_xlfn.IFS($B83-$B$16&lt;=$C$8,1,$B83-$B$16&lt;=$D$8,2,$B83-$B$16&lt;=$E$8,3,$B83-$B$16&gt;$E$8,4))</f>
        <v>284568137.64936435</v>
      </c>
      <c r="D83" s="60" cm="1">
        <f t="array" ref="D83">[5]Growth!D73*INDEX($C$5:$H$5, 1, MATCH(D$14,$C$4:$H$4))*INDEX($C$9:$F$11,MATCH(D$15,$B$9:$B$11),_xlfn.IFS($B83-$B$16&lt;=$C$8,1,$B83-$B$16&lt;=$D$8,2,$B83-$B$16&lt;=$E$8,3,$B83-$B$16&gt;$E$8,4))</f>
        <v>26688318.087274689</v>
      </c>
      <c r="E83" s="60" cm="1">
        <f t="array" ref="E83">[5]Growth!E73*INDEX($C$5:$H$5, 1, MATCH(E$14,$C$4:$H$4))*INDEX($C$9:$F$11,MATCH(E$15,$B$9:$B$11),_xlfn.IFS($B83-$B$16&lt;=$C$8,1,$B83-$B$16&lt;=$D$8,2,$B83-$B$16&lt;=$E$8,3,$B83-$B$16&gt;$E$8,4))</f>
        <v>1862832.3865868275</v>
      </c>
      <c r="F83" s="60">
        <f>[5]Growth!F73*INDEX($C$5:$H$5, 1, MATCH(F$14,$C$4:$H$4))</f>
        <v>5534897454.169179</v>
      </c>
      <c r="G83" s="60">
        <f>[5]Growth!G73*INDEX($C$5:$H$5, 1, MATCH(G$14,$C$4:$H$4))</f>
        <v>173771779.20990428</v>
      </c>
      <c r="H83" s="60">
        <f>[5]Growth!H73*INDEX($C$5:$H$5, 1, MATCH(H$14,$C$4:$H$4))</f>
        <v>35746303.5708405</v>
      </c>
      <c r="I83" s="60">
        <f>[5]Growth!I73*INDEX($C$5:$H$5, 1, MATCH(I$14,$C$4:$H$4))</f>
        <v>904790102.94047737</v>
      </c>
      <c r="J83" s="60">
        <f>[5]Growth!J73*INDEX($C$5:$H$5, 1, MATCH(J$14,$C$4:$H$4))</f>
        <v>62631201.257691808</v>
      </c>
      <c r="K83" s="60">
        <f>[5]Growth!K73*INDEX($C$5:$H$5, 1, MATCH(K$14,$C$4:$H$4))</f>
        <v>23905938.070533864</v>
      </c>
      <c r="L83" s="60">
        <f>[5]Growth!L73*INDEX($C$5:$H$5, 1, MATCH(L$14,$C$4:$H$4))</f>
        <v>565782419.61540449</v>
      </c>
      <c r="M83" s="60">
        <f>[5]Growth!M73*INDEX($C$5:$H$5, 1, MATCH(M$14,$C$4:$H$4))</f>
        <v>21104792.503624674</v>
      </c>
      <c r="N83" s="60">
        <f>[5]Growth!N73*INDEX($C$5:$H$5, 1, MATCH(N$14,$C$4:$H$4))</f>
        <v>7744021.5577114606</v>
      </c>
      <c r="O83" s="60">
        <f>[5]Growth!O73*INDEX($C$5:$H$5, 1, MATCH(O$14,$C$4:$H$4))</f>
        <v>1267237999.4126494</v>
      </c>
      <c r="P83" s="60">
        <f>[5]Growth!P73*INDEX($C$5:$H$5, 1, MATCH(P$14,$C$4:$H$4))</f>
        <v>18141377.523233745</v>
      </c>
      <c r="Q83" s="60">
        <f>[5]Growth!Q73*INDEX($C$5:$H$5, 1, MATCH(Q$14,$C$4:$H$4))</f>
        <v>7531911.9226869065</v>
      </c>
      <c r="R83" s="60" cm="1">
        <f t="array" ref="R83">[5]Growth!R73*INDEX($C$5:$H$5, 1, MATCH(R$14,$C$4:$H$4))*INDEX($C$9:$F$11,MATCH(R$15,$B$9:$B$11),_xlfn.IFS($B83-$B$16&lt;=$C$8,1,$B83-$B$16&lt;=$D$8,2,$B83-$B$16&lt;=$E$8,3,$B83-$B$16&gt;$E$8,4))</f>
        <v>36067926.234395117</v>
      </c>
      <c r="S83" s="60" cm="1">
        <f t="array" ref="S83">[5]Growth!S73*INDEX($C$5:$H$5, 1, MATCH(S$14,$C$4:$H$4))*INDEX($C$9:$F$11,MATCH(S$15,$B$9:$B$11),_xlfn.IFS($B83-$B$16&lt;=$C$8,1,$B83-$B$16&lt;=$D$8,2,$B83-$B$16&lt;=$E$8,3,$B83-$B$16&gt;$E$8,4))</f>
        <v>2655216.7602428929</v>
      </c>
      <c r="T83" s="60" cm="1">
        <f t="array" ref="T83">[5]Growth!T73*INDEX($C$5:$H$5, 1, MATCH(T$14,$C$4:$H$4))*INDEX($C$9:$F$11,MATCH(T$15,$B$9:$B$11),_xlfn.IFS($B83-$B$16&lt;=$C$8,1,$B83-$B$16&lt;=$D$8,2,$B83-$B$16&lt;=$E$8,3,$B83-$B$16&gt;$E$8,4))</f>
        <v>486341.21149536199</v>
      </c>
      <c r="U83" s="100">
        <f t="shared" si="7"/>
        <v>8975614074.0832977</v>
      </c>
      <c r="V83" s="60">
        <f>'[5]Relocation Components'!V73*INDEX($C$5:$H$5, 1, MATCH(V$14,$C$4:$H$4))</f>
        <v>4137447082.0783825</v>
      </c>
      <c r="W83" s="60">
        <f>'[5]Relocation Components'!W73*INDEX($C$5:$H$5, 1, MATCH(W$14,$C$4:$H$4))</f>
        <v>1317172271.3897462</v>
      </c>
      <c r="X83" s="60">
        <f>'[5]Relocation Components'!X73*INDEX($C$5:$H$5, 1, MATCH(X$14,$C$4:$H$4))</f>
        <v>0</v>
      </c>
      <c r="Y83" s="60">
        <f>'[5]Relocation Components'!Y73*INDEX($C$5:$H$5, 1, MATCH(Y$14,$C$4:$H$4))</f>
        <v>4619202036.4706669</v>
      </c>
      <c r="Z83" s="60">
        <f>'[5]Relocation Components'!Z73*INDEX($C$5:$H$5, 1, MATCH(Z$14,$C$4:$H$4))</f>
        <v>1340773866.8266616</v>
      </c>
      <c r="AA83" s="60">
        <f>'[5]Relocation Components'!AA73*INDEX($C$5:$H$5, 1, MATCH(AA$14,$C$4:$H$4))</f>
        <v>0</v>
      </c>
      <c r="AB83" s="60">
        <f>'[5]Relocation Components'!AB73*INDEX($C$5:$H$5, 1, MATCH(AB$14,$C$4:$H$4))</f>
        <v>10808382498.83728</v>
      </c>
      <c r="AC83" s="60">
        <f>'[5]Relocation Components'!AC73*INDEX($C$5:$H$5, 1, MATCH(AC$14,$C$4:$H$4))</f>
        <v>2228353822.2544422</v>
      </c>
      <c r="AD83" s="60">
        <f>'[5]Relocation Components'!AD73*INDEX($C$5:$H$5, 1, MATCH(AD$14,$C$4:$H$4))</f>
        <v>0</v>
      </c>
      <c r="AE83" s="60">
        <f>'[5]Relocation Components'!AE73*INDEX($C$5:$H$5, 1, MATCH(AE$14,$C$4:$H$4))</f>
        <v>115754901.4059678</v>
      </c>
      <c r="AF83" s="60">
        <f>'[5]Relocation Components'!AF73*INDEX($C$5:$H$5, 1, MATCH(AF$14,$C$4:$H$4))</f>
        <v>39945224.539892994</v>
      </c>
      <c r="AG83" s="60">
        <f>'[5]Relocation Components'!AG73*INDEX($C$5:$H$5, 1, MATCH(AG$14,$C$4:$H$4))</f>
        <v>0</v>
      </c>
      <c r="AH83" s="60">
        <f>'[5]Relocation Components'!AH73*INDEX($C$5:$H$5, 1, MATCH(AH$14,$C$4:$H$4))</f>
        <v>119651824.18772408</v>
      </c>
      <c r="AI83" s="60">
        <f>'[5]Relocation Components'!AI73*INDEX($C$5:$H$5, 1, MATCH(AI$14,$C$4:$H$4))</f>
        <v>42967230.393382914</v>
      </c>
      <c r="AJ83" s="60">
        <f>'[5]Relocation Components'!AJ73*INDEX($C$5:$H$5, 1, MATCH(AJ$14,$C$4:$H$4))</f>
        <v>0</v>
      </c>
      <c r="AK83" s="60">
        <f>'[5]Relocation Components'!AK73*INDEX($C$5:$H$5, 1, MATCH(AK$14,$C$4:$H$4))</f>
        <v>23389991.110985249</v>
      </c>
      <c r="AL83" s="60">
        <f>'[5]Relocation Components'!AL73*INDEX($C$5:$H$5, 1, MATCH(AL$14,$C$4:$H$4))</f>
        <v>6590806.648976244</v>
      </c>
      <c r="AM83" s="60">
        <f>'[5]Relocation Components'!AM73*INDEX($C$5:$H$5, 1, MATCH(AM$14,$C$4:$H$4))</f>
        <v>0</v>
      </c>
      <c r="AN83" s="100">
        <f t="shared" si="8"/>
        <v>24799631556.144108</v>
      </c>
      <c r="AP83">
        <v>106008091221.93237</v>
      </c>
    </row>
    <row r="84" spans="2:42">
      <c r="B84" s="46">
        <v>2088</v>
      </c>
      <c r="C84" s="60" cm="1">
        <f t="array" ref="C84">[5]Growth!C74*INDEX($C$5:$H$5, 1, MATCH(C$14,$C$4:$H$4))*INDEX($C$9:$F$11,MATCH(C$15,$B$9:$B$11),_xlfn.IFS($B84-$B$16&lt;=$C$8,1,$B84-$B$16&lt;=$D$8,2,$B84-$B$16&lt;=$E$8,3,$B84-$B$16&gt;$E$8,4))</f>
        <v>297353096.83105713</v>
      </c>
      <c r="D84" s="60" cm="1">
        <f t="array" ref="D84">[5]Growth!D74*INDEX($C$5:$H$5, 1, MATCH(D$14,$C$4:$H$4))*INDEX($C$9:$F$11,MATCH(D$15,$B$9:$B$11),_xlfn.IFS($B84-$B$16&lt;=$C$8,1,$B84-$B$16&lt;=$D$8,2,$B84-$B$16&lt;=$E$8,3,$B84-$B$16&gt;$E$8,4))</f>
        <v>27886007.06340823</v>
      </c>
      <c r="E84" s="60" cm="1">
        <f t="array" ref="E84">[5]Growth!E74*INDEX($C$5:$H$5, 1, MATCH(E$14,$C$4:$H$4))*INDEX($C$9:$F$11,MATCH(E$15,$B$9:$B$11),_xlfn.IFS($B84-$B$16&lt;=$C$8,1,$B84-$B$16&lt;=$D$8,2,$B84-$B$16&lt;=$E$8,3,$B84-$B$16&gt;$E$8,4))</f>
        <v>1946476.5049314452</v>
      </c>
      <c r="F84" s="60">
        <f>[5]Growth!F74*INDEX($C$5:$H$5, 1, MATCH(F$14,$C$4:$H$4))</f>
        <v>5783632084.6507053</v>
      </c>
      <c r="G84" s="60">
        <f>[5]Growth!G74*INDEX($C$5:$H$5, 1, MATCH(G$14,$C$4:$H$4))</f>
        <v>181572356.0722326</v>
      </c>
      <c r="H84" s="60">
        <f>[5]Growth!H74*INDEX($C$5:$H$5, 1, MATCH(H$14,$C$4:$H$4))</f>
        <v>37351595.369731352</v>
      </c>
      <c r="I84" s="60">
        <f>[5]Growth!I74*INDEX($C$5:$H$5, 1, MATCH(I$14,$C$4:$H$4))</f>
        <v>945389412.50754523</v>
      </c>
      <c r="J84" s="60">
        <f>[5]Growth!J74*INDEX($C$5:$H$5, 1, MATCH(J$14,$C$4:$H$4))</f>
        <v>65444395.993072957</v>
      </c>
      <c r="K84" s="60">
        <f>[5]Growth!K74*INDEX($C$5:$H$5, 1, MATCH(K$14,$C$4:$H$4))</f>
        <v>24979593.451722853</v>
      </c>
      <c r="L84" s="60">
        <f>[5]Growth!L74*INDEX($C$5:$H$5, 1, MATCH(L$14,$C$4:$H$4))</f>
        <v>591164606.90108657</v>
      </c>
      <c r="M84" s="60">
        <f>[5]Growth!M74*INDEX($C$5:$H$5, 1, MATCH(M$14,$C$4:$H$4))</f>
        <v>22052909.833629597</v>
      </c>
      <c r="N84" s="60">
        <f>[5]Growth!N74*INDEX($C$5:$H$5, 1, MATCH(N$14,$C$4:$H$4))</f>
        <v>8091885.4174733954</v>
      </c>
      <c r="O84" s="60">
        <f>[5]Growth!O74*INDEX($C$5:$H$5, 1, MATCH(O$14,$C$4:$H$4))</f>
        <v>1324370155.9821484</v>
      </c>
      <c r="P84" s="60">
        <f>[5]Growth!P74*INDEX($C$5:$H$5, 1, MATCH(P$14,$C$4:$H$4))</f>
        <v>18956410.80439873</v>
      </c>
      <c r="Q84" s="60">
        <f>[5]Growth!Q74*INDEX($C$5:$H$5, 1, MATCH(Q$14,$C$4:$H$4))</f>
        <v>7870212.7807209035</v>
      </c>
      <c r="R84" s="60" cm="1">
        <f t="array" ref="R84">[5]Growth!R74*INDEX($C$5:$H$5, 1, MATCH(R$14,$C$4:$H$4))*INDEX($C$9:$F$11,MATCH(R$15,$B$9:$B$11),_xlfn.IFS($B84-$B$16&lt;=$C$8,1,$B84-$B$16&lt;=$D$8,2,$B84-$B$16&lt;=$E$8,3,$B84-$B$16&gt;$E$8,4))</f>
        <v>37675098.076964013</v>
      </c>
      <c r="S84" s="60" cm="1">
        <f t="array" ref="S84">[5]Growth!S74*INDEX($C$5:$H$5, 1, MATCH(S$14,$C$4:$H$4))*INDEX($C$9:$F$11,MATCH(S$15,$B$9:$B$11),_xlfn.IFS($B84-$B$16&lt;=$C$8,1,$B84-$B$16&lt;=$D$8,2,$B84-$B$16&lt;=$E$8,3,$B84-$B$16&gt;$E$8,4))</f>
        <v>2774306.8530597929</v>
      </c>
      <c r="T84" s="60" cm="1">
        <f t="array" ref="T84">[5]Growth!T74*INDEX($C$5:$H$5, 1, MATCH(T$14,$C$4:$H$4))*INDEX($C$9:$F$11,MATCH(T$15,$B$9:$B$11),_xlfn.IFS($B84-$B$16&lt;=$C$8,1,$B84-$B$16&lt;=$D$8,2,$B84-$B$16&lt;=$E$8,3,$B84-$B$16&gt;$E$8,4))</f>
        <v>508180.6847662857</v>
      </c>
      <c r="U84" s="100">
        <f t="shared" si="7"/>
        <v>9379018785.778656</v>
      </c>
      <c r="V84" s="60">
        <f>'[5]Relocation Components'!V74*INDEX($C$5:$H$5, 1, MATCH(V$14,$C$4:$H$4))</f>
        <v>4295835599.2726593</v>
      </c>
      <c r="W84" s="60">
        <f>'[5]Relocation Components'!W74*INDEX($C$5:$H$5, 1, MATCH(W$14,$C$4:$H$4))</f>
        <v>1367515372.6855781</v>
      </c>
      <c r="X84" s="60">
        <f>'[5]Relocation Components'!X74*INDEX($C$5:$H$5, 1, MATCH(X$14,$C$4:$H$4))</f>
        <v>0</v>
      </c>
      <c r="Y84" s="60">
        <f>'[5]Relocation Components'!Y74*INDEX($C$5:$H$5, 1, MATCH(Y$14,$C$4:$H$4))</f>
        <v>4785952749.4933748</v>
      </c>
      <c r="Z84" s="60">
        <f>'[5]Relocation Components'!Z74*INDEX($C$5:$H$5, 1, MATCH(Z$14,$C$4:$H$4))</f>
        <v>1389109198.1662474</v>
      </c>
      <c r="AA84" s="60">
        <f>'[5]Relocation Components'!AA74*INDEX($C$5:$H$5, 1, MATCH(AA$14,$C$4:$H$4))</f>
        <v>0</v>
      </c>
      <c r="AB84" s="60">
        <f>'[5]Relocation Components'!AB74*INDEX($C$5:$H$5, 1, MATCH(AB$14,$C$4:$H$4))</f>
        <v>11220546983.553623</v>
      </c>
      <c r="AC84" s="60">
        <f>'[5]Relocation Components'!AC74*INDEX($C$5:$H$5, 1, MATCH(AC$14,$C$4:$H$4))</f>
        <v>2313429677.3709612</v>
      </c>
      <c r="AD84" s="60">
        <f>'[5]Relocation Components'!AD74*INDEX($C$5:$H$5, 1, MATCH(AD$14,$C$4:$H$4))</f>
        <v>0</v>
      </c>
      <c r="AE84" s="60">
        <f>'[5]Relocation Components'!AE74*INDEX($C$5:$H$5, 1, MATCH(AE$14,$C$4:$H$4))</f>
        <v>115818620.94743386</v>
      </c>
      <c r="AF84" s="60">
        <f>'[5]Relocation Components'!AF74*INDEX($C$5:$H$5, 1, MATCH(AF$14,$C$4:$H$4))</f>
        <v>39969591.136083528</v>
      </c>
      <c r="AG84" s="60">
        <f>'[5]Relocation Components'!AG74*INDEX($C$5:$H$5, 1, MATCH(AG$14,$C$4:$H$4))</f>
        <v>0</v>
      </c>
      <c r="AH84" s="60">
        <f>'[5]Relocation Components'!AH74*INDEX($C$5:$H$5, 1, MATCH(AH$14,$C$4:$H$4))</f>
        <v>119785496.1077444</v>
      </c>
      <c r="AI84" s="60">
        <f>'[5]Relocation Components'!AI74*INDEX($C$5:$H$5, 1, MATCH(AI$14,$C$4:$H$4))</f>
        <v>43008760.306975402</v>
      </c>
      <c r="AJ84" s="60">
        <f>'[5]Relocation Components'!AJ74*INDEX($C$5:$H$5, 1, MATCH(AJ$14,$C$4:$H$4))</f>
        <v>0</v>
      </c>
      <c r="AK84" s="60">
        <f>'[5]Relocation Components'!AK74*INDEX($C$5:$H$5, 1, MATCH(AK$14,$C$4:$H$4))</f>
        <v>23501230.558064487</v>
      </c>
      <c r="AL84" s="60">
        <f>'[5]Relocation Components'!AL74*INDEX($C$5:$H$5, 1, MATCH(AL$14,$C$4:$H$4))</f>
        <v>6624001.3560794657</v>
      </c>
      <c r="AM84" s="60">
        <f>'[5]Relocation Components'!AM74*INDEX($C$5:$H$5, 1, MATCH(AM$14,$C$4:$H$4))</f>
        <v>0</v>
      </c>
      <c r="AN84" s="100">
        <f t="shared" si="8"/>
        <v>25721097280.954823</v>
      </c>
      <c r="AP84">
        <v>113310991718.77882</v>
      </c>
    </row>
    <row r="85" spans="2:42">
      <c r="B85" s="46">
        <v>2089</v>
      </c>
      <c r="C85" s="60" cm="1">
        <f t="array" ref="C85">[5]Growth!C75*INDEX($C$5:$H$5, 1, MATCH(C$14,$C$4:$H$4))*INDEX($C$9:$F$11,MATCH(C$15,$B$9:$B$11),_xlfn.IFS($B85-$B$16&lt;=$C$8,1,$B85-$B$16&lt;=$D$8,2,$B85-$B$16&lt;=$E$8,3,$B85-$B$16&gt;$E$8,4))</f>
        <v>310705131.58679575</v>
      </c>
      <c r="D85" s="60" cm="1">
        <f t="array" ref="D85">[5]Growth!D75*INDEX($C$5:$H$5, 1, MATCH(D$14,$C$4:$H$4))*INDEX($C$9:$F$11,MATCH(D$15,$B$9:$B$11),_xlfn.IFS($B85-$B$16&lt;=$C$8,1,$B85-$B$16&lt;=$D$8,2,$B85-$B$16&lt;=$E$8,3,$B85-$B$16&gt;$E$8,4))</f>
        <v>29136744.141936939</v>
      </c>
      <c r="E85" s="60" cm="1">
        <f t="array" ref="E85">[5]Growth!E75*INDEX($C$5:$H$5, 1, MATCH(E$14,$C$4:$H$4))*INDEX($C$9:$F$11,MATCH(E$15,$B$9:$B$11),_xlfn.IFS($B85-$B$16&lt;=$C$8,1,$B85-$B$16&lt;=$D$8,2,$B85-$B$16&lt;=$E$8,3,$B85-$B$16&gt;$E$8,4))</f>
        <v>2033827.9541440574</v>
      </c>
      <c r="F85" s="60">
        <f>[5]Growth!F75*INDEX($C$5:$H$5, 1, MATCH(F$14,$C$4:$H$4))</f>
        <v>6043402934.544961</v>
      </c>
      <c r="G85" s="60">
        <f>[5]Growth!G75*INDEX($C$5:$H$5, 1, MATCH(G$14,$C$4:$H$4))</f>
        <v>189718561.17276904</v>
      </c>
      <c r="H85" s="60">
        <f>[5]Growth!H75*INDEX($C$5:$H$5, 1, MATCH(H$14,$C$4:$H$4))</f>
        <v>39028050.589584187</v>
      </c>
      <c r="I85" s="60">
        <f>[5]Growth!I75*INDEX($C$5:$H$5, 1, MATCH(I$14,$C$4:$H$4))</f>
        <v>987786677.77396858</v>
      </c>
      <c r="J85" s="60">
        <f>[5]Growth!J75*INDEX($C$5:$H$5, 1, MATCH(J$14,$C$4:$H$4))</f>
        <v>68382332.198847994</v>
      </c>
      <c r="K85" s="60">
        <f>[5]Growth!K75*INDEX($C$5:$H$5, 1, MATCH(K$14,$C$4:$H$4))</f>
        <v>26100849.525854416</v>
      </c>
      <c r="L85" s="60">
        <f>[5]Growth!L75*INDEX($C$5:$H$5, 1, MATCH(L$14,$C$4:$H$4))</f>
        <v>617670556.86629832</v>
      </c>
      <c r="M85" s="60">
        <f>[5]Growth!M75*INDEX($C$5:$H$5, 1, MATCH(M$14,$C$4:$H$4))</f>
        <v>23043076.915375955</v>
      </c>
      <c r="N85" s="60">
        <f>[5]Growth!N75*INDEX($C$5:$H$5, 1, MATCH(N$14,$C$4:$H$4))</f>
        <v>8455175.609317245</v>
      </c>
      <c r="O85" s="60">
        <f>[5]Growth!O75*INDEX($C$5:$H$5, 1, MATCH(O$14,$C$4:$H$4))</f>
        <v>1384047433.2100656</v>
      </c>
      <c r="P85" s="60">
        <f>[5]Growth!P75*INDEX($C$5:$H$5, 1, MATCH(P$14,$C$4:$H$4))</f>
        <v>19807593.969872139</v>
      </c>
      <c r="Q85" s="60">
        <f>[5]Growth!Q75*INDEX($C$5:$H$5, 1, MATCH(Q$14,$C$4:$H$4))</f>
        <v>8223513.944751584</v>
      </c>
      <c r="R85" s="60" cm="1">
        <f t="array" ref="R85">[5]Growth!R75*INDEX($C$5:$H$5, 1, MATCH(R$14,$C$4:$H$4))*INDEX($C$9:$F$11,MATCH(R$15,$B$9:$B$11),_xlfn.IFS($B85-$B$16&lt;=$C$8,1,$B85-$B$16&lt;=$D$8,2,$B85-$B$16&lt;=$E$8,3,$B85-$B$16&gt;$E$8,4))</f>
        <v>39352817.288203821</v>
      </c>
      <c r="S85" s="60" cm="1">
        <f t="array" ref="S85">[5]Growth!S75*INDEX($C$5:$H$5, 1, MATCH(S$14,$C$4:$H$4))*INDEX($C$9:$F$11,MATCH(S$15,$B$9:$B$11),_xlfn.IFS($B85-$B$16&lt;=$C$8,1,$B85-$B$16&lt;=$D$8,2,$B85-$B$16&lt;=$E$8,3,$B85-$B$16&gt;$E$8,4))</f>
        <v>2898667.9132577772</v>
      </c>
      <c r="T85" s="60" cm="1">
        <f t="array" ref="T85">[5]Growth!T75*INDEX($C$5:$H$5, 1, MATCH(T$14,$C$4:$H$4))*INDEX($C$9:$F$11,MATCH(T$15,$B$9:$B$11),_xlfn.IFS($B85-$B$16&lt;=$C$8,1,$B85-$B$16&lt;=$D$8,2,$B85-$B$16&lt;=$E$8,3,$B85-$B$16&gt;$E$8,4))</f>
        <v>530988.25233556342</v>
      </c>
      <c r="U85" s="100">
        <f t="shared" si="7"/>
        <v>9800324933.4583397</v>
      </c>
      <c r="V85" s="60">
        <f>'[5]Relocation Components'!V75*INDEX($C$5:$H$5, 1, MATCH(V$14,$C$4:$H$4))</f>
        <v>4461369952.9621058</v>
      </c>
      <c r="W85" s="60">
        <f>'[5]Relocation Components'!W75*INDEX($C$5:$H$5, 1, MATCH(W$14,$C$4:$H$4))</f>
        <v>1420126361.2664864</v>
      </c>
      <c r="X85" s="60">
        <f>'[5]Relocation Components'!X75*INDEX($C$5:$H$5, 1, MATCH(X$14,$C$4:$H$4))</f>
        <v>0</v>
      </c>
      <c r="Y85" s="60">
        <f>'[5]Relocation Components'!Y75*INDEX($C$5:$H$5, 1, MATCH(Y$14,$C$4:$H$4))</f>
        <v>4960277548.8763504</v>
      </c>
      <c r="Z85" s="60">
        <f>'[5]Relocation Components'!Z75*INDEX($C$5:$H$5, 1, MATCH(Z$14,$C$4:$H$4))</f>
        <v>1439637526.5617809</v>
      </c>
      <c r="AA85" s="60">
        <f>'[5]Relocation Components'!AA75*INDEX($C$5:$H$5, 1, MATCH(AA$14,$C$4:$H$4))</f>
        <v>0</v>
      </c>
      <c r="AB85" s="60">
        <f>'[5]Relocation Components'!AB75*INDEX($C$5:$H$5, 1, MATCH(AB$14,$C$4:$H$4))</f>
        <v>11651281197.983297</v>
      </c>
      <c r="AC85" s="60">
        <f>'[5]Relocation Components'!AC75*INDEX($C$5:$H$5, 1, MATCH(AC$14,$C$4:$H$4))</f>
        <v>2402342763.8432398</v>
      </c>
      <c r="AD85" s="60">
        <f>'[5]Relocation Components'!AD75*INDEX($C$5:$H$5, 1, MATCH(AD$14,$C$4:$H$4))</f>
        <v>0</v>
      </c>
      <c r="AE85" s="60">
        <f>'[5]Relocation Components'!AE75*INDEX($C$5:$H$5, 1, MATCH(AE$14,$C$4:$H$4))</f>
        <v>115876143.35469012</v>
      </c>
      <c r="AF85" s="60">
        <f>'[5]Relocation Components'!AF75*INDEX($C$5:$H$5, 1, MATCH(AF$14,$C$4:$H$4))</f>
        <v>39991845.072884366</v>
      </c>
      <c r="AG85" s="60">
        <f>'[5]Relocation Components'!AG75*INDEX($C$5:$H$5, 1, MATCH(AG$14,$C$4:$H$4))</f>
        <v>0</v>
      </c>
      <c r="AH85" s="60">
        <f>'[5]Relocation Components'!AH75*INDEX($C$5:$H$5, 1, MATCH(AH$14,$C$4:$H$4))</f>
        <v>119912640.19248702</v>
      </c>
      <c r="AI85" s="60">
        <f>'[5]Relocation Components'!AI75*INDEX($C$5:$H$5, 1, MATCH(AI$14,$C$4:$H$4))</f>
        <v>43047871.081612006</v>
      </c>
      <c r="AJ85" s="60">
        <f>'[5]Relocation Components'!AJ75*INDEX($C$5:$H$5, 1, MATCH(AJ$14,$C$4:$H$4))</f>
        <v>0</v>
      </c>
      <c r="AK85" s="60">
        <f>'[5]Relocation Components'!AK75*INDEX($C$5:$H$5, 1, MATCH(AK$14,$C$4:$H$4))</f>
        <v>23612332.073654655</v>
      </c>
      <c r="AL85" s="60">
        <f>'[5]Relocation Components'!AL75*INDEX($C$5:$H$5, 1, MATCH(AL$14,$C$4:$H$4))</f>
        <v>6657194.1474675592</v>
      </c>
      <c r="AM85" s="60">
        <f>'[5]Relocation Components'!AM75*INDEX($C$5:$H$5, 1, MATCH(AM$14,$C$4:$H$4))</f>
        <v>0</v>
      </c>
      <c r="AN85" s="100">
        <f t="shared" si="8"/>
        <v>26684133377.416054</v>
      </c>
      <c r="AP85">
        <v>121077726832.00916</v>
      </c>
    </row>
    <row r="86" spans="2:42">
      <c r="B86" s="46">
        <v>2090</v>
      </c>
      <c r="C86" s="60" cm="1">
        <f t="array" ref="C86">[5]Growth!C76*INDEX($C$5:$H$5, 1, MATCH(C$14,$C$4:$H$4))*INDEX($C$9:$F$11,MATCH(C$15,$B$9:$B$11),_xlfn.IFS($B86-$B$16&lt;=$C$8,1,$B86-$B$16&lt;=$D$8,2,$B86-$B$16&lt;=$E$8,3,$B86-$B$16&gt;$E$8,4))</f>
        <v>324648987.07603073</v>
      </c>
      <c r="D86" s="60" cm="1">
        <f t="array" ref="D86">[5]Growth!D76*INDEX($C$5:$H$5, 1, MATCH(D$14,$C$4:$H$4))*INDEX($C$9:$F$11,MATCH(D$15,$B$9:$B$11),_xlfn.IFS($B86-$B$16&lt;=$C$8,1,$B86-$B$16&lt;=$D$8,2,$B86-$B$16&lt;=$E$8,3,$B86-$B$16&gt;$E$8,4))</f>
        <v>30442839.91066001</v>
      </c>
      <c r="E86" s="60" cm="1">
        <f t="array" ref="E86">[5]Growth!E76*INDEX($C$5:$H$5, 1, MATCH(E$14,$C$4:$H$4))*INDEX($C$9:$F$11,MATCH(E$15,$B$9:$B$11),_xlfn.IFS($B86-$B$16&lt;=$C$8,1,$B86-$B$16&lt;=$D$8,2,$B86-$B$16&lt;=$E$8,3,$B86-$B$16&gt;$E$8,4))</f>
        <v>2125048.3570156037</v>
      </c>
      <c r="F86" s="60">
        <f>[5]Growth!F76*INDEX($C$5:$H$5, 1, MATCH(F$14,$C$4:$H$4))</f>
        <v>6314691789.2170153</v>
      </c>
      <c r="G86" s="60">
        <f>[5]Growth!G76*INDEX($C$5:$H$5, 1, MATCH(G$14,$C$4:$H$4))</f>
        <v>198225455.89317864</v>
      </c>
      <c r="H86" s="60">
        <f>[5]Growth!H76*INDEX($C$5:$H$5, 1, MATCH(H$14,$C$4:$H$4))</f>
        <v>40778772.342997968</v>
      </c>
      <c r="I86" s="60">
        <f>[5]Growth!I76*INDEX($C$5:$H$5, 1, MATCH(I$14,$C$4:$H$4))</f>
        <v>1032060196.0357666</v>
      </c>
      <c r="J86" s="60">
        <f>[5]Growth!J76*INDEX($C$5:$H$5, 1, MATCH(J$14,$C$4:$H$4))</f>
        <v>71450451.035217866</v>
      </c>
      <c r="K86" s="60">
        <f>[5]Growth!K76*INDEX($C$5:$H$5, 1, MATCH(K$14,$C$4:$H$4))</f>
        <v>27271782.223769821</v>
      </c>
      <c r="L86" s="60">
        <f>[5]Growth!L76*INDEX($C$5:$H$5, 1, MATCH(L$14,$C$4:$H$4))</f>
        <v>645349190.31077898</v>
      </c>
      <c r="M86" s="60">
        <f>[5]Growth!M76*INDEX($C$5:$H$5, 1, MATCH(M$14,$C$4:$H$4))</f>
        <v>24077128.43071286</v>
      </c>
      <c r="N86" s="60">
        <f>[5]Growth!N76*INDEX($C$5:$H$5, 1, MATCH(N$14,$C$4:$H$4))</f>
        <v>8834565.1068018004</v>
      </c>
      <c r="O86" s="60">
        <f>[5]Growth!O76*INDEX($C$5:$H$5, 1, MATCH(O$14,$C$4:$H$4))</f>
        <v>1446381512.7708197</v>
      </c>
      <c r="P86" s="60">
        <f>[5]Growth!P76*INDEX($C$5:$H$5, 1, MATCH(P$14,$C$4:$H$4))</f>
        <v>20696504.42488189</v>
      </c>
      <c r="Q86" s="60">
        <f>[5]Growth!Q76*INDEX($C$5:$H$5, 1, MATCH(Q$14,$C$4:$H$4))</f>
        <v>8592469.6932335328</v>
      </c>
      <c r="R86" s="60" cm="1">
        <f t="array" ref="R86">[5]Growth!R76*INDEX($C$5:$H$5, 1, MATCH(R$14,$C$4:$H$4))*INDEX($C$9:$F$11,MATCH(R$15,$B$9:$B$11),_xlfn.IFS($B86-$B$16&lt;=$C$8,1,$B86-$B$16&lt;=$D$8,2,$B86-$B$16&lt;=$E$8,3,$B86-$B$16&gt;$E$8,4))</f>
        <v>41104120.675375201</v>
      </c>
      <c r="S86" s="60" cm="1">
        <f t="array" ref="S86">[5]Growth!S76*INDEX($C$5:$H$5, 1, MATCH(S$14,$C$4:$H$4))*INDEX($C$9:$F$11,MATCH(S$15,$B$9:$B$11),_xlfn.IFS($B86-$B$16&lt;=$C$8,1,$B86-$B$16&lt;=$D$8,2,$B86-$B$16&lt;=$E$8,3,$B86-$B$16&gt;$E$8,4))</f>
        <v>3028529.3123429082</v>
      </c>
      <c r="T86" s="60" cm="1">
        <f t="array" ref="T86">[5]Growth!T76*INDEX($C$5:$H$5, 1, MATCH(T$14,$C$4:$H$4))*INDEX($C$9:$F$11,MATCH(T$15,$B$9:$B$11),_xlfn.IFS($B86-$B$16&lt;=$C$8,1,$B86-$B$16&lt;=$D$8,2,$B86-$B$16&lt;=$E$8,3,$B86-$B$16&gt;$E$8,4))</f>
        <v>554806.12494985329</v>
      </c>
      <c r="U86" s="100">
        <f t="shared" si="7"/>
        <v>10240314148.941549</v>
      </c>
      <c r="V86" s="60">
        <f>'[5]Relocation Components'!V76*INDEX($C$5:$H$5, 1, MATCH(V$14,$C$4:$H$4))</f>
        <v>4634362071.2409973</v>
      </c>
      <c r="W86" s="60">
        <f>'[5]Relocation Components'!W76*INDEX($C$5:$H$5, 1, MATCH(W$14,$C$4:$H$4))</f>
        <v>1475104014.3424692</v>
      </c>
      <c r="X86" s="60">
        <f>'[5]Relocation Components'!X76*INDEX($C$5:$H$5, 1, MATCH(X$14,$C$4:$H$4))</f>
        <v>0</v>
      </c>
      <c r="Y86" s="60">
        <f>'[5]Relocation Components'!Y76*INDEX($C$5:$H$5, 1, MATCH(Y$14,$C$4:$H$4))</f>
        <v>5142507231.8958893</v>
      </c>
      <c r="Z86" s="60">
        <f>'[5]Relocation Components'!Z76*INDEX($C$5:$H$5, 1, MATCH(Z$14,$C$4:$H$4))</f>
        <v>1492454459.7121119</v>
      </c>
      <c r="AA86" s="60">
        <f>'[5]Relocation Components'!AA76*INDEX($C$5:$H$5, 1, MATCH(AA$14,$C$4:$H$4))</f>
        <v>0</v>
      </c>
      <c r="AB86" s="60">
        <f>'[5]Relocation Components'!AB76*INDEX($C$5:$H$5, 1, MATCH(AB$14,$C$4:$H$4))</f>
        <v>12101393246.342838</v>
      </c>
      <c r="AC86" s="60">
        <f>'[5]Relocation Components'!AC76*INDEX($C$5:$H$5, 1, MATCH(AC$14,$C$4:$H$4))</f>
        <v>2495260342.335885</v>
      </c>
      <c r="AD86" s="60">
        <f>'[5]Relocation Components'!AD76*INDEX($C$5:$H$5, 1, MATCH(AD$14,$C$4:$H$4))</f>
        <v>0</v>
      </c>
      <c r="AE86" s="60">
        <f>'[5]Relocation Components'!AE76*INDEX($C$5:$H$5, 1, MATCH(AE$14,$C$4:$H$4))</f>
        <v>115927468.62773652</v>
      </c>
      <c r="AF86" s="60">
        <f>'[5]Relocation Components'!AF76*INDEX($C$5:$H$5, 1, MATCH(AF$14,$C$4:$H$4))</f>
        <v>40011986.350295514</v>
      </c>
      <c r="AG86" s="60">
        <f>'[5]Relocation Components'!AG76*INDEX($C$5:$H$5, 1, MATCH(AG$14,$C$4:$H$4))</f>
        <v>0</v>
      </c>
      <c r="AH86" s="60">
        <f>'[5]Relocation Components'!AH76*INDEX($C$5:$H$5, 1, MATCH(AH$14,$C$4:$H$4))</f>
        <v>120033256.44195183</v>
      </c>
      <c r="AI86" s="60">
        <f>'[5]Relocation Components'!AI76*INDEX($C$5:$H$5, 1, MATCH(AI$14,$C$4:$H$4))</f>
        <v>43084562.717292748</v>
      </c>
      <c r="AJ86" s="60">
        <f>'[5]Relocation Components'!AJ76*INDEX($C$5:$H$5, 1, MATCH(AJ$14,$C$4:$H$4))</f>
        <v>0</v>
      </c>
      <c r="AK86" s="60">
        <f>'[5]Relocation Components'!AK76*INDEX($C$5:$H$5, 1, MATCH(AK$14,$C$4:$H$4))</f>
        <v>23723347.152178343</v>
      </c>
      <c r="AL86" s="60">
        <f>'[5]Relocation Components'!AL76*INDEX($C$5:$H$5, 1, MATCH(AL$14,$C$4:$H$4))</f>
        <v>6690400.0959871383</v>
      </c>
      <c r="AM86" s="60">
        <f>'[5]Relocation Components'!AM76*INDEX($C$5:$H$5, 1, MATCH(AM$14,$C$4:$H$4))</f>
        <v>0</v>
      </c>
      <c r="AN86" s="100">
        <f t="shared" si="8"/>
        <v>27690552387.25563</v>
      </c>
      <c r="AP86">
        <v>129337464937.5685</v>
      </c>
    </row>
    <row r="87" spans="2:42">
      <c r="B87" s="46">
        <v>2091</v>
      </c>
      <c r="C87" s="60" cm="1">
        <f t="array" ref="C87">[5]Growth!C77*INDEX($C$5:$H$5, 1, MATCH(C$14,$C$4:$H$4))*INDEX($C$9:$F$11,MATCH(C$15,$B$9:$B$11),_xlfn.IFS($B87-$B$16&lt;=$C$8,1,$B87-$B$16&lt;=$D$8,2,$B87-$B$16&lt;=$E$8,3,$B87-$B$16&gt;$E$8,4))</f>
        <v>339217152.51633406</v>
      </c>
      <c r="D87" s="60" cm="1">
        <f t="array" ref="D87">[5]Growth!D77*INDEX($C$5:$H$5, 1, MATCH(D$14,$C$4:$H$4))*INDEX($C$9:$F$11,MATCH(D$15,$B$9:$B$11),_xlfn.IFS($B87-$B$16&lt;=$C$8,1,$B87-$B$16&lt;=$D$8,2,$B87-$B$16&lt;=$E$8,3,$B87-$B$16&gt;$E$8,4))</f>
        <v>31810341.982344043</v>
      </c>
      <c r="E87" s="60" cm="1">
        <f t="array" ref="E87">[5]Growth!E77*INDEX($C$5:$H$5, 1, MATCH(E$14,$C$4:$H$4))*INDEX($C$9:$F$11,MATCH(E$15,$B$9:$B$11),_xlfn.IFS($B87-$B$16&lt;=$C$8,1,$B87-$B$16&lt;=$D$8,2,$B87-$B$16&lt;=$E$8,3,$B87-$B$16&gt;$E$8,4))</f>
        <v>2220430.8143634759</v>
      </c>
      <c r="F87" s="60">
        <f>[5]Growth!F77*INDEX($C$5:$H$5, 1, MATCH(F$14,$C$4:$H$4))</f>
        <v>6598001022.0199146</v>
      </c>
      <c r="G87" s="60">
        <f>[5]Growth!G77*INDEX($C$5:$H$5, 1, MATCH(G$14,$C$4:$H$4))</f>
        <v>207126884.59455261</v>
      </c>
      <c r="H87" s="60">
        <f>[5]Growth!H77*INDEX($C$5:$H$5, 1, MATCH(H$14,$C$4:$H$4))</f>
        <v>42609299.039430752</v>
      </c>
      <c r="I87" s="60">
        <f>[5]Growth!I77*INDEX($C$5:$H$5, 1, MATCH(I$14,$C$4:$H$4))</f>
        <v>1078408373.4816618</v>
      </c>
      <c r="J87" s="60">
        <f>[5]Growth!J77*INDEX($C$5:$H$5, 1, MATCH(J$14,$C$4:$H$4))</f>
        <v>74658346.64453879</v>
      </c>
      <c r="K87" s="60">
        <f>[5]Growth!K77*INDEX($C$5:$H$5, 1, MATCH(K$14,$C$4:$H$4))</f>
        <v>28495876.210793037</v>
      </c>
      <c r="L87" s="60">
        <f>[5]Growth!L77*INDEX($C$5:$H$5, 1, MATCH(L$14,$C$4:$H$4))</f>
        <v>674404471.57657695</v>
      </c>
      <c r="M87" s="60">
        <f>[5]Growth!M77*INDEX($C$5:$H$5, 1, MATCH(M$14,$C$4:$H$4))</f>
        <v>25156977.405295029</v>
      </c>
      <c r="N87" s="60">
        <f>[5]Growth!N77*INDEX($C$5:$H$5, 1, MATCH(N$14,$C$4:$H$4))</f>
        <v>9231102.3491267227</v>
      </c>
      <c r="O87" s="60">
        <f>[5]Growth!O77*INDEX($C$5:$H$5, 1, MATCH(O$14,$C$4:$H$4))</f>
        <v>1511064663.6631684</v>
      </c>
      <c r="P87" s="60">
        <f>[5]Growth!P77*INDEX($C$5:$H$5, 1, MATCH(P$14,$C$4:$H$4))</f>
        <v>21626478.094526</v>
      </c>
      <c r="Q87" s="60">
        <f>[5]Growth!Q77*INDEX($C$5:$H$5, 1, MATCH(Q$14,$C$4:$H$4))</f>
        <v>8978168.9376301765</v>
      </c>
      <c r="R87" s="60" cm="1">
        <f t="array" ref="R87">[5]Growth!R77*INDEX($C$5:$H$5, 1, MATCH(R$14,$C$4:$H$4))*INDEX($C$9:$F$11,MATCH(R$15,$B$9:$B$11),_xlfn.IFS($B87-$B$16&lt;=$C$8,1,$B87-$B$16&lt;=$D$8,2,$B87-$B$16&lt;=$E$8,3,$B87-$B$16&gt;$E$8,4))</f>
        <v>42951101.887301601</v>
      </c>
      <c r="S87" s="60" cm="1">
        <f t="array" ref="S87">[5]Growth!S77*INDEX($C$5:$H$5, 1, MATCH(S$14,$C$4:$H$4))*INDEX($C$9:$F$11,MATCH(S$15,$B$9:$B$11),_xlfn.IFS($B87-$B$16&lt;=$C$8,1,$B87-$B$16&lt;=$D$8,2,$B87-$B$16&lt;=$E$8,3,$B87-$B$16&gt;$E$8,4))</f>
        <v>3164624.7314411178</v>
      </c>
      <c r="T87" s="60" cm="1">
        <f t="array" ref="T87">[5]Growth!T77*INDEX($C$5:$H$5, 1, MATCH(T$14,$C$4:$H$4))*INDEX($C$9:$F$11,MATCH(T$15,$B$9:$B$11),_xlfn.IFS($B87-$B$16&lt;=$C$8,1,$B87-$B$16&lt;=$D$8,2,$B87-$B$16&lt;=$E$8,3,$B87-$B$16&gt;$E$8,4))</f>
        <v>579710.18216142908</v>
      </c>
      <c r="U87" s="100">
        <f t="shared" si="7"/>
        <v>10699705026.131161</v>
      </c>
      <c r="V87" s="60">
        <f>'[5]Relocation Components'!V77*INDEX($C$5:$H$5, 1, MATCH(V$14,$C$4:$H$4))</f>
        <v>4815137053.7693892</v>
      </c>
      <c r="W87" s="60">
        <f>'[5]Relocation Components'!W77*INDEX($C$5:$H$5, 1, MATCH(W$14,$C$4:$H$4))</f>
        <v>1532726586.2945158</v>
      </c>
      <c r="X87" s="60">
        <f>'[5]Relocation Components'!X77*INDEX($C$5:$H$5, 1, MATCH(X$14,$C$4:$H$4))</f>
        <v>0</v>
      </c>
      <c r="Y87" s="60">
        <f>'[5]Relocation Components'!Y77*INDEX($C$5:$H$5, 1, MATCH(Y$14,$C$4:$H$4))</f>
        <v>5332986317.2382565</v>
      </c>
      <c r="Z87" s="60">
        <f>'[5]Relocation Components'!Z77*INDEX($C$5:$H$5, 1, MATCH(Z$14,$C$4:$H$4))</f>
        <v>1547795122.2196407</v>
      </c>
      <c r="AA87" s="60">
        <f>'[5]Relocation Components'!AA77*INDEX($C$5:$H$5, 1, MATCH(AA$14,$C$4:$H$4))</f>
        <v>0</v>
      </c>
      <c r="AB87" s="60">
        <f>'[5]Relocation Components'!AB77*INDEX($C$5:$H$5, 1, MATCH(AB$14,$C$4:$H$4))</f>
        <v>12573088731.722542</v>
      </c>
      <c r="AC87" s="60">
        <f>'[5]Relocation Components'!AC77*INDEX($C$5:$H$5, 1, MATCH(AC$14,$C$4:$H$4))</f>
        <v>2592493293.2264285</v>
      </c>
      <c r="AD87" s="60">
        <f>'[5]Relocation Components'!AD77*INDEX($C$5:$H$5, 1, MATCH(AD$14,$C$4:$H$4))</f>
        <v>0</v>
      </c>
      <c r="AE87" s="60">
        <f>'[5]Relocation Components'!AE77*INDEX($C$5:$H$5, 1, MATCH(AE$14,$C$4:$H$4))</f>
        <v>115998906.3393424</v>
      </c>
      <c r="AF87" s="60">
        <f>'[5]Relocation Components'!AF77*INDEX($C$5:$H$5, 1, MATCH(AF$14,$C$4:$H$4))</f>
        <v>40030014.96831695</v>
      </c>
      <c r="AG87" s="60">
        <f>'[5]Relocation Components'!AG77*INDEX($C$5:$H$5, 1, MATCH(AG$14,$C$4:$H$4))</f>
        <v>0</v>
      </c>
      <c r="AH87" s="60">
        <f>'[5]Relocation Components'!AH77*INDEX($C$5:$H$5, 1, MATCH(AH$14,$C$4:$H$4))</f>
        <v>120113624.0184022</v>
      </c>
      <c r="AI87" s="60">
        <f>'[5]Relocation Components'!AI77*INDEX($C$5:$H$5, 1, MATCH(AI$14,$C$4:$H$4))</f>
        <v>43122207.297791325</v>
      </c>
      <c r="AJ87" s="60">
        <f>'[5]Relocation Components'!AJ77*INDEX($C$5:$H$5, 1, MATCH(AJ$14,$C$4:$H$4))</f>
        <v>0</v>
      </c>
      <c r="AK87" s="60">
        <f>'[5]Relocation Components'!AK77*INDEX($C$5:$H$5, 1, MATCH(AK$14,$C$4:$H$4))</f>
        <v>23844747.475657359</v>
      </c>
      <c r="AL87" s="60">
        <f>'[5]Relocation Components'!AL77*INDEX($C$5:$H$5, 1, MATCH(AL$14,$C$4:$H$4))</f>
        <v>6724660.162923377</v>
      </c>
      <c r="AM87" s="60">
        <f>'[5]Relocation Components'!AM77*INDEX($C$5:$H$5, 1, MATCH(AM$14,$C$4:$H$4))</f>
        <v>0</v>
      </c>
      <c r="AN87" s="100">
        <f t="shared" si="8"/>
        <v>28744061264.733208</v>
      </c>
      <c r="AP87">
        <v>138645403912.46835</v>
      </c>
    </row>
    <row r="88" spans="2:42">
      <c r="B88" s="46">
        <v>2092</v>
      </c>
      <c r="C88" s="60" cm="1">
        <f t="array" ref="C88">[5]Growth!C78*INDEX($C$5:$H$5, 1, MATCH(C$14,$C$4:$H$4))*INDEX($C$9:$F$11,MATCH(C$15,$B$9:$B$11),_xlfn.IFS($B88-$B$16&lt;=$C$8,1,$B88-$B$16&lt;=$D$8,2,$B88-$B$16&lt;=$E$8,3,$B88-$B$16&gt;$E$8,4))</f>
        <v>354430512.03297758</v>
      </c>
      <c r="D88" s="60" cm="1">
        <f t="array" ref="D88">[5]Growth!D78*INDEX($C$5:$H$5, 1, MATCH(D$14,$C$4:$H$4))*INDEX($C$9:$F$11,MATCH(D$15,$B$9:$B$11),_xlfn.IFS($B88-$B$16&lt;=$C$8,1,$B88-$B$16&lt;=$D$8,2,$B88-$B$16&lt;=$E$8,3,$B88-$B$16&gt;$E$8,4))</f>
        <v>33238487.161419827</v>
      </c>
      <c r="E88" s="60" cm="1">
        <f t="array" ref="E88">[5]Growth!E78*INDEX($C$5:$H$5, 1, MATCH(E$14,$C$4:$H$4))*INDEX($C$9:$F$11,MATCH(E$15,$B$9:$B$11),_xlfn.IFS($B88-$B$16&lt;=$C$8,1,$B88-$B$16&lt;=$D$8,2,$B88-$B$16&lt;=$E$8,3,$B88-$B$16&gt;$E$8,4))</f>
        <v>2320038.896553596</v>
      </c>
      <c r="F88" s="60">
        <f>[5]Growth!F78*INDEX($C$5:$H$5, 1, MATCH(F$14,$C$4:$H$4))</f>
        <v>6893854448.6300602</v>
      </c>
      <c r="G88" s="60">
        <f>[5]Growth!G78*INDEX($C$5:$H$5, 1, MATCH(G$14,$C$4:$H$4))</f>
        <v>216422892.52633101</v>
      </c>
      <c r="H88" s="60">
        <f>[5]Growth!H78*INDEX($C$5:$H$5, 1, MATCH(H$14,$C$4:$H$4))</f>
        <v>44520931.474649318</v>
      </c>
      <c r="I88" s="60">
        <f>[5]Growth!I78*INDEX($C$5:$H$5, 1, MATCH(I$14,$C$4:$H$4))</f>
        <v>1126811218.1820569</v>
      </c>
      <c r="J88" s="60">
        <f>[5]Growth!J78*INDEX($C$5:$H$5, 1, MATCH(J$14,$C$4:$H$4))</f>
        <v>78008405.687203735</v>
      </c>
      <c r="K88" s="60">
        <f>[5]Growth!K78*INDEX($C$5:$H$5, 1, MATCH(K$14,$C$4:$H$4))</f>
        <v>29774200.140959151</v>
      </c>
      <c r="L88" s="60">
        <f>[5]Growth!L78*INDEX($C$5:$H$5, 1, MATCH(L$14,$C$4:$H$4))</f>
        <v>704751907.99317777</v>
      </c>
      <c r="M88" s="60">
        <f>[5]Growth!M78*INDEX($C$5:$H$5, 1, MATCH(M$14,$C$4:$H$4))</f>
        <v>26284618.456258636</v>
      </c>
      <c r="N88" s="60">
        <f>[5]Growth!N78*INDEX($C$5:$H$5, 1, MATCH(N$14,$C$4:$H$4))</f>
        <v>9645206.9029171318</v>
      </c>
      <c r="O88" s="60">
        <f>[5]Growth!O78*INDEX($C$5:$H$5, 1, MATCH(O$14,$C$4:$H$4))</f>
        <v>1578600175.8628249</v>
      </c>
      <c r="P88" s="60">
        <f>[5]Growth!P78*INDEX($C$5:$H$5, 1, MATCH(P$14,$C$4:$H$4))</f>
        <v>22597707.870072316</v>
      </c>
      <c r="Q88" s="60">
        <f>[5]Growth!Q78*INDEX($C$5:$H$5, 1, MATCH(Q$14,$C$4:$H$4))</f>
        <v>9380956.9322333969</v>
      </c>
      <c r="R88" s="60" cm="1">
        <f t="array" ref="R88">[5]Growth!R78*INDEX($C$5:$H$5, 1, MATCH(R$14,$C$4:$H$4))*INDEX($C$9:$F$11,MATCH(R$15,$B$9:$B$11),_xlfn.IFS($B88-$B$16&lt;=$C$8,1,$B88-$B$16&lt;=$D$8,2,$B88-$B$16&lt;=$E$8,3,$B88-$B$16&gt;$E$8,4))</f>
        <v>44880020.918732204</v>
      </c>
      <c r="S88" s="60" cm="1">
        <f t="array" ref="S88">[5]Growth!S78*INDEX($C$5:$H$5, 1, MATCH(S$14,$C$4:$H$4))*INDEX($C$9:$F$11,MATCH(S$15,$B$9:$B$11),_xlfn.IFS($B88-$B$16&lt;=$C$8,1,$B88-$B$16&lt;=$D$8,2,$B88-$B$16&lt;=$E$8,3,$B88-$B$16&gt;$E$8,4))</f>
        <v>3306758.3691682899</v>
      </c>
      <c r="T88" s="60" cm="1">
        <f t="array" ref="T88">[5]Growth!T78*INDEX($C$5:$H$5, 1, MATCH(T$14,$C$4:$H$4))*INDEX($C$9:$F$11,MATCH(T$15,$B$9:$B$11),_xlfn.IFS($B88-$B$16&lt;=$C$8,1,$B88-$B$16&lt;=$D$8,2,$B88-$B$16&lt;=$E$8,3,$B88-$B$16&gt;$E$8,4))</f>
        <v>605717.62978178763</v>
      </c>
      <c r="U88" s="100">
        <f t="shared" si="7"/>
        <v>11179434205.667379</v>
      </c>
      <c r="V88" s="60">
        <f>'[5]Relocation Components'!V78*INDEX($C$5:$H$5, 1, MATCH(V$14,$C$4:$H$4))</f>
        <v>5004034323.7326031</v>
      </c>
      <c r="W88" s="60">
        <f>'[5]Relocation Components'!W78*INDEX($C$5:$H$5, 1, MATCH(W$14,$C$4:$H$4))</f>
        <v>1592941771.5504441</v>
      </c>
      <c r="X88" s="60">
        <f>'[5]Relocation Components'!X78*INDEX($C$5:$H$5, 1, MATCH(X$14,$C$4:$H$4))</f>
        <v>0</v>
      </c>
      <c r="Y88" s="60">
        <f>'[5]Relocation Components'!Y78*INDEX($C$5:$H$5, 1, MATCH(Y$14,$C$4:$H$4))</f>
        <v>5532074722.0969324</v>
      </c>
      <c r="Z88" s="60">
        <f>'[5]Relocation Components'!Z78*INDEX($C$5:$H$5, 1, MATCH(Z$14,$C$4:$H$4))</f>
        <v>1605639466.769381</v>
      </c>
      <c r="AA88" s="60">
        <f>'[5]Relocation Components'!AA78*INDEX($C$5:$H$5, 1, MATCH(AA$14,$C$4:$H$4))</f>
        <v>0</v>
      </c>
      <c r="AB88" s="60">
        <f>'[5]Relocation Components'!AB78*INDEX($C$5:$H$5, 1, MATCH(AB$14,$C$4:$H$4))</f>
        <v>13066004711.713739</v>
      </c>
      <c r="AC88" s="60">
        <f>'[5]Relocation Components'!AC78*INDEX($C$5:$H$5, 1, MATCH(AC$14,$C$4:$H$4))</f>
        <v>2694099274.0181031</v>
      </c>
      <c r="AD88" s="60">
        <f>'[5]Relocation Components'!AD78*INDEX($C$5:$H$5, 1, MATCH(AD$14,$C$4:$H$4))</f>
        <v>0</v>
      </c>
      <c r="AE88" s="60">
        <f>'[5]Relocation Components'!AE78*INDEX($C$5:$H$5, 1, MATCH(AE$14,$C$4:$H$4))</f>
        <v>116064428.6046571</v>
      </c>
      <c r="AF88" s="60">
        <f>'[5]Relocation Components'!AF78*INDEX($C$5:$H$5, 1, MATCH(AF$14,$C$4:$H$4))</f>
        <v>40045930.926948681</v>
      </c>
      <c r="AG88" s="60">
        <f>'[5]Relocation Components'!AG78*INDEX($C$5:$H$5, 1, MATCH(AG$14,$C$4:$H$4))</f>
        <v>0</v>
      </c>
      <c r="AH88" s="60">
        <f>'[5]Relocation Components'!AH78*INDEX($C$5:$H$5, 1, MATCH(AH$14,$C$4:$H$4))</f>
        <v>120187079.76926439</v>
      </c>
      <c r="AI88" s="60">
        <f>'[5]Relocation Components'!AI78*INDEX($C$5:$H$5, 1, MATCH(AI$14,$C$4:$H$4))</f>
        <v>43157471.138365082</v>
      </c>
      <c r="AJ88" s="60">
        <f>'[5]Relocation Components'!AJ78*INDEX($C$5:$H$5, 1, MATCH(AJ$14,$C$4:$H$4))</f>
        <v>0</v>
      </c>
      <c r="AK88" s="60">
        <f>'[5]Relocation Components'!AK78*INDEX($C$5:$H$5, 1, MATCH(AK$14,$C$4:$H$4))</f>
        <v>23966196.841443598</v>
      </c>
      <c r="AL88" s="60">
        <f>'[5]Relocation Components'!AL78*INDEX($C$5:$H$5, 1, MATCH(AL$14,$C$4:$H$4))</f>
        <v>6758934.5210944563</v>
      </c>
      <c r="AM88" s="60">
        <f>'[5]Relocation Components'!AM78*INDEX($C$5:$H$5, 1, MATCH(AM$14,$C$4:$H$4))</f>
        <v>0</v>
      </c>
      <c r="AN88" s="100">
        <f t="shared" si="8"/>
        <v>29844974311.682976</v>
      </c>
      <c r="AP88">
        <v>148555574431.85495</v>
      </c>
    </row>
    <row r="89" spans="2:42">
      <c r="B89" s="46">
        <v>2093</v>
      </c>
      <c r="C89" s="60" cm="1">
        <f t="array" ref="C89">[5]Growth!C79*INDEX($C$5:$H$5, 1, MATCH(C$14,$C$4:$H$4))*INDEX($C$9:$F$11,MATCH(C$15,$B$9:$B$11),_xlfn.IFS($B89-$B$16&lt;=$C$8,1,$B89-$B$16&lt;=$D$8,2,$B89-$B$16&lt;=$E$8,3,$B89-$B$16&gt;$E$8,4))</f>
        <v>370317164.61999458</v>
      </c>
      <c r="D89" s="60" cm="1">
        <f t="array" ref="D89">[5]Growth!D79*INDEX($C$5:$H$5, 1, MATCH(D$14,$C$4:$H$4))*INDEX($C$9:$F$11,MATCH(D$15,$B$9:$B$11),_xlfn.IFS($B89-$B$16&lt;=$C$8,1,$B89-$B$16&lt;=$D$8,2,$B89-$B$16&lt;=$E$8,3,$B89-$B$16&gt;$E$8,4))</f>
        <v>34729921.003447331</v>
      </c>
      <c r="E89" s="60" cm="1">
        <f t="array" ref="E89">[5]Growth!E79*INDEX($C$5:$H$5, 1, MATCH(E$14,$C$4:$H$4))*INDEX($C$9:$F$11,MATCH(E$15,$B$9:$B$11),_xlfn.IFS($B89-$B$16&lt;=$C$8,1,$B89-$B$16&lt;=$D$8,2,$B89-$B$16&lt;=$E$8,3,$B89-$B$16&gt;$E$8,4))</f>
        <v>2424056.709926819</v>
      </c>
      <c r="F89" s="60">
        <f>[5]Growth!F79*INDEX($C$5:$H$5, 1, MATCH(F$14,$C$4:$H$4))</f>
        <v>7202798215.3461704</v>
      </c>
      <c r="G89" s="60">
        <f>[5]Growth!G79*INDEX($C$5:$H$5, 1, MATCH(G$14,$C$4:$H$4))</f>
        <v>226130684.03980085</v>
      </c>
      <c r="H89" s="60">
        <f>[5]Growth!H79*INDEX($C$5:$H$5, 1, MATCH(H$14,$C$4:$H$4))</f>
        <v>46517203.905791156</v>
      </c>
      <c r="I89" s="60">
        <f>[5]Growth!I79*INDEX($C$5:$H$5, 1, MATCH(I$14,$C$4:$H$4))</f>
        <v>1177358326.4187875</v>
      </c>
      <c r="J89" s="60">
        <f>[5]Growth!J79*INDEX($C$5:$H$5, 1, MATCH(J$14,$C$4:$H$4))</f>
        <v>81506824.767523855</v>
      </c>
      <c r="K89" s="60">
        <f>[5]Growth!K79*INDEX($C$5:$H$5, 1, MATCH(K$14,$C$4:$H$4))</f>
        <v>31109116.773614887</v>
      </c>
      <c r="L89" s="60">
        <f>[5]Growth!L79*INDEX($C$5:$H$5, 1, MATCH(L$14,$C$4:$H$4))</f>
        <v>736448076.87249696</v>
      </c>
      <c r="M89" s="60">
        <f>[5]Growth!M79*INDEX($C$5:$H$5, 1, MATCH(M$14,$C$4:$H$4))</f>
        <v>27462131.168805361</v>
      </c>
      <c r="N89" s="60">
        <f>[5]Growth!N79*INDEX($C$5:$H$5, 1, MATCH(N$14,$C$4:$H$4))</f>
        <v>10077644.156213762</v>
      </c>
      <c r="O89" s="60">
        <f>[5]Growth!O79*INDEX($C$5:$H$5, 1, MATCH(O$14,$C$4:$H$4))</f>
        <v>1649111577.6232889</v>
      </c>
      <c r="P89" s="60">
        <f>[5]Growth!P79*INDEX($C$5:$H$5, 1, MATCH(P$14,$C$4:$H$4))</f>
        <v>23611994.427936945</v>
      </c>
      <c r="Q89" s="60">
        <f>[5]Growth!Q79*INDEX($C$5:$H$5, 1, MATCH(Q$14,$C$4:$H$4))</f>
        <v>9801578.3039528672</v>
      </c>
      <c r="R89" s="60" cm="1">
        <f t="array" ref="R89">[5]Growth!R79*INDEX($C$5:$H$5, 1, MATCH(R$14,$C$4:$H$4))*INDEX($C$9:$F$11,MATCH(R$15,$B$9:$B$11),_xlfn.IFS($B89-$B$16&lt;=$C$8,1,$B89-$B$16&lt;=$D$8,2,$B89-$B$16&lt;=$E$8,3,$B89-$B$16&gt;$E$8,4))</f>
        <v>46894454.098587602</v>
      </c>
      <c r="S89" s="60" cm="1">
        <f t="array" ref="S89">[5]Growth!S79*INDEX($C$5:$H$5, 1, MATCH(S$14,$C$4:$H$4))*INDEX($C$9:$F$11,MATCH(S$15,$B$9:$B$11),_xlfn.IFS($B89-$B$16&lt;=$C$8,1,$B89-$B$16&lt;=$D$8,2,$B89-$B$16&lt;=$E$8,3,$B89-$B$16&gt;$E$8,4))</f>
        <v>3455193.8088395773</v>
      </c>
      <c r="T89" s="60" cm="1">
        <f t="array" ref="T89">[5]Growth!T79*INDEX($C$5:$H$5, 1, MATCH(T$14,$C$4:$H$4))*INDEX($C$9:$F$11,MATCH(T$15,$B$9:$B$11),_xlfn.IFS($B89-$B$16&lt;=$C$8,1,$B89-$B$16&lt;=$D$8,2,$B89-$B$16&lt;=$E$8,3,$B89-$B$16&gt;$E$8,4))</f>
        <v>632876.54670877848</v>
      </c>
      <c r="U89" s="100">
        <f t="shared" si="7"/>
        <v>11680387040.59189</v>
      </c>
      <c r="V89" s="60">
        <f>'[5]Relocation Components'!V79*INDEX($C$5:$H$5, 1, MATCH(V$14,$C$4:$H$4))</f>
        <v>5201407290.0883913</v>
      </c>
      <c r="W89" s="60">
        <f>'[5]Relocation Components'!W79*INDEX($C$5:$H$5, 1, MATCH(W$14,$C$4:$H$4))</f>
        <v>1655862607.6094961</v>
      </c>
      <c r="X89" s="60">
        <f>'[5]Relocation Components'!X79*INDEX($C$5:$H$5, 1, MATCH(X$14,$C$4:$H$4))</f>
        <v>0</v>
      </c>
      <c r="Y89" s="60">
        <f>'[5]Relocation Components'!Y79*INDEX($C$5:$H$5, 1, MATCH(Y$14,$C$4:$H$4))</f>
        <v>5740146773.3417912</v>
      </c>
      <c r="Z89" s="60">
        <f>'[5]Relocation Components'!Z79*INDEX($C$5:$H$5, 1, MATCH(Z$14,$C$4:$H$4))</f>
        <v>1666096512.1083364</v>
      </c>
      <c r="AA89" s="60">
        <f>'[5]Relocation Components'!AA79*INDEX($C$5:$H$5, 1, MATCH(AA$14,$C$4:$H$4))</f>
        <v>0</v>
      </c>
      <c r="AB89" s="60">
        <f>'[5]Relocation Components'!AB79*INDEX($C$5:$H$5, 1, MATCH(AB$14,$C$4:$H$4))</f>
        <v>13581066854.061296</v>
      </c>
      <c r="AC89" s="60">
        <f>'[5]Relocation Components'!AC79*INDEX($C$5:$H$5, 1, MATCH(AC$14,$C$4:$H$4))</f>
        <v>2800268962.276432</v>
      </c>
      <c r="AD89" s="60">
        <f>'[5]Relocation Components'!AD79*INDEX($C$5:$H$5, 1, MATCH(AD$14,$C$4:$H$4))</f>
        <v>0</v>
      </c>
      <c r="AE89" s="60">
        <f>'[5]Relocation Components'!AE79*INDEX($C$5:$H$5, 1, MATCH(AE$14,$C$4:$H$4))</f>
        <v>116124035.42368063</v>
      </c>
      <c r="AF89" s="60">
        <f>'[5]Relocation Components'!AF79*INDEX($C$5:$H$5, 1, MATCH(AF$14,$C$4:$H$4))</f>
        <v>40059734.226190709</v>
      </c>
      <c r="AG89" s="60">
        <f>'[5]Relocation Components'!AG79*INDEX($C$5:$H$5, 1, MATCH(AG$14,$C$4:$H$4))</f>
        <v>0</v>
      </c>
      <c r="AH89" s="60">
        <f>'[5]Relocation Components'!AH79*INDEX($C$5:$H$5, 1, MATCH(AH$14,$C$4:$H$4))</f>
        <v>120253623.69453843</v>
      </c>
      <c r="AI89" s="60">
        <f>'[5]Relocation Components'!AI79*INDEX($C$5:$H$5, 1, MATCH(AI$14,$C$4:$H$4))</f>
        <v>43190354.239014037</v>
      </c>
      <c r="AJ89" s="60">
        <f>'[5]Relocation Components'!AJ79*INDEX($C$5:$H$5, 1, MATCH(AJ$14,$C$4:$H$4))</f>
        <v>0</v>
      </c>
      <c r="AK89" s="60">
        <f>'[5]Relocation Components'!AK79*INDEX($C$5:$H$5, 1, MATCH(AK$14,$C$4:$H$4))</f>
        <v>24087661.111493524</v>
      </c>
      <c r="AL89" s="60">
        <f>'[5]Relocation Components'!AL79*INDEX($C$5:$H$5, 1, MATCH(AL$14,$C$4:$H$4))</f>
        <v>6793213.5497790137</v>
      </c>
      <c r="AM89" s="60">
        <f>'[5]Relocation Components'!AM79*INDEX($C$5:$H$5, 1, MATCH(AM$14,$C$4:$H$4))</f>
        <v>0</v>
      </c>
      <c r="AN89" s="100">
        <f t="shared" si="8"/>
        <v>30995357621.730438</v>
      </c>
      <c r="AP89">
        <v>159106141745.01685</v>
      </c>
    </row>
    <row r="90" spans="2:42">
      <c r="B90" s="46">
        <v>2094</v>
      </c>
      <c r="C90" s="60" cm="1">
        <f t="array" ref="C90">[5]Growth!C80*INDEX($C$5:$H$5, 1, MATCH(C$14,$C$4:$H$4))*INDEX($C$9:$F$11,MATCH(C$15,$B$9:$B$11),_xlfn.IFS($B90-$B$16&lt;=$C$8,1,$B90-$B$16&lt;=$D$8,2,$B90-$B$16&lt;=$E$8,3,$B90-$B$16&gt;$E$8,4))</f>
        <v>386906406.18563092</v>
      </c>
      <c r="D90" s="60" cm="1">
        <f t="array" ref="D90">[5]Growth!D80*INDEX($C$5:$H$5, 1, MATCH(D$14,$C$4:$H$4))*INDEX($C$9:$F$11,MATCH(D$15,$B$9:$B$11),_xlfn.IFS($B90-$B$16&lt;=$C$8,1,$B90-$B$16&lt;=$D$8,2,$B90-$B$16&lt;=$E$8,3,$B90-$B$16&gt;$E$8,4))</f>
        <v>36287402.011774033</v>
      </c>
      <c r="E90" s="60" cm="1">
        <f t="array" ref="E90">[5]Growth!E80*INDEX($C$5:$H$5, 1, MATCH(E$14,$C$4:$H$4))*INDEX($C$9:$F$11,MATCH(E$15,$B$9:$B$11),_xlfn.IFS($B90-$B$16&lt;=$C$8,1,$B90-$B$16&lt;=$D$8,2,$B90-$B$16&lt;=$E$8,3,$B90-$B$16&gt;$E$8,4))</f>
        <v>2532676.2073959801</v>
      </c>
      <c r="F90" s="60">
        <f>[5]Growth!F80*INDEX($C$5:$H$5, 1, MATCH(F$14,$C$4:$H$4))</f>
        <v>7525401722.6123161</v>
      </c>
      <c r="G90" s="60">
        <f>[5]Growth!G80*INDEX($C$5:$H$5, 1, MATCH(G$14,$C$4:$H$4))</f>
        <v>236268197.47330186</v>
      </c>
      <c r="H90" s="60">
        <f>[5]Growth!H80*INDEX($C$5:$H$5, 1, MATCH(H$14,$C$4:$H$4))</f>
        <v>48601801.251360565</v>
      </c>
      <c r="I90" s="60">
        <f>[5]Growth!I80*INDEX($C$5:$H$5, 1, MATCH(I$14,$C$4:$H$4))</f>
        <v>1230143117.4337358</v>
      </c>
      <c r="J90" s="60">
        <f>[5]Growth!J80*INDEX($C$5:$H$5, 1, MATCH(J$14,$C$4:$H$4))</f>
        <v>85160064.741657957</v>
      </c>
      <c r="K90" s="60">
        <f>[5]Growth!K80*INDEX($C$5:$H$5, 1, MATCH(K$14,$C$4:$H$4))</f>
        <v>32503089.5691838</v>
      </c>
      <c r="L90" s="60">
        <f>[5]Growth!L80*INDEX($C$5:$H$5, 1, MATCH(L$14,$C$4:$H$4))</f>
        <v>769551982.8697654</v>
      </c>
      <c r="M90" s="60">
        <f>[5]Growth!M80*INDEX($C$5:$H$5, 1, MATCH(M$14,$C$4:$H$4))</f>
        <v>28691683.606466111</v>
      </c>
      <c r="N90" s="60">
        <f>[5]Growth!N80*INDEX($C$5:$H$5, 1, MATCH(N$14,$C$4:$H$4))</f>
        <v>10529212.117582766</v>
      </c>
      <c r="O90" s="60">
        <f>[5]Growth!O80*INDEX($C$5:$H$5, 1, MATCH(O$14,$C$4:$H$4))</f>
        <v>1722727619.1201422</v>
      </c>
      <c r="P90" s="60">
        <f>[5]Growth!P80*INDEX($C$5:$H$5, 1, MATCH(P$14,$C$4:$H$4))</f>
        <v>24671215.371912859</v>
      </c>
      <c r="Q90" s="60">
        <f>[5]Growth!Q80*INDEX($C$5:$H$5, 1, MATCH(Q$14,$C$4:$H$4))</f>
        <v>10240809.420513701</v>
      </c>
      <c r="R90" s="60" cm="1">
        <f t="array" ref="R90">[5]Growth!R80*INDEX($C$5:$H$5, 1, MATCH(R$14,$C$4:$H$4))*INDEX($C$9:$F$11,MATCH(R$15,$B$9:$B$11),_xlfn.IFS($B90-$B$16&lt;=$C$8,1,$B90-$B$16&lt;=$D$8,2,$B90-$B$16&lt;=$E$8,3,$B90-$B$16&gt;$E$8,4))</f>
        <v>48998130.544131726</v>
      </c>
      <c r="S90" s="60" cm="1">
        <f t="array" ref="S90">[5]Growth!S80*INDEX($C$5:$H$5, 1, MATCH(S$14,$C$4:$H$4))*INDEX($C$9:$F$11,MATCH(S$15,$B$9:$B$11),_xlfn.IFS($B90-$B$16&lt;=$C$8,1,$B90-$B$16&lt;=$D$8,2,$B90-$B$16&lt;=$E$8,3,$B90-$B$16&gt;$E$8,4))</f>
        <v>3610205.8965550726</v>
      </c>
      <c r="T90" s="60" cm="1">
        <f t="array" ref="T90">[5]Growth!T80*INDEX($C$5:$H$5, 1, MATCH(T$14,$C$4:$H$4))*INDEX($C$9:$F$11,MATCH(T$15,$B$9:$B$11),_xlfn.IFS($B90-$B$16&lt;=$C$8,1,$B90-$B$16&lt;=$D$8,2,$B90-$B$16&lt;=$E$8,3,$B90-$B$16&gt;$E$8,4))</f>
        <v>661237.06125401391</v>
      </c>
      <c r="U90" s="100">
        <f t="shared" si="7"/>
        <v>12203486573.49468</v>
      </c>
      <c r="V90" s="60">
        <f>'[5]Relocation Components'!V80*INDEX($C$5:$H$5, 1, MATCH(V$14,$C$4:$H$4))</f>
        <v>5407624673.9614267</v>
      </c>
      <c r="W90" s="60">
        <f>'[5]Relocation Components'!W80*INDEX($C$5:$H$5, 1, MATCH(W$14,$C$4:$H$4))</f>
        <v>1721607042.3569</v>
      </c>
      <c r="X90" s="60">
        <f>'[5]Relocation Components'!X80*INDEX($C$5:$H$5, 1, MATCH(X$14,$C$4:$H$4))</f>
        <v>0</v>
      </c>
      <c r="Y90" s="60">
        <f>'[5]Relocation Components'!Y80*INDEX($C$5:$H$5, 1, MATCH(Y$14,$C$4:$H$4))</f>
        <v>5957593555.4679317</v>
      </c>
      <c r="Z90" s="60">
        <f>'[5]Relocation Components'!Z80*INDEX($C$5:$H$5, 1, MATCH(Z$14,$C$4:$H$4))</f>
        <v>1729280165.8423944</v>
      </c>
      <c r="AA90" s="60">
        <f>'[5]Relocation Components'!AA80*INDEX($C$5:$H$5, 1, MATCH(AA$14,$C$4:$H$4))</f>
        <v>0</v>
      </c>
      <c r="AB90" s="60">
        <f>'[5]Relocation Components'!AB80*INDEX($C$5:$H$5, 1, MATCH(AB$14,$C$4:$H$4))</f>
        <v>14119240120.948048</v>
      </c>
      <c r="AC90" s="60">
        <f>'[5]Relocation Components'!AC80*INDEX($C$5:$H$5, 1, MATCH(AC$14,$C$4:$H$4))</f>
        <v>2911201125.1576715</v>
      </c>
      <c r="AD90" s="60">
        <f>'[5]Relocation Components'!AD80*INDEX($C$5:$H$5, 1, MATCH(AD$14,$C$4:$H$4))</f>
        <v>0</v>
      </c>
      <c r="AE90" s="60">
        <f>'[5]Relocation Components'!AE80*INDEX($C$5:$H$5, 1, MATCH(AE$14,$C$4:$H$4))</f>
        <v>116177726.79641297</v>
      </c>
      <c r="AF90" s="60">
        <f>'[5]Relocation Components'!AF80*INDEX($C$5:$H$5, 1, MATCH(AF$14,$C$4:$H$4))</f>
        <v>40071424.866043024</v>
      </c>
      <c r="AG90" s="60">
        <f>'[5]Relocation Components'!AG80*INDEX($C$5:$H$5, 1, MATCH(AG$14,$C$4:$H$4))</f>
        <v>0</v>
      </c>
      <c r="AH90" s="60">
        <f>'[5]Relocation Components'!AH80*INDEX($C$5:$H$5, 1, MATCH(AH$14,$C$4:$H$4))</f>
        <v>120313255.79422432</v>
      </c>
      <c r="AI90" s="60">
        <f>'[5]Relocation Components'!AI80*INDEX($C$5:$H$5, 1, MATCH(AI$14,$C$4:$H$4))</f>
        <v>43220856.599738173</v>
      </c>
      <c r="AJ90" s="60">
        <f>'[5]Relocation Components'!AJ80*INDEX($C$5:$H$5, 1, MATCH(AJ$14,$C$4:$H$4))</f>
        <v>0</v>
      </c>
      <c r="AK90" s="60">
        <f>'[5]Relocation Components'!AK80*INDEX($C$5:$H$5, 1, MATCH(AK$14,$C$4:$H$4))</f>
        <v>24209191.818544012</v>
      </c>
      <c r="AL90" s="60">
        <f>'[5]Relocation Components'!AL80*INDEX($C$5:$H$5, 1, MATCH(AL$14,$C$4:$H$4))</f>
        <v>6827511.7892548516</v>
      </c>
      <c r="AM90" s="60">
        <f>'[5]Relocation Components'!AM80*INDEX($C$5:$H$5, 1, MATCH(AM$14,$C$4:$H$4))</f>
        <v>0</v>
      </c>
      <c r="AN90" s="100">
        <f t="shared" si="8"/>
        <v>32197366651.398586</v>
      </c>
      <c r="AP90">
        <v>170337589856.66077</v>
      </c>
    </row>
    <row r="91" spans="2:42">
      <c r="B91" s="46">
        <v>2095</v>
      </c>
      <c r="C91" s="60" cm="1">
        <f t="array" ref="C91">[5]Growth!C81*INDEX($C$5:$H$5, 1, MATCH(C$14,$C$4:$H$4))*INDEX($C$9:$F$11,MATCH(C$15,$B$9:$B$11),_xlfn.IFS($B91-$B$16&lt;=$C$8,1,$B91-$B$16&lt;=$D$8,2,$B91-$B$16&lt;=$E$8,3,$B91-$B$16&gt;$E$8,4))</f>
        <v>404228778.99628085</v>
      </c>
      <c r="D91" s="60" cm="1">
        <f t="array" ref="D91">[5]Growth!D81*INDEX($C$5:$H$5, 1, MATCH(D$14,$C$4:$H$4))*INDEX($C$9:$F$11,MATCH(D$15,$B$9:$B$11),_xlfn.IFS($B91-$B$16&lt;=$C$8,1,$B91-$B$16&lt;=$D$8,2,$B91-$B$16&lt;=$E$8,3,$B91-$B$16&gt;$E$8,4))</f>
        <v>37913806.318424791</v>
      </c>
      <c r="E91" s="60" cm="1">
        <f t="array" ref="E91">[5]Growth!E81*INDEX($C$5:$H$5, 1, MATCH(E$14,$C$4:$H$4))*INDEX($C$9:$F$11,MATCH(E$15,$B$9:$B$11),_xlfn.IFS($B91-$B$16&lt;=$C$8,1,$B91-$B$16&lt;=$D$8,2,$B91-$B$16&lt;=$E$8,3,$B91-$B$16&gt;$E$8,4))</f>
        <v>2646097.5128372409</v>
      </c>
      <c r="F91" s="60">
        <f>[5]Growth!F81*INDEX($C$5:$H$5, 1, MATCH(F$14,$C$4:$H$4))</f>
        <v>7862258585.0667124</v>
      </c>
      <c r="G91" s="60">
        <f>[5]Growth!G81*INDEX($C$5:$H$5, 1, MATCH(G$14,$C$4:$H$4))</f>
        <v>246854135.54005349</v>
      </c>
      <c r="H91" s="60">
        <f>[5]Growth!H81*INDEX($C$5:$H$5, 1, MATCH(H$14,$C$4:$H$4))</f>
        <v>50778565.32172244</v>
      </c>
      <c r="I91" s="60">
        <f>[5]Growth!I81*INDEX($C$5:$H$5, 1, MATCH(I$14,$C$4:$H$4))</f>
        <v>1285262991.7341321</v>
      </c>
      <c r="J91" s="60">
        <f>[5]Growth!J81*INDEX($C$5:$H$5, 1, MATCH(J$14,$C$4:$H$4))</f>
        <v>88974861.651286691</v>
      </c>
      <c r="K91" s="60">
        <f>[5]Growth!K81*INDEX($C$5:$H$5, 1, MATCH(K$14,$C$4:$H$4))</f>
        <v>33958686.852375574</v>
      </c>
      <c r="L91" s="60">
        <f>[5]Growth!L81*INDEX($C$5:$H$5, 1, MATCH(L$14,$C$4:$H$4))</f>
        <v>804125159.27457952</v>
      </c>
      <c r="M91" s="60">
        <f>[5]Growth!M81*INDEX($C$5:$H$5, 1, MATCH(M$14,$C$4:$H$4))</f>
        <v>29975535.959970932</v>
      </c>
      <c r="N91" s="60">
        <f>[5]Growth!N81*INDEX($C$5:$H$5, 1, MATCH(N$14,$C$4:$H$4))</f>
        <v>11000742.764698137</v>
      </c>
      <c r="O91" s="60">
        <f>[5]Growth!O81*INDEX($C$5:$H$5, 1, MATCH(O$14,$C$4:$H$4))</f>
        <v>1799582485.8226233</v>
      </c>
      <c r="P91" s="60">
        <f>[5]Growth!P81*INDEX($C$5:$H$5, 1, MATCH(P$14,$C$4:$H$4))</f>
        <v>25777328.424216524</v>
      </c>
      <c r="Q91" s="60">
        <f>[5]Growth!Q81*INDEX($C$5:$H$5, 1, MATCH(Q$14,$C$4:$H$4))</f>
        <v>10699459.702970734</v>
      </c>
      <c r="R91" s="60" cm="1">
        <f t="array" ref="R91">[5]Growth!R81*INDEX($C$5:$H$5, 1, MATCH(R$14,$C$4:$H$4))*INDEX($C$9:$F$11,MATCH(R$15,$B$9:$B$11),_xlfn.IFS($B91-$B$16&lt;=$C$8,1,$B91-$B$16&lt;=$D$8,2,$B91-$B$16&lt;=$E$8,3,$B91-$B$16&gt;$E$8,4))</f>
        <v>51194938.498983786</v>
      </c>
      <c r="S91" s="60" cm="1">
        <f t="array" ref="S91">[5]Growth!S81*INDEX($C$5:$H$5, 1, MATCH(S$14,$C$4:$H$4))*INDEX($C$9:$F$11,MATCH(S$15,$B$9:$B$11),_xlfn.IFS($B91-$B$16&lt;=$C$8,1,$B91-$B$16&lt;=$D$8,2,$B91-$B$16&lt;=$E$8,3,$B91-$B$16&gt;$E$8,4))</f>
        <v>3772081.208520019</v>
      </c>
      <c r="T91" s="60" cm="1">
        <f t="array" ref="T91">[5]Growth!T81*INDEX($C$5:$H$5, 1, MATCH(T$14,$C$4:$H$4))*INDEX($C$9:$F$11,MATCH(T$15,$B$9:$B$11),_xlfn.IFS($B91-$B$16&lt;=$C$8,1,$B91-$B$16&lt;=$D$8,2,$B91-$B$16&lt;=$E$8,3,$B91-$B$16&gt;$E$8,4))</f>
        <v>690851.43588700111</v>
      </c>
      <c r="U91" s="100">
        <f t="shared" si="7"/>
        <v>12749695092.086275</v>
      </c>
      <c r="V91" s="60">
        <f>'[5]Relocation Components'!V81*INDEX($C$5:$H$5, 1, MATCH(V$14,$C$4:$H$4))</f>
        <v>5623070827.6026754</v>
      </c>
      <c r="W91" s="60">
        <f>'[5]Relocation Components'!W81*INDEX($C$5:$H$5, 1, MATCH(W$14,$C$4:$H$4))</f>
        <v>1790298037.8690417</v>
      </c>
      <c r="X91" s="60">
        <f>'[5]Relocation Components'!X81*INDEX($C$5:$H$5, 1, MATCH(X$14,$C$4:$H$4))</f>
        <v>0</v>
      </c>
      <c r="Y91" s="60">
        <f>'[5]Relocation Components'!Y81*INDEX($C$5:$H$5, 1, MATCH(Y$14,$C$4:$H$4))</f>
        <v>6184822228.6214886</v>
      </c>
      <c r="Z91" s="60">
        <f>'[5]Relocation Components'!Z81*INDEX($C$5:$H$5, 1, MATCH(Z$14,$C$4:$H$4))</f>
        <v>1795309028.0747857</v>
      </c>
      <c r="AA91" s="60">
        <f>'[5]Relocation Components'!AA81*INDEX($C$5:$H$5, 1, MATCH(AA$14,$C$4:$H$4))</f>
        <v>0</v>
      </c>
      <c r="AB91" s="60">
        <f>'[5]Relocation Components'!AB81*INDEX($C$5:$H$5, 1, MATCH(AB$14,$C$4:$H$4))</f>
        <v>14681530320.343805</v>
      </c>
      <c r="AC91" s="60">
        <f>'[5]Relocation Components'!AC81*INDEX($C$5:$H$5, 1, MATCH(AC$14,$C$4:$H$4))</f>
        <v>3027102938.4960651</v>
      </c>
      <c r="AD91" s="60">
        <f>'[5]Relocation Components'!AD81*INDEX($C$5:$H$5, 1, MATCH(AD$14,$C$4:$H$4))</f>
        <v>0</v>
      </c>
      <c r="AE91" s="60">
        <f>'[5]Relocation Components'!AE81*INDEX($C$5:$H$5, 1, MATCH(AE$14,$C$4:$H$4))</f>
        <v>116225502.7228542</v>
      </c>
      <c r="AF91" s="60">
        <f>'[5]Relocation Components'!AF81*INDEX($C$5:$H$5, 1, MATCH(AF$14,$C$4:$H$4))</f>
        <v>40081002.846505657</v>
      </c>
      <c r="AG91" s="60">
        <f>'[5]Relocation Components'!AG81*INDEX($C$5:$H$5, 1, MATCH(AG$14,$C$4:$H$4))</f>
        <v>0</v>
      </c>
      <c r="AH91" s="60">
        <f>'[5]Relocation Components'!AH81*INDEX($C$5:$H$5, 1, MATCH(AH$14,$C$4:$H$4))</f>
        <v>120365976.068322</v>
      </c>
      <c r="AI91" s="60">
        <f>'[5]Relocation Components'!AI81*INDEX($C$5:$H$5, 1, MATCH(AI$14,$C$4:$H$4))</f>
        <v>43248978.220537484</v>
      </c>
      <c r="AJ91" s="60">
        <f>'[5]Relocation Components'!AJ81*INDEX($C$5:$H$5, 1, MATCH(AJ$14,$C$4:$H$4))</f>
        <v>0</v>
      </c>
      <c r="AK91" s="60">
        <f>'[5]Relocation Components'!AK81*INDEX($C$5:$H$5, 1, MATCH(AK$14,$C$4:$H$4))</f>
        <v>24330753.560179543</v>
      </c>
      <c r="AL91" s="60">
        <f>'[5]Relocation Components'!AL81*INDEX($C$5:$H$5, 1, MATCH(AL$14,$C$4:$H$4))</f>
        <v>6861819.2624776</v>
      </c>
      <c r="AM91" s="60">
        <f>'[5]Relocation Components'!AM81*INDEX($C$5:$H$5, 1, MATCH(AM$14,$C$4:$H$4))</f>
        <v>0</v>
      </c>
      <c r="AN91" s="100">
        <f t="shared" si="8"/>
        <v>33453247413.688736</v>
      </c>
      <c r="AP91">
        <v>182292844984.60593</v>
      </c>
    </row>
    <row r="92" spans="2:42">
      <c r="B92" s="46">
        <v>2096</v>
      </c>
      <c r="C92" s="60" cm="1">
        <f t="array" ref="C92">[5]Growth!C82*INDEX($C$5:$H$5, 1, MATCH(C$14,$C$4:$H$4))*INDEX($C$9:$F$11,MATCH(C$15,$B$9:$B$11),_xlfn.IFS($B92-$B$16&lt;=$C$8,1,$B92-$B$16&lt;=$D$8,2,$B92-$B$16&lt;=$E$8,3,$B92-$B$16&gt;$E$8,4))</f>
        <v>422316123.07253164</v>
      </c>
      <c r="D92" s="60" cm="1">
        <f t="array" ref="D92">[5]Growth!D82*INDEX($C$5:$H$5, 1, MATCH(D$14,$C$4:$H$4))*INDEX($C$9:$F$11,MATCH(D$15,$B$9:$B$11),_xlfn.IFS($B92-$B$16&lt;=$C$8,1,$B92-$B$16&lt;=$D$8,2,$B92-$B$16&lt;=$E$8,3,$B92-$B$16&gt;$E$8,4))</f>
        <v>39612132.550711185</v>
      </c>
      <c r="E92" s="60" cm="1">
        <f t="array" ref="E92">[5]Growth!E82*INDEX($C$5:$H$5, 1, MATCH(E$14,$C$4:$H$4))*INDEX($C$9:$F$11,MATCH(E$15,$B$9:$B$11),_xlfn.IFS($B92-$B$16&lt;=$C$8,1,$B92-$B$16&lt;=$D$8,2,$B92-$B$16&lt;=$E$8,3,$B92-$B$16&gt;$E$8,4))</f>
        <v>2764529.2583041377</v>
      </c>
      <c r="F92" s="60">
        <f>[5]Growth!F82*INDEX($C$5:$H$5, 1, MATCH(F$14,$C$4:$H$4))</f>
        <v>8213987629.4600153</v>
      </c>
      <c r="G92" s="60">
        <f>[5]Growth!G82*INDEX($C$5:$H$5, 1, MATCH(G$14,$C$4:$H$4))</f>
        <v>257907996.91979697</v>
      </c>
      <c r="H92" s="60">
        <f>[5]Growth!H82*INDEX($C$5:$H$5, 1, MATCH(H$14,$C$4:$H$4))</f>
        <v>53051501.295992084</v>
      </c>
      <c r="I92" s="60">
        <f>[5]Growth!I82*INDEX($C$5:$H$5, 1, MATCH(I$14,$C$4:$H$4))</f>
        <v>1342819495.6709836</v>
      </c>
      <c r="J92" s="60">
        <f>[5]Growth!J82*INDEX($C$5:$H$5, 1, MATCH(J$14,$C$4:$H$4))</f>
        <v>92958238.090024114</v>
      </c>
      <c r="K92" s="60">
        <f>[5]Growth!K82*INDEX($C$5:$H$5, 1, MATCH(K$14,$C$4:$H$4))</f>
        <v>35478586.13996356</v>
      </c>
      <c r="L92" s="60">
        <f>[5]Growth!L82*INDEX($C$5:$H$5, 1, MATCH(L$14,$C$4:$H$4))</f>
        <v>840231773.36270034</v>
      </c>
      <c r="M92" s="60">
        <f>[5]Growth!M82*INDEX($C$5:$H$5, 1, MATCH(M$14,$C$4:$H$4))</f>
        <v>31316044.339810058</v>
      </c>
      <c r="N92" s="60">
        <f>[5]Growth!N82*INDEX($C$5:$H$5, 1, MATCH(N$14,$C$4:$H$4))</f>
        <v>11493103.446231084</v>
      </c>
      <c r="O92" s="60">
        <f>[5]Growth!O82*INDEX($C$5:$H$5, 1, MATCH(O$14,$C$4:$H$4))</f>
        <v>1879816020.1475513</v>
      </c>
      <c r="P92" s="60">
        <f>[5]Growth!P82*INDEX($C$5:$H$5, 1, MATCH(P$14,$C$4:$H$4))</f>
        <v>26932374.743320771</v>
      </c>
      <c r="Q92" s="60">
        <f>[5]Growth!Q82*INDEX($C$5:$H$5, 1, MATCH(Q$14,$C$4:$H$4))</f>
        <v>11178372.990122184</v>
      </c>
      <c r="R92" s="60" cm="1">
        <f t="array" ref="R92">[5]Growth!R82*INDEX($C$5:$H$5, 1, MATCH(R$14,$C$4:$H$4))*INDEX($C$9:$F$11,MATCH(R$15,$B$9:$B$11),_xlfn.IFS($B92-$B$16&lt;=$C$8,1,$B92-$B$16&lt;=$D$8,2,$B92-$B$16&lt;=$E$8,3,$B92-$B$16&gt;$E$8,4))</f>
        <v>53488931.922960714</v>
      </c>
      <c r="S92" s="60" cm="1">
        <f t="array" ref="S92">[5]Growth!S82*INDEX($C$5:$H$5, 1, MATCH(S$14,$C$4:$H$4))*INDEX($C$9:$F$11,MATCH(S$15,$B$9:$B$11),_xlfn.IFS($B92-$B$16&lt;=$C$8,1,$B92-$B$16&lt;=$D$8,2,$B92-$B$16&lt;=$E$8,3,$B92-$B$16&gt;$E$8,4))</f>
        <v>3941118.5369400713</v>
      </c>
      <c r="T92" s="60" cm="1">
        <f t="array" ref="T92">[5]Growth!T82*INDEX($C$5:$H$5, 1, MATCH(T$14,$C$4:$H$4))*INDEX($C$9:$F$11,MATCH(T$15,$B$9:$B$11),_xlfn.IFS($B92-$B$16&lt;=$C$8,1,$B92-$B$16&lt;=$D$8,2,$B92-$B$16&lt;=$E$8,3,$B92-$B$16&gt;$E$8,4))</f>
        <v>721774.15533015179</v>
      </c>
      <c r="U92" s="100">
        <f t="shared" si="7"/>
        <v>13320015746.103289</v>
      </c>
      <c r="V92" s="60">
        <f>'[5]Relocation Components'!V82*INDEX($C$5:$H$5, 1, MATCH(V$14,$C$4:$H$4))</f>
        <v>5848146497.5095758</v>
      </c>
      <c r="W92" s="60">
        <f>'[5]Relocation Components'!W82*INDEX($C$5:$H$5, 1, MATCH(W$14,$C$4:$H$4))</f>
        <v>1862063815.7430646</v>
      </c>
      <c r="X92" s="60">
        <f>'[5]Relocation Components'!X82*INDEX($C$5:$H$5, 1, MATCH(X$14,$C$4:$H$4))</f>
        <v>0</v>
      </c>
      <c r="Y92" s="60">
        <f>'[5]Relocation Components'!Y82*INDEX($C$5:$H$5, 1, MATCH(Y$14,$C$4:$H$4))</f>
        <v>6422257541.6544161</v>
      </c>
      <c r="Z92" s="60">
        <f>'[5]Relocation Components'!Z82*INDEX($C$5:$H$5, 1, MATCH(Z$14,$C$4:$H$4))</f>
        <v>1864306832.2359908</v>
      </c>
      <c r="AA92" s="60">
        <f>'[5]Relocation Components'!AA82*INDEX($C$5:$H$5, 1, MATCH(AA$14,$C$4:$H$4))</f>
        <v>0</v>
      </c>
      <c r="AB92" s="60">
        <f>'[5]Relocation Components'!AB82*INDEX($C$5:$H$5, 1, MATCH(AB$14,$C$4:$H$4))</f>
        <v>15268986349.655733</v>
      </c>
      <c r="AC92" s="60">
        <f>'[5]Relocation Components'!AC82*INDEX($C$5:$H$5, 1, MATCH(AC$14,$C$4:$H$4))</f>
        <v>3148190448.5855098</v>
      </c>
      <c r="AD92" s="60">
        <f>'[5]Relocation Components'!AD82*INDEX($C$5:$H$5, 1, MATCH(AD$14,$C$4:$H$4))</f>
        <v>0</v>
      </c>
      <c r="AE92" s="60">
        <f>'[5]Relocation Components'!AE82*INDEX($C$5:$H$5, 1, MATCH(AE$14,$C$4:$H$4))</f>
        <v>116267363.20300424</v>
      </c>
      <c r="AF92" s="60">
        <f>'[5]Relocation Components'!AF82*INDEX($C$5:$H$5, 1, MATCH(AF$14,$C$4:$H$4))</f>
        <v>40088468.167578585</v>
      </c>
      <c r="AG92" s="60">
        <f>'[5]Relocation Components'!AG82*INDEX($C$5:$H$5, 1, MATCH(AG$14,$C$4:$H$4))</f>
        <v>0</v>
      </c>
      <c r="AH92" s="60">
        <f>'[5]Relocation Components'!AH82*INDEX($C$5:$H$5, 1, MATCH(AH$14,$C$4:$H$4))</f>
        <v>120411784.51683155</v>
      </c>
      <c r="AI92" s="60">
        <f>'[5]Relocation Components'!AI82*INDEX($C$5:$H$5, 1, MATCH(AI$14,$C$4:$H$4))</f>
        <v>43274719.101411991</v>
      </c>
      <c r="AJ92" s="60">
        <f>'[5]Relocation Components'!AJ82*INDEX($C$5:$H$5, 1, MATCH(AJ$14,$C$4:$H$4))</f>
        <v>0</v>
      </c>
      <c r="AK92" s="60">
        <f>'[5]Relocation Components'!AK82*INDEX($C$5:$H$5, 1, MATCH(AK$14,$C$4:$H$4))</f>
        <v>24452310.933984593</v>
      </c>
      <c r="AL92" s="60">
        <f>'[5]Relocation Components'!AL82*INDEX($C$5:$H$5, 1, MATCH(AL$14,$C$4:$H$4))</f>
        <v>6896125.9924028786</v>
      </c>
      <c r="AM92" s="60">
        <f>'[5]Relocation Components'!AM82*INDEX($C$5:$H$5, 1, MATCH(AM$14,$C$4:$H$4))</f>
        <v>0</v>
      </c>
      <c r="AN92" s="100">
        <f t="shared" si="8"/>
        <v>34765342257.2995</v>
      </c>
      <c r="AP92">
        <v>195017429406.38754</v>
      </c>
    </row>
    <row r="93" spans="2:42">
      <c r="B93" s="46">
        <v>2097</v>
      </c>
      <c r="C93" s="60" cm="1">
        <f t="array" ref="C93">[5]Growth!C83*INDEX($C$5:$H$5, 1, MATCH(C$14,$C$4:$H$4))*INDEX($C$9:$F$11,MATCH(C$15,$B$9:$B$11),_xlfn.IFS($B93-$B$16&lt;=$C$8,1,$B93-$B$16&lt;=$D$8,2,$B93-$B$16&lt;=$E$8,3,$B93-$B$16&gt;$E$8,4))</f>
        <v>441201629.608917</v>
      </c>
      <c r="D93" s="60" cm="1">
        <f t="array" ref="D93">[5]Growth!D83*INDEX($C$5:$H$5, 1, MATCH(D$14,$C$4:$H$4))*INDEX($C$9:$F$11,MATCH(D$15,$B$9:$B$11),_xlfn.IFS($B93-$B$16&lt;=$C$8,1,$B93-$B$16&lt;=$D$8,2,$B93-$B$16&lt;=$E$8,3,$B93-$B$16&gt;$E$8,4))</f>
        <v>41385506.890430175</v>
      </c>
      <c r="E93" s="60" cm="1">
        <f t="array" ref="E93">[5]Growth!E83*INDEX($C$5:$H$5, 1, MATCH(E$14,$C$4:$H$4))*INDEX($C$9:$F$11,MATCH(E$15,$B$9:$B$11),_xlfn.IFS($B93-$B$16&lt;=$C$8,1,$B93-$B$16&lt;=$D$8,2,$B93-$B$16&lt;=$E$8,3,$B93-$B$16&gt;$E$8,4))</f>
        <v>2888188.9345356319</v>
      </c>
      <c r="F93" s="60">
        <f>[5]Growth!F83*INDEX($C$5:$H$5, 1, MATCH(F$14,$C$4:$H$4))</f>
        <v>8581233931.8299866</v>
      </c>
      <c r="G93" s="60">
        <f>[5]Growth!G83*INDEX($C$5:$H$5, 1, MATCH(G$14,$C$4:$H$4))</f>
        <v>269450109.09866476</v>
      </c>
      <c r="H93" s="60">
        <f>[5]Growth!H83*INDEX($C$5:$H$5, 1, MATCH(H$14,$C$4:$H$4))</f>
        <v>55424784.454384409</v>
      </c>
      <c r="I93" s="60">
        <f>[5]Growth!I83*INDEX($C$5:$H$5, 1, MATCH(I$14,$C$4:$H$4))</f>
        <v>1402918492.5221853</v>
      </c>
      <c r="J93" s="60">
        <f>[5]Growth!J83*INDEX($C$5:$H$5, 1, MATCH(J$14,$C$4:$H$4))</f>
        <v>97117515.018507108</v>
      </c>
      <c r="K93" s="60">
        <f>[5]Growth!K83*INDEX($C$5:$H$5, 1, MATCH(K$14,$C$4:$H$4))</f>
        <v>37065578.639179416</v>
      </c>
      <c r="L93" s="60">
        <f>[5]Growth!L83*INDEX($C$5:$H$5, 1, MATCH(L$14,$C$4:$H$4))</f>
        <v>877938735.96144712</v>
      </c>
      <c r="M93" s="60">
        <f>[5]Growth!M83*INDEX($C$5:$H$5, 1, MATCH(M$14,$C$4:$H$4))</f>
        <v>32715664.717733182</v>
      </c>
      <c r="N93" s="60">
        <f>[5]Growth!N83*INDEX($C$5:$H$5, 1, MATCH(N$14,$C$4:$H$4))</f>
        <v>12007198.339005586</v>
      </c>
      <c r="O93" s="60">
        <f>[5]Growth!O83*INDEX($C$5:$H$5, 1, MATCH(O$14,$C$4:$H$4))</f>
        <v>1963573951.6904163</v>
      </c>
      <c r="P93" s="60">
        <f>[5]Growth!P83*INDEX($C$5:$H$5, 1, MATCH(P$14,$C$4:$H$4))</f>
        <v>28138482.373274904</v>
      </c>
      <c r="Q93" s="60">
        <f>[5]Growth!Q83*INDEX($C$5:$H$5, 1, MATCH(Q$14,$C$4:$H$4))</f>
        <v>11678428.95673136</v>
      </c>
      <c r="R93" s="60" cm="1">
        <f t="array" ref="R93">[5]Growth!R83*INDEX($C$5:$H$5, 1, MATCH(R$14,$C$4:$H$4))*INDEX($C$9:$F$11,MATCH(R$15,$B$9:$B$11),_xlfn.IFS($B93-$B$16&lt;=$C$8,1,$B93-$B$16&lt;=$D$8,2,$B93-$B$16&lt;=$E$8,3,$B93-$B$16&gt;$E$8,4))</f>
        <v>55884337.343087897</v>
      </c>
      <c r="S93" s="60" cm="1">
        <f t="array" ref="S93">[5]Growth!S83*INDEX($C$5:$H$5, 1, MATCH(S$14,$C$4:$H$4))*INDEX($C$9:$F$11,MATCH(S$15,$B$9:$B$11),_xlfn.IFS($B93-$B$16&lt;=$C$8,1,$B93-$B$16&lt;=$D$8,2,$B93-$B$16&lt;=$E$8,3,$B93-$B$16&gt;$E$8,4))</f>
        <v>4117629.3951808303</v>
      </c>
      <c r="T93" s="60" cm="1">
        <f t="array" ref="T93">[5]Growth!T83*INDEX($C$5:$H$5, 1, MATCH(T$14,$C$4:$H$4))*INDEX($C$9:$F$11,MATCH(T$15,$B$9:$B$11),_xlfn.IFS($B93-$B$16&lt;=$C$8,1,$B93-$B$16&lt;=$D$8,2,$B93-$B$16&lt;=$E$8,3,$B93-$B$16&gt;$E$8,4))</f>
        <v>754062.01812790032</v>
      </c>
      <c r="U93" s="100">
        <f t="shared" si="7"/>
        <v>13915494227.791798</v>
      </c>
      <c r="V93" s="60">
        <f>'[5]Relocation Components'!V83*INDEX($C$5:$H$5, 1, MATCH(V$14,$C$4:$H$4))</f>
        <v>6083269309.4825163</v>
      </c>
      <c r="W93" s="60">
        <f>'[5]Relocation Components'!W83*INDEX($C$5:$H$5, 1, MATCH(W$14,$C$4:$H$4))</f>
        <v>1937038014.039876</v>
      </c>
      <c r="X93" s="60">
        <f>'[5]Relocation Components'!X83*INDEX($C$5:$H$5, 1, MATCH(X$14,$C$4:$H$4))</f>
        <v>0</v>
      </c>
      <c r="Y93" s="60">
        <f>'[5]Relocation Components'!Y83*INDEX($C$5:$H$5, 1, MATCH(Y$14,$C$4:$H$4))</f>
        <v>6670342550.8350439</v>
      </c>
      <c r="Z93" s="60">
        <f>'[5]Relocation Components'!Z83*INDEX($C$5:$H$5, 1, MATCH(Z$14,$C$4:$H$4))</f>
        <v>1936402655.4724638</v>
      </c>
      <c r="AA93" s="60">
        <f>'[5]Relocation Components'!AA83*INDEX($C$5:$H$5, 1, MATCH(AA$14,$C$4:$H$4))</f>
        <v>0</v>
      </c>
      <c r="AB93" s="60">
        <f>'[5]Relocation Components'!AB83*INDEX($C$5:$H$5, 1, MATCH(AB$14,$C$4:$H$4))</f>
        <v>15882701538.863073</v>
      </c>
      <c r="AC93" s="60">
        <f>'[5]Relocation Components'!AC83*INDEX($C$5:$H$5, 1, MATCH(AC$14,$C$4:$H$4))</f>
        <v>3274688848.2358603</v>
      </c>
      <c r="AD93" s="60">
        <f>'[5]Relocation Components'!AD83*INDEX($C$5:$H$5, 1, MATCH(AD$14,$C$4:$H$4))</f>
        <v>0</v>
      </c>
      <c r="AE93" s="60">
        <f>'[5]Relocation Components'!AE83*INDEX($C$5:$H$5, 1, MATCH(AE$14,$C$4:$H$4))</f>
        <v>116303308.23686312</v>
      </c>
      <c r="AF93" s="60">
        <f>'[5]Relocation Components'!AF83*INDEX($C$5:$H$5, 1, MATCH(AF$14,$C$4:$H$4))</f>
        <v>40093820.829261787</v>
      </c>
      <c r="AG93" s="60">
        <f>'[5]Relocation Components'!AG83*INDEX($C$5:$H$5, 1, MATCH(AG$14,$C$4:$H$4))</f>
        <v>0</v>
      </c>
      <c r="AH93" s="60">
        <f>'[5]Relocation Components'!AH83*INDEX($C$5:$H$5, 1, MATCH(AH$14,$C$4:$H$4))</f>
        <v>120450681.13975289</v>
      </c>
      <c r="AI93" s="60">
        <f>'[5]Relocation Components'!AI83*INDEX($C$5:$H$5, 1, MATCH(AI$14,$C$4:$H$4))</f>
        <v>43298079.242361687</v>
      </c>
      <c r="AJ93" s="60">
        <f>'[5]Relocation Components'!AJ83*INDEX($C$5:$H$5, 1, MATCH(AJ$14,$C$4:$H$4))</f>
        <v>0</v>
      </c>
      <c r="AK93" s="60">
        <f>'[5]Relocation Components'!AK83*INDEX($C$5:$H$5, 1, MATCH(AK$14,$C$4:$H$4))</f>
        <v>24573912.943952072</v>
      </c>
      <c r="AL93" s="60">
        <f>'[5]Relocation Components'!AL83*INDEX($C$5:$H$5, 1, MATCH(AL$14,$C$4:$H$4))</f>
        <v>6930445.8066624682</v>
      </c>
      <c r="AM93" s="60">
        <f>'[5]Relocation Components'!AM83*INDEX($C$5:$H$5, 1, MATCH(AM$14,$C$4:$H$4))</f>
        <v>0</v>
      </c>
      <c r="AN93" s="100">
        <f t="shared" si="8"/>
        <v>36136093165.127693</v>
      </c>
      <c r="AP93">
        <v>208559610273.67139</v>
      </c>
    </row>
    <row r="94" spans="2:42">
      <c r="B94" s="46">
        <v>2098</v>
      </c>
      <c r="C94" s="60" cm="1">
        <f t="array" ref="C94">[5]Growth!C84*INDEX($C$5:$H$5, 1, MATCH(C$14,$C$4:$H$4))*INDEX($C$9:$F$11,MATCH(C$15,$B$9:$B$11),_xlfn.IFS($B94-$B$16&lt;=$C$8,1,$B94-$B$16&lt;=$D$8,2,$B94-$B$16&lt;=$E$8,3,$B94-$B$16&gt;$E$8,4))</f>
        <v>460919896.49125934</v>
      </c>
      <c r="D94" s="60" cm="1">
        <f t="array" ref="D94">[5]Growth!D84*INDEX($C$5:$H$5, 1, MATCH(D$14,$C$4:$H$4))*INDEX($C$9:$F$11,MATCH(D$15,$B$9:$B$11),_xlfn.IFS($B94-$B$16&lt;=$C$8,1,$B94-$B$16&lt;=$D$8,2,$B94-$B$16&lt;=$E$8,3,$B94-$B$16&gt;$E$8,4))</f>
        <v>43237188.332744248</v>
      </c>
      <c r="E94" s="60" cm="1">
        <f t="array" ref="E94">[5]Growth!E84*INDEX($C$5:$H$5, 1, MATCH(E$14,$C$4:$H$4))*INDEX($C$9:$F$11,MATCH(E$15,$B$9:$B$11),_xlfn.IFS($B94-$B$16&lt;=$C$8,1,$B94-$B$16&lt;=$D$8,2,$B94-$B$16&lt;=$E$8,3,$B94-$B$16&gt;$E$8,4))</f>
        <v>3017303.255244513</v>
      </c>
      <c r="F94" s="60">
        <f>[5]Growth!F84*INDEX($C$5:$H$5, 1, MATCH(F$14,$C$4:$H$4))</f>
        <v>8964669895.3632984</v>
      </c>
      <c r="G94" s="60">
        <f>[5]Growth!G84*INDEX($C$5:$H$5, 1, MATCH(G$14,$C$4:$H$4))</f>
        <v>281501662.50311971</v>
      </c>
      <c r="H94" s="60">
        <f>[5]Growth!H84*INDEX($C$5:$H$5, 1, MATCH(H$14,$C$4:$H$4))</f>
        <v>57902767.175375961</v>
      </c>
      <c r="I94" s="60">
        <f>[5]Growth!I84*INDEX($C$5:$H$5, 1, MATCH(I$14,$C$4:$H$4))</f>
        <v>1465670340.319329</v>
      </c>
      <c r="J94" s="60">
        <f>[5]Growth!J84*INDEX($C$5:$H$5, 1, MATCH(J$14,$C$4:$H$4))</f>
        <v>101460324.04461329</v>
      </c>
      <c r="K94" s="60">
        <f>[5]Growth!K84*INDEX($C$5:$H$5, 1, MATCH(K$14,$C$4:$H$4))</f>
        <v>38722573.922966927</v>
      </c>
      <c r="L94" s="60">
        <f>[5]Growth!L84*INDEX($C$5:$H$5, 1, MATCH(L$14,$C$4:$H$4))</f>
        <v>917315815.38666129</v>
      </c>
      <c r="M94" s="60">
        <f>[5]Growth!M84*INDEX($C$5:$H$5, 1, MATCH(M$14,$C$4:$H$4))</f>
        <v>34176957.022599071</v>
      </c>
      <c r="N94" s="60">
        <f>[5]Growth!N84*INDEX($C$5:$H$5, 1, MATCH(N$14,$C$4:$H$4))</f>
        <v>12543969.962441953</v>
      </c>
      <c r="O94" s="60">
        <f>[5]Growth!O84*INDEX($C$5:$H$5, 1, MATCH(O$14,$C$4:$H$4))</f>
        <v>2051008136.3371978</v>
      </c>
      <c r="P94" s="60">
        <f>[5]Growth!P84*INDEX($C$5:$H$5, 1, MATCH(P$14,$C$4:$H$4))</f>
        <v>29397869.82936614</v>
      </c>
      <c r="Q94" s="60">
        <f>[5]Growth!Q84*INDEX($C$5:$H$5, 1, MATCH(Q$14,$C$4:$H$4))</f>
        <v>12200544.587526137</v>
      </c>
      <c r="R94" s="60" cm="1">
        <f t="array" ref="R94">[5]Growth!R84*INDEX($C$5:$H$5, 1, MATCH(R$14,$C$4:$H$4))*INDEX($C$9:$F$11,MATCH(R$15,$B$9:$B$11),_xlfn.IFS($B94-$B$16&lt;=$C$8,1,$B94-$B$16&lt;=$D$8,2,$B94-$B$16&lt;=$E$8,3,$B94-$B$16&gt;$E$8,4))</f>
        <v>58385560.975420363</v>
      </c>
      <c r="S94" s="60" cm="1">
        <f t="array" ref="S94">[5]Growth!S84*INDEX($C$5:$H$5, 1, MATCH(S$14,$C$4:$H$4))*INDEX($C$9:$F$11,MATCH(S$15,$B$9:$B$11),_xlfn.IFS($B94-$B$16&lt;=$C$8,1,$B94-$B$16&lt;=$D$8,2,$B94-$B$16&lt;=$E$8,3,$B94-$B$16&gt;$E$8,4))</f>
        <v>4301938.5429033125</v>
      </c>
      <c r="T94" s="60" cm="1">
        <f t="array" ref="T94">[5]Growth!T84*INDEX($C$5:$H$5, 1, MATCH(T$14,$C$4:$H$4))*INDEX($C$9:$F$11,MATCH(T$15,$B$9:$B$11),_xlfn.IFS($B94-$B$16&lt;=$C$8,1,$B94-$B$16&lt;=$D$8,2,$B94-$B$16&lt;=$E$8,3,$B94-$B$16&gt;$E$8,4))</f>
        <v>787774.23181709787</v>
      </c>
      <c r="U94" s="100">
        <f t="shared" si="7"/>
        <v>14537220518.283886</v>
      </c>
      <c r="V94" s="60">
        <f>'[5]Relocation Components'!V84*INDEX($C$5:$H$5, 1, MATCH(V$14,$C$4:$H$4))</f>
        <v>6328874451.9390068</v>
      </c>
      <c r="W94" s="60">
        <f>'[5]Relocation Components'!W84*INDEX($C$5:$H$5, 1, MATCH(W$14,$C$4:$H$4))</f>
        <v>2015359907.4896281</v>
      </c>
      <c r="X94" s="60">
        <f>'[5]Relocation Components'!X84*INDEX($C$5:$H$5, 1, MATCH(X$14,$C$4:$H$4))</f>
        <v>0</v>
      </c>
      <c r="Y94" s="60">
        <f>'[5]Relocation Components'!Y84*INDEX($C$5:$H$5, 1, MATCH(Y$14,$C$4:$H$4))</f>
        <v>6929538570.0188408</v>
      </c>
      <c r="Z94" s="60">
        <f>'[5]Relocation Components'!Z84*INDEX($C$5:$H$5, 1, MATCH(Z$14,$C$4:$H$4))</f>
        <v>2011730906.0240724</v>
      </c>
      <c r="AA94" s="60">
        <f>'[5]Relocation Components'!AA84*INDEX($C$5:$H$5, 1, MATCH(AA$14,$C$4:$H$4))</f>
        <v>0</v>
      </c>
      <c r="AB94" s="60">
        <f>'[5]Relocation Components'!AB84*INDEX($C$5:$H$5, 1, MATCH(AB$14,$C$4:$H$4))</f>
        <v>16523815678.096167</v>
      </c>
      <c r="AC94" s="60">
        <f>'[5]Relocation Components'!AC84*INDEX($C$5:$H$5, 1, MATCH(AC$14,$C$4:$H$4))</f>
        <v>3406832893.8998475</v>
      </c>
      <c r="AD94" s="60">
        <f>'[5]Relocation Components'!AD84*INDEX($C$5:$H$5, 1, MATCH(AD$14,$C$4:$H$4))</f>
        <v>0</v>
      </c>
      <c r="AE94" s="60">
        <f>'[5]Relocation Components'!AE84*INDEX($C$5:$H$5, 1, MATCH(AE$14,$C$4:$H$4))</f>
        <v>116333337.82443079</v>
      </c>
      <c r="AF94" s="60">
        <f>'[5]Relocation Components'!AF84*INDEX($C$5:$H$5, 1, MATCH(AF$14,$C$4:$H$4))</f>
        <v>40097060.831555307</v>
      </c>
      <c r="AG94" s="60">
        <f>'[5]Relocation Components'!AG84*INDEX($C$5:$H$5, 1, MATCH(AG$14,$C$4:$H$4))</f>
        <v>0</v>
      </c>
      <c r="AH94" s="60">
        <f>'[5]Relocation Components'!AH84*INDEX($C$5:$H$5, 1, MATCH(AH$14,$C$4:$H$4))</f>
        <v>120482665.93708608</v>
      </c>
      <c r="AI94" s="60">
        <f>'[5]Relocation Components'!AI84*INDEX($C$5:$H$5, 1, MATCH(AI$14,$C$4:$H$4))</f>
        <v>43319058.643386558</v>
      </c>
      <c r="AJ94" s="60">
        <f>'[5]Relocation Components'!AJ84*INDEX($C$5:$H$5, 1, MATCH(AJ$14,$C$4:$H$4))</f>
        <v>0</v>
      </c>
      <c r="AK94" s="60">
        <f>'[5]Relocation Components'!AK84*INDEX($C$5:$H$5, 1, MATCH(AK$14,$C$4:$H$4))</f>
        <v>24695438.938343354</v>
      </c>
      <c r="AL94" s="60">
        <f>'[5]Relocation Components'!AL84*INDEX($C$5:$H$5, 1, MATCH(AL$14,$C$4:$H$4))</f>
        <v>6964744.6859871615</v>
      </c>
      <c r="AM94" s="60">
        <f>'[5]Relocation Components'!AM84*INDEX($C$5:$H$5, 1, MATCH(AM$14,$C$4:$H$4))</f>
        <v>0</v>
      </c>
      <c r="AN94" s="100">
        <f t="shared" si="8"/>
        <v>37568044714.328362</v>
      </c>
      <c r="AP94">
        <v>222970553594.10684</v>
      </c>
    </row>
    <row r="95" spans="2:42">
      <c r="B95" s="46">
        <v>2099</v>
      </c>
      <c r="C95" s="60" cm="1">
        <f t="array" ref="C95">[5]Growth!C85*INDEX($C$5:$H$5, 1, MATCH(C$14,$C$4:$H$4))*INDEX($C$9:$F$11,MATCH(C$15,$B$9:$B$11),_xlfn.IFS($B95-$B$16&lt;=$C$8,1,$B95-$B$16&lt;=$D$8,2,$B95-$B$16&lt;=$E$8,3,$B95-$B$16&gt;$E$8,4))</f>
        <v>481506985.98781383</v>
      </c>
      <c r="D95" s="60" cm="1">
        <f t="array" ref="D95">[5]Growth!D85*INDEX($C$5:$H$5, 1, MATCH(D$14,$C$4:$H$4))*INDEX($C$9:$F$11,MATCH(D$15,$B$9:$B$11),_xlfn.IFS($B95-$B$16&lt;=$C$8,1,$B95-$B$16&lt;=$D$8,2,$B95-$B$16&lt;=$E$8,3,$B95-$B$16&gt;$E$8,4))</f>
        <v>45170574.15206369</v>
      </c>
      <c r="E95" s="60" cm="1">
        <f t="array" ref="E95">[5]Growth!E85*INDEX($C$5:$H$5, 1, MATCH(E$14,$C$4:$H$4))*INDEX($C$9:$F$11,MATCH(E$15,$B$9:$B$11),_xlfn.IFS($B95-$B$16&lt;=$C$8,1,$B95-$B$16&lt;=$D$8,2,$B95-$B$16&lt;=$E$8,3,$B95-$B$16&gt;$E$8,4))</f>
        <v>3152108.5356879458</v>
      </c>
      <c r="F95" s="60">
        <f>[5]Growth!F85*INDEX($C$5:$H$5, 1, MATCH(F$14,$C$4:$H$4))</f>
        <v>9364996370.4203739</v>
      </c>
      <c r="G95" s="60">
        <f>[5]Growth!G85*INDEX($C$5:$H$5, 1, MATCH(G$14,$C$4:$H$4))</f>
        <v>294084745.97527367</v>
      </c>
      <c r="H95" s="60">
        <f>[5]Growth!H85*INDEX($C$5:$H$5, 1, MATCH(H$14,$C$4:$H$4))</f>
        <v>60489986.207330741</v>
      </c>
      <c r="I95" s="60">
        <f>[5]Growth!I85*INDEX($C$5:$H$5, 1, MATCH(I$14,$C$4:$H$4))</f>
        <v>1531190076.6648824</v>
      </c>
      <c r="J95" s="60">
        <f>[5]Growth!J85*INDEX($C$5:$H$5, 1, MATCH(J$14,$C$4:$H$4))</f>
        <v>105994620.18578388</v>
      </c>
      <c r="K95" s="60">
        <f>[5]Growth!K85*INDEX($C$5:$H$5, 1, MATCH(K$14,$C$4:$H$4))</f>
        <v>40452604.788535275</v>
      </c>
      <c r="L95" s="60">
        <f>[5]Growth!L85*INDEX($C$5:$H$5, 1, MATCH(L$14,$C$4:$H$4))</f>
        <v>958435755.91449392</v>
      </c>
      <c r="M95" s="60">
        <f>[5]Growth!M85*INDEX($C$5:$H$5, 1, MATCH(M$14,$C$4:$H$4))</f>
        <v>35702589.39615725</v>
      </c>
      <c r="N95" s="60">
        <f>[5]Growth!N85*INDEX($C$5:$H$5, 1, MATCH(N$14,$C$4:$H$4))</f>
        <v>13104400.752374452</v>
      </c>
      <c r="O95" s="60">
        <f>[5]Growth!O85*INDEX($C$5:$H$5, 1, MATCH(O$14,$C$4:$H$4))</f>
        <v>2142276804.5694327</v>
      </c>
      <c r="P95" s="60">
        <f>[5]Growth!P85*INDEX($C$5:$H$5, 1, MATCH(P$14,$C$4:$H$4))</f>
        <v>30712849.825133327</v>
      </c>
      <c r="Q95" s="60">
        <f>[5]Growth!Q85*INDEX($C$5:$H$5, 1, MATCH(Q$14,$C$4:$H$4))</f>
        <v>12745675.709008574</v>
      </c>
      <c r="R95" s="60" cm="1">
        <f t="array" ref="R95">[5]Growth!R85*INDEX($C$5:$H$5, 1, MATCH(R$14,$C$4:$H$4))*INDEX($C$9:$F$11,MATCH(R$15,$B$9:$B$11),_xlfn.IFS($B95-$B$16&lt;=$C$8,1,$B95-$B$16&lt;=$D$8,2,$B95-$B$16&lt;=$E$8,3,$B95-$B$16&gt;$E$8,4))</f>
        <v>60997196.127628401</v>
      </c>
      <c r="S95" s="60" cm="1">
        <f t="array" ref="S95">[5]Growth!S85*INDEX($C$5:$H$5, 1, MATCH(S$14,$C$4:$H$4))*INDEX($C$9:$F$11,MATCH(S$15,$B$9:$B$11),_xlfn.IFS($B95-$B$16&lt;=$C$8,1,$B95-$B$16&lt;=$D$8,2,$B95-$B$16&lt;=$E$8,3,$B95-$B$16&gt;$E$8,4))</f>
        <v>4494384.5319100935</v>
      </c>
      <c r="T95" s="60" cm="1">
        <f t="array" ref="T95">[5]Growth!T85*INDEX($C$5:$H$5, 1, MATCH(T$14,$C$4:$H$4))*INDEX($C$9:$F$11,MATCH(T$15,$B$9:$B$11),_xlfn.IFS($B95-$B$16&lt;=$C$8,1,$B95-$B$16&lt;=$D$8,2,$B95-$B$16&lt;=$E$8,3,$B95-$B$16&gt;$E$8,4))</f>
        <v>822972.5118298959</v>
      </c>
      <c r="U95" s="100">
        <f t="shared" si="7"/>
        <v>15186330702.255714</v>
      </c>
      <c r="V95" s="60">
        <f>'[5]Relocation Components'!V85*INDEX($C$5:$H$5, 1, MATCH(V$14,$C$4:$H$4))</f>
        <v>6585416014.7489061</v>
      </c>
      <c r="W95" s="60">
        <f>'[5]Relocation Components'!W85*INDEX($C$5:$H$5, 1, MATCH(W$14,$C$4:$H$4))</f>
        <v>2097174836.6089716</v>
      </c>
      <c r="X95" s="60">
        <f>'[5]Relocation Components'!X85*INDEX($C$5:$H$5, 1, MATCH(X$14,$C$4:$H$4))</f>
        <v>0</v>
      </c>
      <c r="Y95" s="60">
        <f>'[5]Relocation Components'!Y85*INDEX($C$5:$H$5, 1, MATCH(Y$14,$C$4:$H$4))</f>
        <v>7200326179.6270256</v>
      </c>
      <c r="Z95" s="60">
        <f>'[5]Relocation Components'!Z85*INDEX($C$5:$H$5, 1, MATCH(Z$14,$C$4:$H$4))</f>
        <v>2090431618.0524151</v>
      </c>
      <c r="AA95" s="60">
        <f>'[5]Relocation Components'!AA85*INDEX($C$5:$H$5, 1, MATCH(AA$14,$C$4:$H$4))</f>
        <v>0</v>
      </c>
      <c r="AB95" s="60">
        <f>'[5]Relocation Components'!AB85*INDEX($C$5:$H$5, 1, MATCH(AB$14,$C$4:$H$4))</f>
        <v>17193516152.556908</v>
      </c>
      <c r="AC95" s="60">
        <f>'[5]Relocation Components'!AC85*INDEX($C$5:$H$5, 1, MATCH(AC$14,$C$4:$H$4))</f>
        <v>3544867138.6984339</v>
      </c>
      <c r="AD95" s="60">
        <f>'[5]Relocation Components'!AD85*INDEX($C$5:$H$5, 1, MATCH(AD$14,$C$4:$H$4))</f>
        <v>0</v>
      </c>
      <c r="AE95" s="60">
        <f>'[5]Relocation Components'!AE85*INDEX($C$5:$H$5, 1, MATCH(AE$14,$C$4:$H$4))</f>
        <v>116357451.96570732</v>
      </c>
      <c r="AF95" s="60">
        <f>'[5]Relocation Components'!AF85*INDEX($C$5:$H$5, 1, MATCH(AF$14,$C$4:$H$4))</f>
        <v>40098188.174459115</v>
      </c>
      <c r="AG95" s="60">
        <f>'[5]Relocation Components'!AG85*INDEX($C$5:$H$5, 1, MATCH(AG$14,$C$4:$H$4))</f>
        <v>0</v>
      </c>
      <c r="AH95" s="60">
        <f>'[5]Relocation Components'!AH85*INDEX($C$5:$H$5, 1, MATCH(AH$14,$C$4:$H$4))</f>
        <v>120507738.90883112</v>
      </c>
      <c r="AI95" s="60">
        <f>'[5]Relocation Components'!AI85*INDEX($C$5:$H$5, 1, MATCH(AI$14,$C$4:$H$4))</f>
        <v>43337657.304486632</v>
      </c>
      <c r="AJ95" s="60">
        <f>'[5]Relocation Components'!AJ85*INDEX($C$5:$H$5, 1, MATCH(AJ$14,$C$4:$H$4))</f>
        <v>0</v>
      </c>
      <c r="AK95" s="60">
        <f>'[5]Relocation Components'!AK85*INDEX($C$5:$H$5, 1, MATCH(AK$14,$C$4:$H$4))</f>
        <v>24816937.078236707</v>
      </c>
      <c r="AL95" s="60">
        <f>'[5]Relocation Components'!AL85*INDEX($C$5:$H$5, 1, MATCH(AL$14,$C$4:$H$4))</f>
        <v>6999036.2204600601</v>
      </c>
      <c r="AM95" s="60">
        <f>'[5]Relocation Components'!AM85*INDEX($C$5:$H$5, 1, MATCH(AM$14,$C$4:$H$4))</f>
        <v>0</v>
      </c>
      <c r="AN95" s="100">
        <f t="shared" si="8"/>
        <v>39063848949.944839</v>
      </c>
      <c r="AP95">
        <v>238304496989.3718</v>
      </c>
    </row>
    <row r="96" spans="2:42">
      <c r="B96" s="46">
        <v>2100</v>
      </c>
      <c r="C96" s="60" cm="1">
        <f t="array" ref="C96">[5]Growth!C86*INDEX($C$5:$H$5, 1, MATCH(C$14,$C$4:$H$4))*INDEX($C$9:$F$11,MATCH(C$15,$B$9:$B$11),_xlfn.IFS($B96-$B$16&lt;=$C$8,1,$B96-$B$16&lt;=$D$8,2,$B96-$B$16&lt;=$E$8,3,$B96-$B$16&gt;$E$8,4))</f>
        <v>503000484.69279504</v>
      </c>
      <c r="D96" s="60" cm="1">
        <f t="array" ref="D96">[5]Growth!D86*INDEX($C$5:$H$5, 1, MATCH(D$14,$C$4:$H$4))*INDEX($C$9:$F$11,MATCH(D$15,$B$9:$B$11),_xlfn.IFS($B96-$B$16&lt;=$C$8,1,$B96-$B$16&lt;=$D$8,2,$B96-$B$16&lt;=$E$8,3,$B96-$B$16&gt;$E$8,4))</f>
        <v>47189205.582483172</v>
      </c>
      <c r="E96" s="60" cm="1">
        <f t="array" ref="E96">[5]Growth!E86*INDEX($C$5:$H$5, 1, MATCH(E$14,$C$4:$H$4))*INDEX($C$9:$F$11,MATCH(E$15,$B$9:$B$11),_xlfn.IFS($B96-$B$16&lt;=$C$8,1,$B96-$B$16&lt;=$D$8,2,$B96-$B$16&lt;=$E$8,3,$B96-$B$16&gt;$E$8,4))</f>
        <v>3292851.0860376079</v>
      </c>
      <c r="F96" s="60">
        <f>[5]Growth!F86*INDEX($C$5:$H$5, 1, MATCH(F$14,$C$4:$H$4))</f>
        <v>9782943818.2447414</v>
      </c>
      <c r="G96" s="60">
        <f>[5]Growth!G86*INDEX($C$5:$H$5, 1, MATCH(G$14,$C$4:$H$4))</f>
        <v>307222383.63838518</v>
      </c>
      <c r="H96" s="60">
        <f>[5]Growth!H86*INDEX($C$5:$H$5, 1, MATCH(H$14,$C$4:$H$4))</f>
        <v>63191170.224542499</v>
      </c>
      <c r="I96" s="60">
        <f>[5]Growth!I86*INDEX($C$5:$H$5, 1, MATCH(I$14,$C$4:$H$4))</f>
        <v>1599597610.7941916</v>
      </c>
      <c r="J96" s="60">
        <f>[5]Growth!J86*INDEX($C$5:$H$5, 1, MATCH(J$14,$C$4:$H$4))</f>
        <v>110728695.13095991</v>
      </c>
      <c r="K96" s="60">
        <f>[5]Growth!K86*INDEX($C$5:$H$5, 1, MATCH(K$14,$C$4:$H$4))</f>
        <v>42258832.305853009</v>
      </c>
      <c r="L96" s="60">
        <f>[5]Growth!L86*INDEX($C$5:$H$5, 1, MATCH(L$14,$C$4:$H$4))</f>
        <v>1001374400.9566433</v>
      </c>
      <c r="M96" s="60">
        <f>[5]Growth!M86*INDEX($C$5:$H$5, 1, MATCH(M$14,$C$4:$H$4))</f>
        <v>37295342.614514694</v>
      </c>
      <c r="N96" s="60">
        <f>[5]Growth!N86*INDEX($C$5:$H$5, 1, MATCH(N$14,$C$4:$H$4))</f>
        <v>13689514.696394086</v>
      </c>
      <c r="O96" s="60">
        <f>[5]Growth!O86*INDEX($C$5:$H$5, 1, MATCH(O$14,$C$4:$H$4))</f>
        <v>2237544819.284049</v>
      </c>
      <c r="P96" s="60">
        <f>[5]Growth!P86*INDEX($C$5:$H$5, 1, MATCH(P$14,$C$4:$H$4))</f>
        <v>32085833.145903811</v>
      </c>
      <c r="Q96" s="60">
        <f>[5]Growth!Q86*INDEX($C$5:$H$5, 1, MATCH(Q$14,$C$4:$H$4))</f>
        <v>13314818.581170438</v>
      </c>
      <c r="R96" s="60" cm="1">
        <f t="array" ref="R96">[5]Growth!R86*INDEX($C$5:$H$5, 1, MATCH(R$14,$C$4:$H$4))*INDEX($C$9:$F$11,MATCH(R$15,$B$9:$B$11),_xlfn.IFS($B96-$B$16&lt;=$C$8,1,$B96-$B$16&lt;=$D$8,2,$B96-$B$16&lt;=$E$8,3,$B96-$B$16&gt;$E$8,4))</f>
        <v>63724030.892618664</v>
      </c>
      <c r="S96" s="60" cm="1">
        <f t="array" ref="S96">[5]Growth!S86*INDEX($C$5:$H$5, 1, MATCH(S$14,$C$4:$H$4))*INDEX($C$9:$F$11,MATCH(S$15,$B$9:$B$11),_xlfn.IFS($B96-$B$16&lt;=$C$8,1,$B96-$B$16&lt;=$D$8,2,$B96-$B$16&lt;=$E$8,3,$B96-$B$16&gt;$E$8,4))</f>
        <v>4695320.2734602895</v>
      </c>
      <c r="T96" s="60" cm="1">
        <f t="array" ref="T96">[5]Growth!T86*INDEX($C$5:$H$5, 1, MATCH(T$14,$C$4:$H$4))*INDEX($C$9:$F$11,MATCH(T$15,$B$9:$B$11),_xlfn.IFS($B96-$B$16&lt;=$C$8,1,$B96-$B$16&lt;=$D$8,2,$B96-$B$16&lt;=$E$8,3,$B96-$B$16&gt;$E$8,4))</f>
        <v>859721.18426443031</v>
      </c>
      <c r="U96" s="100">
        <f t="shared" si="7"/>
        <v>15864008853.329014</v>
      </c>
      <c r="V96" s="60">
        <f>'[5]Relocation Components'!V86*INDEX($C$5:$H$5, 1, MATCH(V$14,$C$4:$H$4))</f>
        <v>6853366642.4819317</v>
      </c>
      <c r="W96" s="60">
        <f>'[5]Relocation Components'!W86*INDEX($C$5:$H$5, 1, MATCH(W$14,$C$4:$H$4))</f>
        <v>2182634100.2342453</v>
      </c>
      <c r="X96" s="60">
        <f>'[5]Relocation Components'!X86*INDEX($C$5:$H$5, 1, MATCH(X$14,$C$4:$H$4))</f>
        <v>0</v>
      </c>
      <c r="Y96" s="60">
        <f>'[5]Relocation Components'!Y86*INDEX($C$5:$H$5, 1, MATCH(Y$14,$C$4:$H$4))</f>
        <v>7483207255.7263851</v>
      </c>
      <c r="Z96" s="60">
        <f>'[5]Relocation Components'!Z86*INDEX($C$5:$H$5, 1, MATCH(Z$14,$C$4:$H$4))</f>
        <v>2172651042.7751694</v>
      </c>
      <c r="AA96" s="60">
        <f>'[5]Relocation Components'!AA86*INDEX($C$5:$H$5, 1, MATCH(AA$14,$C$4:$H$4))</f>
        <v>0</v>
      </c>
      <c r="AB96" s="60">
        <f>'[5]Relocation Components'!AB86*INDEX($C$5:$H$5, 1, MATCH(AB$14,$C$4:$H$4))</f>
        <v>17893042066.645035</v>
      </c>
      <c r="AC96" s="60">
        <f>'[5]Relocation Components'!AC86*INDEX($C$5:$H$5, 1, MATCH(AC$14,$C$4:$H$4))</f>
        <v>3689046781.6905193</v>
      </c>
      <c r="AD96" s="60">
        <f>'[5]Relocation Components'!AD86*INDEX($C$5:$H$5, 1, MATCH(AD$14,$C$4:$H$4))</f>
        <v>0</v>
      </c>
      <c r="AE96" s="60">
        <f>'[5]Relocation Components'!AE86*INDEX($C$5:$H$5, 1, MATCH(AE$14,$C$4:$H$4))</f>
        <v>116375650.66069265</v>
      </c>
      <c r="AF96" s="60">
        <f>'[5]Relocation Components'!AF86*INDEX($C$5:$H$5, 1, MATCH(AF$14,$C$4:$H$4))</f>
        <v>40097202.85797324</v>
      </c>
      <c r="AG96" s="60">
        <f>'[5]Relocation Components'!AG86*INDEX($C$5:$H$5, 1, MATCH(AG$14,$C$4:$H$4))</f>
        <v>0</v>
      </c>
      <c r="AH96" s="60">
        <f>'[5]Relocation Components'!AH86*INDEX($C$5:$H$5, 1, MATCH(AH$14,$C$4:$H$4))</f>
        <v>120525900.05498806</v>
      </c>
      <c r="AI96" s="60">
        <f>'[5]Relocation Components'!AI86*INDEX($C$5:$H$5, 1, MATCH(AI$14,$C$4:$H$4))</f>
        <v>43353875.225661874</v>
      </c>
      <c r="AJ96" s="60">
        <f>'[5]Relocation Components'!AJ86*INDEX($C$5:$H$5, 1, MATCH(AJ$14,$C$4:$H$4))</f>
        <v>0</v>
      </c>
      <c r="AK96" s="60">
        <f>'[5]Relocation Components'!AK86*INDEX($C$5:$H$5, 1, MATCH(AK$14,$C$4:$H$4))</f>
        <v>24938453.838881064</v>
      </c>
      <c r="AL96" s="60">
        <f>'[5]Relocation Components'!AL86*INDEX($C$5:$H$5, 1, MATCH(AL$14,$C$4:$H$4))</f>
        <v>7033333.5250669178</v>
      </c>
      <c r="AM96" s="60">
        <f>'[5]Relocation Components'!AM86*INDEX($C$5:$H$5, 1, MATCH(AM$14,$C$4:$H$4))</f>
        <v>0</v>
      </c>
      <c r="AN96" s="100">
        <f t="shared" si="8"/>
        <v>40626272305.716545</v>
      </c>
      <c r="AP96">
        <v>254618944553.47296</v>
      </c>
    </row>
    <row r="97" spans="2:42">
      <c r="B97" s="46">
        <v>2101</v>
      </c>
      <c r="C97" s="60" cm="1">
        <f t="array" ref="C97">[5]Growth!C87*INDEX($C$5:$H$5, 1, MATCH(C$14,$C$4:$H$4))*INDEX($C$9:$F$11,MATCH(C$15,$B$9:$B$11),_xlfn.IFS($B97-$B$16&lt;=$C$8,1,$B97-$B$16&lt;=$D$8,2,$B97-$B$16&lt;=$E$8,3,$B97-$B$16&gt;$E$8,4))</f>
        <v>525528365.38676065</v>
      </c>
      <c r="D97" s="60" cm="1">
        <f t="array" ref="D97">[5]Growth!D87*INDEX($C$5:$H$5, 1, MATCH(D$14,$C$4:$H$4))*INDEX($C$9:$F$11,MATCH(D$15,$B$9:$B$11),_xlfn.IFS($B97-$B$16&lt;=$C$8,1,$B97-$B$16&lt;=$D$8,2,$B97-$B$16&lt;=$E$8,3,$B97-$B$16&gt;$E$8,4))</f>
        <v>49299737.157517932</v>
      </c>
      <c r="E97" s="60" cm="1">
        <f t="array" ref="E97">[5]Growth!E87*INDEX($C$5:$H$5, 1, MATCH(E$14,$C$4:$H$4))*INDEX($C$9:$F$11,MATCH(E$15,$B$9:$B$11),_xlfn.IFS($B97-$B$16&lt;=$C$8,1,$B97-$B$16&lt;=$D$8,2,$B97-$B$16&lt;=$E$8,3,$B97-$B$16&gt;$E$8,4))</f>
        <v>3440244.2223245893</v>
      </c>
      <c r="F97" s="60">
        <f>[5]Growth!F87*INDEX($C$5:$H$5, 1, MATCH(F$14,$C$4:$H$4))</f>
        <v>10221094812.657619</v>
      </c>
      <c r="G97" s="60">
        <f>[5]Growth!G87*INDEX($C$5:$H$5, 1, MATCH(G$14,$C$4:$H$4))</f>
        <v>320968122.83671582</v>
      </c>
      <c r="H97" s="60">
        <f>[5]Growth!H87*INDEX($C$5:$H$5, 1, MATCH(H$14,$C$4:$H$4))</f>
        <v>66019500.256158113</v>
      </c>
      <c r="I97" s="60">
        <f>[5]Growth!I87*INDEX($C$5:$H$5, 1, MATCH(I$14,$C$4:$H$4))</f>
        <v>1671208135.7711957</v>
      </c>
      <c r="J97" s="60">
        <f>[5]Growth!J87*INDEX($C$5:$H$5, 1, MATCH(J$14,$C$4:$H$4))</f>
        <v>115683963.89905623</v>
      </c>
      <c r="K97" s="60">
        <f>[5]Growth!K87*INDEX($C$5:$H$5, 1, MATCH(K$14,$C$4:$H$4))</f>
        <v>44150524.32418815</v>
      </c>
      <c r="L97" s="60">
        <f>[5]Growth!L87*INDEX($C$5:$H$5, 1, MATCH(L$14,$C$4:$H$4))</f>
        <v>1046210821.1132213</v>
      </c>
      <c r="M97" s="60">
        <f>[5]Growth!M87*INDEX($C$5:$H$5, 1, MATCH(M$14,$C$4:$H$4))</f>
        <v>38966194.483778447</v>
      </c>
      <c r="N97" s="60">
        <f>[5]Growth!N87*INDEX($C$5:$H$5, 1, MATCH(N$14,$C$4:$H$4))</f>
        <v>14302261.677392019</v>
      </c>
      <c r="O97" s="60">
        <f>[5]Growth!O87*INDEX($C$5:$H$5, 1, MATCH(O$14,$C$4:$H$4))</f>
        <v>2337674949.94701</v>
      </c>
      <c r="P97" s="60">
        <f>[5]Growth!P87*INDEX($C$5:$H$5, 1, MATCH(P$14,$C$4:$H$4))</f>
        <v>33522087.385946751</v>
      </c>
      <c r="Q97" s="60">
        <f>[5]Growth!Q87*INDEX($C$5:$H$5, 1, MATCH(Q$14,$C$4:$H$4))</f>
        <v>13910778.16754641</v>
      </c>
      <c r="R97" s="60" cm="1">
        <f t="array" ref="R97">[5]Growth!R87*INDEX($C$5:$H$5, 1, MATCH(R$14,$C$4:$H$4))*INDEX($C$9:$F$11,MATCH(R$15,$B$9:$B$11),_xlfn.IFS($B97-$B$16&lt;=$C$8,1,$B97-$B$16&lt;=$D$8,2,$B97-$B$16&lt;=$E$8,3,$B97-$B$16&gt;$E$8,4))</f>
        <v>66601890.352285318</v>
      </c>
      <c r="S97" s="60" cm="1">
        <f t="array" ref="S97">[5]Growth!S87*INDEX($C$5:$H$5, 1, MATCH(S$14,$C$4:$H$4))*INDEX($C$9:$F$11,MATCH(S$15,$B$9:$B$11),_xlfn.IFS($B97-$B$16&lt;=$C$8,1,$B97-$B$16&lt;=$D$8,2,$B97-$B$16&lt;=$E$8,3,$B97-$B$16&gt;$E$8,4))</f>
        <v>4905113.6278357338</v>
      </c>
      <c r="T97" s="60" cm="1">
        <f t="array" ref="T97">[5]Growth!T87*INDEX($C$5:$H$5, 1, MATCH(T$14,$C$4:$H$4))*INDEX($C$9:$F$11,MATCH(T$15,$B$9:$B$11),_xlfn.IFS($B97-$B$16&lt;=$C$8,1,$B97-$B$16&lt;=$D$8,2,$B97-$B$16&lt;=$E$8,3,$B97-$B$16&gt;$E$8,4))</f>
        <v>898191.11178227782</v>
      </c>
      <c r="U97" s="100">
        <f t="shared" si="7"/>
        <v>16574385694.378338</v>
      </c>
      <c r="V97" s="60">
        <f>'[5]Relocation Components'!V87*INDEX($C$5:$H$5, 1, MATCH(V$14,$C$4:$H$4))</f>
        <v>7134584979.3203621</v>
      </c>
      <c r="W97" s="60">
        <f>'[5]Relocation Components'!W87*INDEX($C$5:$H$5, 1, MATCH(W$14,$C$4:$H$4))</f>
        <v>2272032077.2582984</v>
      </c>
      <c r="X97" s="60">
        <f>'[5]Relocation Components'!X87*INDEX($C$5:$H$5, 1, MATCH(X$14,$C$4:$H$4))</f>
        <v>0</v>
      </c>
      <c r="Y97" s="60">
        <f>'[5]Relocation Components'!Y87*INDEX($C$5:$H$5, 1, MATCH(Y$14,$C$4:$H$4))</f>
        <v>7780090388.803916</v>
      </c>
      <c r="Z97" s="60">
        <f>'[5]Relocation Components'!Z87*INDEX($C$5:$H$5, 1, MATCH(Z$14,$C$4:$H$4))</f>
        <v>2258749335.4380298</v>
      </c>
      <c r="AA97" s="60">
        <f>'[5]Relocation Components'!AA87*INDEX($C$5:$H$5, 1, MATCH(AA$14,$C$4:$H$4))</f>
        <v>0</v>
      </c>
      <c r="AB97" s="60">
        <f>'[5]Relocation Components'!AB87*INDEX($C$5:$H$5, 1, MATCH(AB$14,$C$4:$H$4))</f>
        <v>18625804286.094269</v>
      </c>
      <c r="AC97" s="60">
        <f>'[5]Relocation Components'!AC87*INDEX($C$5:$H$5, 1, MATCH(AC$14,$C$4:$H$4))</f>
        <v>3840061675.8287201</v>
      </c>
      <c r="AD97" s="60">
        <f>'[5]Relocation Components'!AD87*INDEX($C$5:$H$5, 1, MATCH(AD$14,$C$4:$H$4))</f>
        <v>0</v>
      </c>
      <c r="AE97" s="60">
        <f>'[5]Relocation Components'!AE87*INDEX($C$5:$H$5, 1, MATCH(AE$14,$C$4:$H$4))</f>
        <v>116387933.90938684</v>
      </c>
      <c r="AF97" s="60">
        <f>'[5]Relocation Components'!AF87*INDEX($C$5:$H$5, 1, MATCH(AF$14,$C$4:$H$4))</f>
        <v>40102420.285806358</v>
      </c>
      <c r="AG97" s="60">
        <f>'[5]Relocation Components'!AG87*INDEX($C$5:$H$5, 1, MATCH(AG$14,$C$4:$H$4))</f>
        <v>0</v>
      </c>
      <c r="AH97" s="60">
        <f>'[5]Relocation Components'!AH87*INDEX($C$5:$H$5, 1, MATCH(AH$14,$C$4:$H$4))</f>
        <v>120572790.16484579</v>
      </c>
      <c r="AI97" s="60">
        <f>'[5]Relocation Components'!AI87*INDEX($C$5:$H$5, 1, MATCH(AI$14,$C$4:$H$4))</f>
        <v>43371276.485841207</v>
      </c>
      <c r="AJ97" s="60">
        <f>'[5]Relocation Components'!AJ87*INDEX($C$5:$H$5, 1, MATCH(AJ$14,$C$4:$H$4))</f>
        <v>0</v>
      </c>
      <c r="AK97" s="60">
        <f>'[5]Relocation Components'!AK87*INDEX($C$5:$H$5, 1, MATCH(AK$14,$C$4:$H$4))</f>
        <v>25071475.733229134</v>
      </c>
      <c r="AL97" s="60">
        <f>'[5]Relocation Components'!AL87*INDEX($C$5:$H$5, 1, MATCH(AL$14,$C$4:$H$4))</f>
        <v>7067602.580538528</v>
      </c>
      <c r="AM97" s="60">
        <f>'[5]Relocation Components'!AM87*INDEX($C$5:$H$5, 1, MATCH(AM$14,$C$4:$H$4))</f>
        <v>0</v>
      </c>
      <c r="AN97" s="100">
        <f t="shared" si="8"/>
        <v>42263896241.903236</v>
      </c>
      <c r="AP97">
        <v>272675543590.23163</v>
      </c>
    </row>
    <row r="98" spans="2:42">
      <c r="B98" s="46">
        <v>2102</v>
      </c>
      <c r="C98" s="60" cm="1">
        <f t="array" ref="C98">[5]Growth!C88*INDEX($C$5:$H$5, 1, MATCH(C$14,$C$4:$H$4))*INDEX($C$9:$F$11,MATCH(C$15,$B$9:$B$11),_xlfn.IFS($B98-$B$16&lt;=$C$8,1,$B98-$B$16&lt;=$D$8,2,$B98-$B$16&lt;=$E$8,3,$B98-$B$16&gt;$E$8,4))</f>
        <v>549051532.93839085</v>
      </c>
      <c r="D98" s="60" cm="1">
        <f t="array" ref="D98">[5]Growth!D88*INDEX($C$5:$H$5, 1, MATCH(D$14,$C$4:$H$4))*INDEX($C$9:$F$11,MATCH(D$15,$B$9:$B$11),_xlfn.IFS($B98-$B$16&lt;=$C$8,1,$B98-$B$16&lt;=$D$8,2,$B98-$B$16&lt;=$E$8,3,$B98-$B$16&gt;$E$8,4))</f>
        <v>51503348.876099937</v>
      </c>
      <c r="E98" s="60" cm="1">
        <f t="array" ref="E98">[5]Growth!E88*INDEX($C$5:$H$5, 1, MATCH(E$14,$C$4:$H$4))*INDEX($C$9:$F$11,MATCH(E$15,$B$9:$B$11),_xlfn.IFS($B98-$B$16&lt;=$C$8,1,$B98-$B$16&lt;=$D$8,2,$B98-$B$16&lt;=$E$8,3,$B98-$B$16&gt;$E$8,4))</f>
        <v>3594144.5445251726</v>
      </c>
      <c r="F98" s="60">
        <f>[5]Growth!F88*INDEX($C$5:$H$5, 1, MATCH(F$14,$C$4:$H$4))</f>
        <v>10678603546.966169</v>
      </c>
      <c r="G98" s="60">
        <f>[5]Growth!G88*INDEX($C$5:$H$5, 1, MATCH(G$14,$C$4:$H$4))</f>
        <v>335320379.99578345</v>
      </c>
      <c r="H98" s="60">
        <f>[5]Growth!H88*INDEX($C$5:$H$5, 1, MATCH(H$14,$C$4:$H$4))</f>
        <v>68972685.365373924</v>
      </c>
      <c r="I98" s="60">
        <f>[5]Growth!I88*INDEX($C$5:$H$5, 1, MATCH(I$14,$C$4:$H$4))</f>
        <v>1745980719.2189143</v>
      </c>
      <c r="J98" s="60">
        <f>[5]Growth!J88*INDEX($C$5:$H$5, 1, MATCH(J$14,$C$4:$H$4))</f>
        <v>120857937.80613473</v>
      </c>
      <c r="K98" s="60">
        <f>[5]Growth!K88*INDEX($C$5:$H$5, 1, MATCH(K$14,$C$4:$H$4))</f>
        <v>46125738.463592157</v>
      </c>
      <c r="L98" s="60">
        <f>[5]Growth!L88*INDEX($C$5:$H$5, 1, MATCH(L$14,$C$4:$H$4))</f>
        <v>1093027447.2830653</v>
      </c>
      <c r="M98" s="60">
        <f>[5]Growth!M88*INDEX($C$5:$H$5, 1, MATCH(M$14,$C$4:$H$4))</f>
        <v>40710893.183432288</v>
      </c>
      <c r="N98" s="60">
        <f>[5]Growth!N88*INDEX($C$5:$H$5, 1, MATCH(N$14,$C$4:$H$4))</f>
        <v>14942059.569748757</v>
      </c>
      <c r="O98" s="60">
        <f>[5]Growth!O88*INDEX($C$5:$H$5, 1, MATCH(O$14,$C$4:$H$4))</f>
        <v>2442224231.628057</v>
      </c>
      <c r="P98" s="60">
        <f>[5]Growth!P88*INDEX($C$5:$H$5, 1, MATCH(P$14,$C$4:$H$4))</f>
        <v>35021752.467129216</v>
      </c>
      <c r="Q98" s="60">
        <f>[5]Growth!Q88*INDEX($C$5:$H$5, 1, MATCH(Q$14,$C$4:$H$4))</f>
        <v>14533046.666107047</v>
      </c>
      <c r="R98" s="60" cm="1">
        <f t="array" ref="R98">[5]Growth!R88*INDEX($C$5:$H$5, 1, MATCH(R$14,$C$4:$H$4))*INDEX($C$9:$F$11,MATCH(R$15,$B$9:$B$11),_xlfn.IFS($B98-$B$16&lt;=$C$8,1,$B98-$B$16&lt;=$D$8,2,$B98-$B$16&lt;=$E$8,3,$B98-$B$16&gt;$E$8,4))</f>
        <v>69608225.680687085</v>
      </c>
      <c r="S98" s="60" cm="1">
        <f t="array" ref="S98">[5]Growth!S88*INDEX($C$5:$H$5, 1, MATCH(S$14,$C$4:$H$4))*INDEX($C$9:$F$11,MATCH(S$15,$B$9:$B$11),_xlfn.IFS($B98-$B$16&lt;=$C$8,1,$B98-$B$16&lt;=$D$8,2,$B98-$B$16&lt;=$E$8,3,$B98-$B$16&gt;$E$8,4))</f>
        <v>5124148.0169650717</v>
      </c>
      <c r="T98" s="60" cm="1">
        <f t="array" ref="T98">[5]Growth!T88*INDEX($C$5:$H$5, 1, MATCH(T$14,$C$4:$H$4))*INDEX($C$9:$F$11,MATCH(T$15,$B$9:$B$11),_xlfn.IFS($B98-$B$16&lt;=$C$8,1,$B98-$B$16&lt;=$D$8,2,$B98-$B$16&lt;=$E$8,3,$B98-$B$16&gt;$E$8,4))</f>
        <v>938358.72909124894</v>
      </c>
      <c r="U98" s="100">
        <f t="shared" si="7"/>
        <v>17316140197.399265</v>
      </c>
      <c r="V98" s="60">
        <f>'[5]Relocation Components'!V88*INDEX($C$5:$H$5, 1, MATCH(V$14,$C$4:$H$4))</f>
        <v>7428345880.6849356</v>
      </c>
      <c r="W98" s="60">
        <f>'[5]Relocation Components'!W88*INDEX($C$5:$H$5, 1, MATCH(W$14,$C$4:$H$4))</f>
        <v>2365409407.7933259</v>
      </c>
      <c r="X98" s="60">
        <f>'[5]Relocation Components'!X88*INDEX($C$5:$H$5, 1, MATCH(X$14,$C$4:$H$4))</f>
        <v>0</v>
      </c>
      <c r="Y98" s="60">
        <f>'[5]Relocation Components'!Y88*INDEX($C$5:$H$5, 1, MATCH(Y$14,$C$4:$H$4))</f>
        <v>8090258456.1622705</v>
      </c>
      <c r="Z98" s="60">
        <f>'[5]Relocation Components'!Z88*INDEX($C$5:$H$5, 1, MATCH(Z$14,$C$4:$H$4))</f>
        <v>2348695913.9120088</v>
      </c>
      <c r="AA98" s="60">
        <f>'[5]Relocation Components'!AA88*INDEX($C$5:$H$5, 1, MATCH(AA$14,$C$4:$H$4))</f>
        <v>0</v>
      </c>
      <c r="AB98" s="60">
        <f>'[5]Relocation Components'!AB88*INDEX($C$5:$H$5, 1, MATCH(AB$14,$C$4:$H$4))</f>
        <v>19391225149.753384</v>
      </c>
      <c r="AC98" s="60">
        <f>'[5]Relocation Components'!AC88*INDEX($C$5:$H$5, 1, MATCH(AC$14,$C$4:$H$4))</f>
        <v>3997804288.1949797</v>
      </c>
      <c r="AD98" s="60">
        <f>'[5]Relocation Components'!AD88*INDEX($C$5:$H$5, 1, MATCH(AD$14,$C$4:$H$4))</f>
        <v>0</v>
      </c>
      <c r="AE98" s="60">
        <f>'[5]Relocation Components'!AE88*INDEX($C$5:$H$5, 1, MATCH(AE$14,$C$4:$H$4))</f>
        <v>116394301.71178989</v>
      </c>
      <c r="AF98" s="60">
        <f>'[5]Relocation Components'!AF88*INDEX($C$5:$H$5, 1, MATCH(AF$14,$C$4:$H$4))</f>
        <v>40105609.560625337</v>
      </c>
      <c r="AG98" s="60">
        <f>'[5]Relocation Components'!AG88*INDEX($C$5:$H$5, 1, MATCH(AG$14,$C$4:$H$4))</f>
        <v>0</v>
      </c>
      <c r="AH98" s="60">
        <f>'[5]Relocation Components'!AH88*INDEX($C$5:$H$5, 1, MATCH(AH$14,$C$4:$H$4))</f>
        <v>120613152.43942584</v>
      </c>
      <c r="AI98" s="60">
        <f>'[5]Relocation Components'!AI88*INDEX($C$5:$H$5, 1, MATCH(AI$14,$C$4:$H$4))</f>
        <v>43386335.40512678</v>
      </c>
      <c r="AJ98" s="60">
        <f>'[5]Relocation Components'!AJ88*INDEX($C$5:$H$5, 1, MATCH(AJ$14,$C$4:$H$4))</f>
        <v>0</v>
      </c>
      <c r="AK98" s="60">
        <f>'[5]Relocation Components'!AK88*INDEX($C$5:$H$5, 1, MATCH(AK$14,$C$4:$H$4))</f>
        <v>25204673.107082751</v>
      </c>
      <c r="AL98" s="60">
        <f>'[5]Relocation Components'!AL88*INDEX($C$5:$H$5, 1, MATCH(AL$14,$C$4:$H$4))</f>
        <v>7101856.2643119674</v>
      </c>
      <c r="AM98" s="60">
        <f>'[5]Relocation Components'!AM88*INDEX($C$5:$H$5, 1, MATCH(AM$14,$C$4:$H$4))</f>
        <v>0</v>
      </c>
      <c r="AN98" s="100">
        <f t="shared" si="8"/>
        <v>43974545024.989265</v>
      </c>
      <c r="AP98">
        <v>291902230389.99316</v>
      </c>
    </row>
    <row r="99" spans="2:42">
      <c r="B99" s="46">
        <v>2103</v>
      </c>
      <c r="C99" s="60" cm="1">
        <f t="array" ref="C99">[5]Growth!C89*INDEX($C$5:$H$5, 1, MATCH(C$14,$C$4:$H$4))*INDEX($C$9:$F$11,MATCH(C$15,$B$9:$B$11),_xlfn.IFS($B99-$B$16&lt;=$C$8,1,$B99-$B$16&lt;=$D$8,2,$B99-$B$16&lt;=$E$8,3,$B99-$B$16&gt;$E$8,4))</f>
        <v>573613196.33171701</v>
      </c>
      <c r="D99" s="60" cm="1">
        <f t="array" ref="D99">[5]Growth!D89*INDEX($C$5:$H$5, 1, MATCH(D$14,$C$4:$H$4))*INDEX($C$9:$F$11,MATCH(D$15,$B$9:$B$11),_xlfn.IFS($B99-$B$16&lt;=$C$8,1,$B99-$B$16&lt;=$D$8,2,$B99-$B$16&lt;=$E$8,3,$B99-$B$16&gt;$E$8,4))</f>
        <v>53804072.423646353</v>
      </c>
      <c r="E99" s="60" cm="1">
        <f t="array" ref="E99">[5]Growth!E89*INDEX($C$5:$H$5, 1, MATCH(E$14,$C$4:$H$4))*INDEX($C$9:$F$11,MATCH(E$15,$B$9:$B$11),_xlfn.IFS($B99-$B$16&lt;=$C$8,1,$B99-$B$16&lt;=$D$8,2,$B99-$B$16&lt;=$E$8,3,$B99-$B$16&gt;$E$8,4))</f>
        <v>3754834.288390005</v>
      </c>
      <c r="F99" s="60">
        <f>[5]Growth!F89*INDEX($C$5:$H$5, 1, MATCH(F$14,$C$4:$H$4))</f>
        <v>11156310417.673931</v>
      </c>
      <c r="G99" s="60">
        <f>[5]Growth!G89*INDEX($C$5:$H$5, 1, MATCH(G$14,$C$4:$H$4))</f>
        <v>350305442.56366605</v>
      </c>
      <c r="H99" s="60">
        <f>[5]Growth!H89*INDEX($C$5:$H$5, 1, MATCH(H$14,$C$4:$H$4))</f>
        <v>72056140.234870926</v>
      </c>
      <c r="I99" s="60">
        <f>[5]Growth!I89*INDEX($C$5:$H$5, 1, MATCH(I$14,$C$4:$H$4))</f>
        <v>1824052540.6719768</v>
      </c>
      <c r="J99" s="60">
        <f>[5]Growth!J89*INDEX($C$5:$H$5, 1, MATCH(J$14,$C$4:$H$4))</f>
        <v>126260099.19417346</v>
      </c>
      <c r="K99" s="60">
        <f>[5]Growth!K89*INDEX($C$5:$H$5, 1, MATCH(K$14,$C$4:$H$4))</f>
        <v>48188097.706126101</v>
      </c>
      <c r="L99" s="60">
        <f>[5]Growth!L89*INDEX($C$5:$H$5, 1, MATCH(L$14,$C$4:$H$4))</f>
        <v>1141910209.0171106</v>
      </c>
      <c r="M99" s="60">
        <f>[5]Growth!M89*INDEX($C$5:$H$5, 1, MATCH(M$14,$C$4:$H$4))</f>
        <v>42532646.266842052</v>
      </c>
      <c r="N99" s="60">
        <f>[5]Growth!N89*INDEX($C$5:$H$5, 1, MATCH(N$14,$C$4:$H$4))</f>
        <v>15610081.59714769</v>
      </c>
      <c r="O99" s="60">
        <f>[5]Growth!O89*INDEX($C$5:$H$5, 1, MATCH(O$14,$C$4:$H$4))</f>
        <v>2551384254.1023417</v>
      </c>
      <c r="P99" s="60">
        <f>[5]Growth!P89*INDEX($C$5:$H$5, 1, MATCH(P$14,$C$4:$H$4))</f>
        <v>36587578.837965056</v>
      </c>
      <c r="Q99" s="60">
        <f>[5]Growth!Q89*INDEX($C$5:$H$5, 1, MATCH(Q$14,$C$4:$H$4))</f>
        <v>15182765.069104886</v>
      </c>
      <c r="R99" s="60" cm="1">
        <f t="array" ref="R99">[5]Growth!R89*INDEX($C$5:$H$5, 1, MATCH(R$14,$C$4:$H$4))*INDEX($C$9:$F$11,MATCH(R$15,$B$9:$B$11),_xlfn.IFS($B99-$B$16&lt;=$C$8,1,$B99-$B$16&lt;=$D$8,2,$B99-$B$16&lt;=$E$8,3,$B99-$B$16&gt;$E$8,4))</f>
        <v>72748689.816048309</v>
      </c>
      <c r="S99" s="60" cm="1">
        <f t="array" ref="S99">[5]Growth!S89*INDEX($C$5:$H$5, 1, MATCH(S$14,$C$4:$H$4))*INDEX($C$9:$F$11,MATCH(S$15,$B$9:$B$11),_xlfn.IFS($B99-$B$16&lt;=$C$8,1,$B99-$B$16&lt;=$D$8,2,$B99-$B$16&lt;=$E$8,3,$B99-$B$16&gt;$E$8,4))</f>
        <v>5352823.0609377539</v>
      </c>
      <c r="T99" s="60" cm="1">
        <f t="array" ref="T99">[5]Growth!T89*INDEX($C$5:$H$5, 1, MATCH(T$14,$C$4:$H$4))*INDEX($C$9:$F$11,MATCH(T$15,$B$9:$B$11),_xlfn.IFS($B99-$B$16&lt;=$C$8,1,$B99-$B$16&lt;=$D$8,2,$B99-$B$16&lt;=$E$8,3,$B99-$B$16&gt;$E$8,4))</f>
        <v>980297.63035166124</v>
      </c>
      <c r="U99" s="100">
        <f t="shared" si="7"/>
        <v>18090634186.486343</v>
      </c>
      <c r="V99" s="60">
        <f>'[5]Relocation Components'!V89*INDEX($C$5:$H$5, 1, MATCH(V$14,$C$4:$H$4))</f>
        <v>7735193940.7011175</v>
      </c>
      <c r="W99" s="60">
        <f>'[5]Relocation Components'!W89*INDEX($C$5:$H$5, 1, MATCH(W$14,$C$4:$H$4))</f>
        <v>2462938395.5039835</v>
      </c>
      <c r="X99" s="60">
        <f>'[5]Relocation Components'!X89*INDEX($C$5:$H$5, 1, MATCH(X$14,$C$4:$H$4))</f>
        <v>0</v>
      </c>
      <c r="Y99" s="60">
        <f>'[5]Relocation Components'!Y89*INDEX($C$5:$H$5, 1, MATCH(Y$14,$C$4:$H$4))</f>
        <v>8414288494.1626806</v>
      </c>
      <c r="Z99" s="60">
        <f>'[5]Relocation Components'!Z89*INDEX($C$5:$H$5, 1, MATCH(Z$14,$C$4:$H$4))</f>
        <v>2442657651.5901713</v>
      </c>
      <c r="AA99" s="60">
        <f>'[5]Relocation Components'!AA89*INDEX($C$5:$H$5, 1, MATCH(AA$14,$C$4:$H$4))</f>
        <v>0</v>
      </c>
      <c r="AB99" s="60">
        <f>'[5]Relocation Components'!AB89*INDEX($C$5:$H$5, 1, MATCH(AB$14,$C$4:$H$4))</f>
        <v>20190720760.374043</v>
      </c>
      <c r="AC99" s="60">
        <f>'[5]Relocation Components'!AC89*INDEX($C$5:$H$5, 1, MATCH(AC$14,$C$4:$H$4))</f>
        <v>4162566160.8993702</v>
      </c>
      <c r="AD99" s="60">
        <f>'[5]Relocation Components'!AD89*INDEX($C$5:$H$5, 1, MATCH(AD$14,$C$4:$H$4))</f>
        <v>0</v>
      </c>
      <c r="AE99" s="60">
        <f>'[5]Relocation Components'!AE89*INDEX($C$5:$H$5, 1, MATCH(AE$14,$C$4:$H$4))</f>
        <v>116394754.06790176</v>
      </c>
      <c r="AF99" s="60">
        <f>'[5]Relocation Components'!AF89*INDEX($C$5:$H$5, 1, MATCH(AF$14,$C$4:$H$4))</f>
        <v>40106770.682430215</v>
      </c>
      <c r="AG99" s="60">
        <f>'[5]Relocation Components'!AG89*INDEX($C$5:$H$5, 1, MATCH(AG$14,$C$4:$H$4))</f>
        <v>0</v>
      </c>
      <c r="AH99" s="60">
        <f>'[5]Relocation Components'!AH89*INDEX($C$5:$H$5, 1, MATCH(AH$14,$C$4:$H$4))</f>
        <v>120646986.87872814</v>
      </c>
      <c r="AI99" s="60">
        <f>'[5]Relocation Components'!AI89*INDEX($C$5:$H$5, 1, MATCH(AI$14,$C$4:$H$4))</f>
        <v>43399051.983518593</v>
      </c>
      <c r="AJ99" s="60">
        <f>'[5]Relocation Components'!AJ89*INDEX($C$5:$H$5, 1, MATCH(AJ$14,$C$4:$H$4))</f>
        <v>0</v>
      </c>
      <c r="AK99" s="60">
        <f>'[5]Relocation Components'!AK89*INDEX($C$5:$H$5, 1, MATCH(AK$14,$C$4:$H$4))</f>
        <v>25338093.470177032</v>
      </c>
      <c r="AL99" s="60">
        <f>'[5]Relocation Components'!AL89*INDEX($C$5:$H$5, 1, MATCH(AL$14,$C$4:$H$4))</f>
        <v>7136106.9787269607</v>
      </c>
      <c r="AM99" s="60">
        <f>'[5]Relocation Components'!AM89*INDEX($C$5:$H$5, 1, MATCH(AM$14,$C$4:$H$4))</f>
        <v>0</v>
      </c>
      <c r="AN99" s="100">
        <f t="shared" si="8"/>
        <v>45761387167.292854</v>
      </c>
      <c r="AP99">
        <v>312372240822.09534</v>
      </c>
    </row>
    <row r="100" spans="2:42">
      <c r="B100" s="46">
        <v>2104</v>
      </c>
      <c r="C100" s="60" cm="1">
        <f t="array" ref="C100">[5]Growth!C90*INDEX($C$5:$H$5, 1, MATCH(C$14,$C$4:$H$4))*INDEX($C$9:$F$11,MATCH(C$15,$B$9:$B$11),_xlfn.IFS($B100-$B$16&lt;=$C$8,1,$B100-$B$16&lt;=$D$8,2,$B100-$B$16&lt;=$E$8,3,$B100-$B$16&gt;$E$8,4))</f>
        <v>599258397.23202991</v>
      </c>
      <c r="D100" s="60" cm="1">
        <f t="array" ref="D100">[5]Growth!D90*INDEX($C$5:$H$5, 1, MATCH(D$14,$C$4:$H$4))*INDEX($C$9:$F$11,MATCH(D$15,$B$9:$B$11),_xlfn.IFS($B100-$B$16&lt;=$C$8,1,$B100-$B$16&lt;=$D$8,2,$B100-$B$16&lt;=$E$8,3,$B100-$B$16&gt;$E$8,4))</f>
        <v>56206109.953757159</v>
      </c>
      <c r="E100" s="60" cm="1">
        <f t="array" ref="E100">[5]Growth!E90*INDEX($C$5:$H$5, 1, MATCH(E$14,$C$4:$H$4))*INDEX($C$9:$F$11,MATCH(E$15,$B$9:$B$11),_xlfn.IFS($B100-$B$16&lt;=$C$8,1,$B100-$B$16&lt;=$D$8,2,$B100-$B$16&lt;=$E$8,3,$B100-$B$16&gt;$E$8,4))</f>
        <v>3922607.6452800068</v>
      </c>
      <c r="F100" s="60">
        <f>[5]Growth!F90*INDEX($C$5:$H$5, 1, MATCH(F$14,$C$4:$H$4))</f>
        <v>11655091466.585056</v>
      </c>
      <c r="G100" s="60">
        <f>[5]Growth!G90*INDEX($C$5:$H$5, 1, MATCH(G$14,$C$4:$H$4))</f>
        <v>365950710.43834752</v>
      </c>
      <c r="H100" s="60">
        <f>[5]Growth!H90*INDEX($C$5:$H$5, 1, MATCH(H$14,$C$4:$H$4))</f>
        <v>75275508.877904177</v>
      </c>
      <c r="I100" s="60">
        <f>[5]Growth!I90*INDEX($C$5:$H$5, 1, MATCH(I$14,$C$4:$H$4))</f>
        <v>1905566592.4722984</v>
      </c>
      <c r="J100" s="60">
        <f>[5]Growth!J90*INDEX($C$5:$H$5, 1, MATCH(J$14,$C$4:$H$4))</f>
        <v>131900331.87650073</v>
      </c>
      <c r="K100" s="60">
        <f>[5]Growth!K90*INDEX($C$5:$H$5, 1, MATCH(K$14,$C$4:$H$4))</f>
        <v>50341378.526754469</v>
      </c>
      <c r="L100" s="60">
        <f>[5]Growth!L90*INDEX($C$5:$H$5, 1, MATCH(L$14,$C$4:$H$4))</f>
        <v>1192948678.3063529</v>
      </c>
      <c r="M100" s="60">
        <f>[5]Growth!M90*INDEX($C$5:$H$5, 1, MATCH(M$14,$C$4:$H$4))</f>
        <v>44434797.425634228</v>
      </c>
      <c r="N100" s="60">
        <f>[5]Growth!N90*INDEX($C$5:$H$5, 1, MATCH(N$14,$C$4:$H$4))</f>
        <v>16307550.678362146</v>
      </c>
      <c r="O100" s="60">
        <f>[5]Growth!O90*INDEX($C$5:$H$5, 1, MATCH(O$14,$C$4:$H$4))</f>
        <v>2665354718.2449837</v>
      </c>
      <c r="P100" s="60">
        <f>[5]Growth!P90*INDEX($C$5:$H$5, 1, MATCH(P$14,$C$4:$H$4))</f>
        <v>38222433.464716658</v>
      </c>
      <c r="Q100" s="60">
        <f>[5]Growth!Q90*INDEX($C$5:$H$5, 1, MATCH(Q$14,$C$4:$H$4))</f>
        <v>15861122.695737239</v>
      </c>
      <c r="R100" s="60" cm="1">
        <f t="array" ref="R100">[5]Growth!R90*INDEX($C$5:$H$5, 1, MATCH(R$14,$C$4:$H$4))*INDEX($C$9:$F$11,MATCH(R$15,$B$9:$B$11),_xlfn.IFS($B100-$B$16&lt;=$C$8,1,$B100-$B$16&lt;=$D$8,2,$B100-$B$16&lt;=$E$8,3,$B100-$B$16&gt;$E$8,4))</f>
        <v>76029179.800743952</v>
      </c>
      <c r="S100" s="60" cm="1">
        <f t="array" ref="S100">[5]Growth!S90*INDEX($C$5:$H$5, 1, MATCH(S$14,$C$4:$H$4))*INDEX($C$9:$F$11,MATCH(S$15,$B$9:$B$11),_xlfn.IFS($B100-$B$16&lt;=$C$8,1,$B100-$B$16&lt;=$D$8,2,$B100-$B$16&lt;=$E$8,3,$B100-$B$16&gt;$E$8,4))</f>
        <v>5591555.2392652929</v>
      </c>
      <c r="T100" s="60" cm="1">
        <f t="array" ref="T100">[5]Growth!T90*INDEX($C$5:$H$5, 1, MATCH(T$14,$C$4:$H$4))*INDEX($C$9:$F$11,MATCH(T$15,$B$9:$B$11),_xlfn.IFS($B100-$B$16&lt;=$C$8,1,$B100-$B$16&lt;=$D$8,2,$B100-$B$16&lt;=$E$8,3,$B100-$B$16&gt;$E$8,4))</f>
        <v>1024084.5249153869</v>
      </c>
      <c r="U100" s="100">
        <f t="shared" si="7"/>
        <v>18899287223.988636</v>
      </c>
      <c r="V100" s="60">
        <f>'[5]Relocation Components'!V90*INDEX($C$5:$H$5, 1, MATCH(V$14,$C$4:$H$4))</f>
        <v>8055697119.1425362</v>
      </c>
      <c r="W100" s="60">
        <f>'[5]Relocation Components'!W90*INDEX($C$5:$H$5, 1, MATCH(W$14,$C$4:$H$4))</f>
        <v>2564798709.6780281</v>
      </c>
      <c r="X100" s="60">
        <f>'[5]Relocation Components'!X90*INDEX($C$5:$H$5, 1, MATCH(X$14,$C$4:$H$4))</f>
        <v>0</v>
      </c>
      <c r="Y100" s="60">
        <f>'[5]Relocation Components'!Y90*INDEX($C$5:$H$5, 1, MATCH(Y$14,$C$4:$H$4))</f>
        <v>8752781623.9783974</v>
      </c>
      <c r="Z100" s="60">
        <f>'[5]Relocation Components'!Z90*INDEX($C$5:$H$5, 1, MATCH(Z$14,$C$4:$H$4))</f>
        <v>2540808370.477232</v>
      </c>
      <c r="AA100" s="60">
        <f>'[5]Relocation Components'!AA90*INDEX($C$5:$H$5, 1, MATCH(AA$14,$C$4:$H$4))</f>
        <v>0</v>
      </c>
      <c r="AB100" s="60">
        <f>'[5]Relocation Components'!AB90*INDEX($C$5:$H$5, 1, MATCH(AB$14,$C$4:$H$4))</f>
        <v>21025768066.586792</v>
      </c>
      <c r="AC100" s="60">
        <f>'[5]Relocation Components'!AC90*INDEX($C$5:$H$5, 1, MATCH(AC$14,$C$4:$H$4))</f>
        <v>4334651352.8538799</v>
      </c>
      <c r="AD100" s="60">
        <f>'[5]Relocation Components'!AD90*INDEX($C$5:$H$5, 1, MATCH(AD$14,$C$4:$H$4))</f>
        <v>0</v>
      </c>
      <c r="AE100" s="60">
        <f>'[5]Relocation Components'!AE90*INDEX($C$5:$H$5, 1, MATCH(AE$14,$C$4:$H$4))</f>
        <v>116389290.97772244</v>
      </c>
      <c r="AF100" s="60">
        <f>'[5]Relocation Components'!AF90*INDEX($C$5:$H$5, 1, MATCH(AF$14,$C$4:$H$4))</f>
        <v>40105903.65122097</v>
      </c>
      <c r="AG100" s="60">
        <f>'[5]Relocation Components'!AG90*INDEX($C$5:$H$5, 1, MATCH(AG$14,$C$4:$H$4))</f>
        <v>0</v>
      </c>
      <c r="AH100" s="60">
        <f>'[5]Relocation Components'!AH90*INDEX($C$5:$H$5, 1, MATCH(AH$14,$C$4:$H$4))</f>
        <v>120674293.48275276</v>
      </c>
      <c r="AI100" s="60">
        <f>'[5]Relocation Components'!AI90*INDEX($C$5:$H$5, 1, MATCH(AI$14,$C$4:$H$4))</f>
        <v>43409426.221016631</v>
      </c>
      <c r="AJ100" s="60">
        <f>'[5]Relocation Components'!AJ90*INDEX($C$5:$H$5, 1, MATCH(AJ$14,$C$4:$H$4))</f>
        <v>0</v>
      </c>
      <c r="AK100" s="60">
        <f>'[5]Relocation Components'!AK90*INDEX($C$5:$H$5, 1, MATCH(AK$14,$C$4:$H$4))</f>
        <v>25471619.580746271</v>
      </c>
      <c r="AL100" s="60">
        <f>'[5]Relocation Components'!AL90*INDEX($C$5:$H$5, 1, MATCH(AL$14,$C$4:$H$4))</f>
        <v>7170320.7045143023</v>
      </c>
      <c r="AM100" s="60">
        <f>'[5]Relocation Components'!AM90*INDEX($C$5:$H$5, 1, MATCH(AM$14,$C$4:$H$4))</f>
        <v>0</v>
      </c>
      <c r="AN100" s="100">
        <f t="shared" si="8"/>
        <v>47627726097.334839</v>
      </c>
      <c r="AP100">
        <v>334163214704.62274</v>
      </c>
    </row>
    <row r="101" spans="2:42">
      <c r="B101" s="46">
        <v>2105</v>
      </c>
      <c r="C101" s="60" cm="1">
        <f t="array" ref="C101">[5]Growth!C91*INDEX($C$5:$H$5, 1, MATCH(C$14,$C$4:$H$4))*INDEX($C$9:$F$11,MATCH(C$15,$B$9:$B$11),_xlfn.IFS($B101-$B$16&lt;=$C$8,1,$B101-$B$16&lt;=$D$8,2,$B101-$B$16&lt;=$E$8,3,$B101-$B$16&gt;$E$8,4))</f>
        <v>626034085.23154461</v>
      </c>
      <c r="D101" s="60" cm="1">
        <f t="array" ref="D101">[5]Growth!D91*INDEX($C$5:$H$5, 1, MATCH(D$14,$C$4:$H$4))*INDEX($C$9:$F$11,MATCH(D$15,$B$9:$B$11),_xlfn.IFS($B101-$B$16&lt;=$C$8,1,$B101-$B$16&lt;=$D$8,2,$B101-$B$16&lt;=$E$8,3,$B101-$B$16&gt;$E$8,4))</f>
        <v>58713841.055819929</v>
      </c>
      <c r="E101" s="60" cm="1">
        <f t="array" ref="E101">[5]Growth!E91*INDEX($C$5:$H$5, 1, MATCH(E$14,$C$4:$H$4))*INDEX($C$9:$F$11,MATCH(E$15,$B$9:$B$11),_xlfn.IFS($B101-$B$16&lt;=$C$8,1,$B101-$B$16&lt;=$D$8,2,$B101-$B$16&lt;=$E$8,3,$B101-$B$16&gt;$E$8,4))</f>
        <v>4097771.252138033</v>
      </c>
      <c r="F101" s="60">
        <f>[5]Growth!F91*INDEX($C$5:$H$5, 1, MATCH(F$14,$C$4:$H$4))</f>
        <v>12175859844.343105</v>
      </c>
      <c r="G101" s="60">
        <f>[5]Growth!G91*INDEX($C$5:$H$5, 1, MATCH(G$14,$C$4:$H$4))</f>
        <v>382284741.49408787</v>
      </c>
      <c r="H101" s="60">
        <f>[5]Growth!H91*INDEX($C$5:$H$5, 1, MATCH(H$14,$C$4:$H$4))</f>
        <v>78636674.034653589</v>
      </c>
      <c r="I101" s="60">
        <f>[5]Growth!I91*INDEX($C$5:$H$5, 1, MATCH(I$14,$C$4:$H$4))</f>
        <v>1990671918.1009717</v>
      </c>
      <c r="J101" s="60">
        <f>[5]Growth!J91*INDEX($C$5:$H$5, 1, MATCH(J$14,$C$4:$H$4))</f>
        <v>137788937.57907525</v>
      </c>
      <c r="K101" s="60">
        <f>[5]Growth!K91*INDEX($C$5:$H$5, 1, MATCH(K$14,$C$4:$H$4))</f>
        <v>52589517.185180336</v>
      </c>
      <c r="L101" s="60">
        <f>[5]Growth!L91*INDEX($C$5:$H$5, 1, MATCH(L$14,$C$4:$H$4))</f>
        <v>1246236219.0019763</v>
      </c>
      <c r="M101" s="60">
        <f>[5]Growth!M91*INDEX($C$5:$H$5, 1, MATCH(M$14,$C$4:$H$4))</f>
        <v>46420832.084638499</v>
      </c>
      <c r="N101" s="60">
        <f>[5]Growth!N91*INDEX($C$5:$H$5, 1, MATCH(N$14,$C$4:$H$4))</f>
        <v>17035741.463705175</v>
      </c>
      <c r="O101" s="60">
        <f>[5]Growth!O91*INDEX($C$5:$H$5, 1, MATCH(O$14,$C$4:$H$4))</f>
        <v>2784343768.1666346</v>
      </c>
      <c r="P101" s="60">
        <f>[5]Growth!P91*INDEX($C$5:$H$5, 1, MATCH(P$14,$C$4:$H$4))</f>
        <v>39929304.607048512</v>
      </c>
      <c r="Q101" s="60">
        <f>[5]Growth!Q91*INDEX($C$5:$H$5, 1, MATCH(Q$14,$C$4:$H$4))</f>
        <v>16569359.172360066</v>
      </c>
      <c r="R101" s="60" cm="1">
        <f t="array" ref="R101">[5]Growth!R91*INDEX($C$5:$H$5, 1, MATCH(R$14,$C$4:$H$4))*INDEX($C$9:$F$11,MATCH(R$15,$B$9:$B$11),_xlfn.IFS($B101-$B$16&lt;=$C$8,1,$B101-$B$16&lt;=$D$8,2,$B101-$B$16&lt;=$E$8,3,$B101-$B$16&gt;$E$8,4))</f>
        <v>79455847.059369013</v>
      </c>
      <c r="S101" s="60" cm="1">
        <f t="array" ref="S101">[5]Growth!S91*INDEX($C$5:$H$5, 1, MATCH(S$14,$C$4:$H$4))*INDEX($C$9:$F$11,MATCH(S$15,$B$9:$B$11),_xlfn.IFS($B101-$B$16&lt;=$C$8,1,$B101-$B$16&lt;=$D$8,2,$B101-$B$16&lt;=$E$8,3,$B101-$B$16&gt;$E$8,4))</f>
        <v>5840778.5777732385</v>
      </c>
      <c r="T101" s="60" cm="1">
        <f t="array" ref="T101">[5]Growth!T91*INDEX($C$5:$H$5, 1, MATCH(T$14,$C$4:$H$4))*INDEX($C$9:$F$11,MATCH(T$15,$B$9:$B$11),_xlfn.IFS($B101-$B$16&lt;=$C$8,1,$B101-$B$16&lt;=$D$8,2,$B101-$B$16&lt;=$E$8,3,$B101-$B$16&gt;$E$8,4))</f>
        <v>1069799.3648596059</v>
      </c>
      <c r="U101" s="100">
        <f t="shared" si="7"/>
        <v>19743578979.77494</v>
      </c>
      <c r="V101" s="60">
        <f>'[5]Relocation Components'!V91*INDEX($C$5:$H$5, 1, MATCH(V$14,$C$4:$H$4))</f>
        <v>8390447336.1159286</v>
      </c>
      <c r="W101" s="60">
        <f>'[5]Relocation Components'!W91*INDEX($C$5:$H$5, 1, MATCH(W$14,$C$4:$H$4))</f>
        <v>2671177569.8962836</v>
      </c>
      <c r="X101" s="60">
        <f>'[5]Relocation Components'!X91*INDEX($C$5:$H$5, 1, MATCH(X$14,$C$4:$H$4))</f>
        <v>0</v>
      </c>
      <c r="Y101" s="60">
        <f>'[5]Relocation Components'!Y91*INDEX($C$5:$H$5, 1, MATCH(Y$14,$C$4:$H$4))</f>
        <v>9106364815.9566612</v>
      </c>
      <c r="Z101" s="60">
        <f>'[5]Relocation Components'!Z91*INDEX($C$5:$H$5, 1, MATCH(Z$14,$C$4:$H$4))</f>
        <v>2643329350.668148</v>
      </c>
      <c r="AA101" s="60">
        <f>'[5]Relocation Components'!AA91*INDEX($C$5:$H$5, 1, MATCH(AA$14,$C$4:$H$4))</f>
        <v>0</v>
      </c>
      <c r="AB101" s="60">
        <f>'[5]Relocation Components'!AB91*INDEX($C$5:$H$5, 1, MATCH(AB$14,$C$4:$H$4))</f>
        <v>21897906028.377075</v>
      </c>
      <c r="AC101" s="60">
        <f>'[5]Relocation Components'!AC91*INDEX($C$5:$H$5, 1, MATCH(AC$14,$C$4:$H$4))</f>
        <v>4514376678.3239584</v>
      </c>
      <c r="AD101" s="60">
        <f>'[5]Relocation Components'!AD91*INDEX($C$5:$H$5, 1, MATCH(AD$14,$C$4:$H$4))</f>
        <v>0</v>
      </c>
      <c r="AE101" s="60">
        <f>'[5]Relocation Components'!AE91*INDEX($C$5:$H$5, 1, MATCH(AE$14,$C$4:$H$4))</f>
        <v>116377912.44125199</v>
      </c>
      <c r="AF101" s="60">
        <f>'[5]Relocation Components'!AF91*INDEX($C$5:$H$5, 1, MATCH(AF$14,$C$4:$H$4))</f>
        <v>40103008.466997616</v>
      </c>
      <c r="AG101" s="60">
        <f>'[5]Relocation Components'!AG91*INDEX($C$5:$H$5, 1, MATCH(AG$14,$C$4:$H$4))</f>
        <v>0</v>
      </c>
      <c r="AH101" s="60">
        <f>'[5]Relocation Components'!AH91*INDEX($C$5:$H$5, 1, MATCH(AH$14,$C$4:$H$4))</f>
        <v>120695072.25149964</v>
      </c>
      <c r="AI101" s="60">
        <f>'[5]Relocation Components'!AI91*INDEX($C$5:$H$5, 1, MATCH(AI$14,$C$4:$H$4))</f>
        <v>43417458.117620893</v>
      </c>
      <c r="AJ101" s="60">
        <f>'[5]Relocation Components'!AJ91*INDEX($C$5:$H$5, 1, MATCH(AJ$14,$C$4:$H$4))</f>
        <v>0</v>
      </c>
      <c r="AK101" s="60">
        <f>'[5]Relocation Components'!AK91*INDEX($C$5:$H$5, 1, MATCH(AK$14,$C$4:$H$4))</f>
        <v>25605298.18223954</v>
      </c>
      <c r="AL101" s="60">
        <f>'[5]Relocation Components'!AL91*INDEX($C$5:$H$5, 1, MATCH(AL$14,$C$4:$H$4))</f>
        <v>7204509.6064650407</v>
      </c>
      <c r="AM101" s="60">
        <f>'[5]Relocation Components'!AM91*INDEX($C$5:$H$5, 1, MATCH(AM$14,$C$4:$H$4))</f>
        <v>0</v>
      </c>
      <c r="AN101" s="100">
        <f t="shared" si="8"/>
        <v>49577005038.404144</v>
      </c>
      <c r="AP101">
        <v>357357448753.06226</v>
      </c>
    </row>
    <row r="102" spans="2:42">
      <c r="B102" s="46">
        <v>2106</v>
      </c>
      <c r="C102" s="60" cm="1">
        <f t="array" ref="C102">[5]Growth!C92*INDEX($C$5:$H$5, 1, MATCH(C$14,$C$4:$H$4))*INDEX($C$9:$F$11,MATCH(C$15,$B$9:$B$11),_xlfn.IFS($B102-$B$16&lt;=$C$8,1,$B102-$B$16&lt;=$D$8,2,$B102-$B$16&lt;=$E$8,3,$B102-$B$16&gt;$E$8,4))</f>
        <v>653989196.03793097</v>
      </c>
      <c r="D102" s="60" cm="1">
        <f t="array" ref="D102">[5]Growth!D92*INDEX($C$5:$H$5, 1, MATCH(D$14,$C$4:$H$4))*INDEX($C$9:$F$11,MATCH(D$15,$B$9:$B$11),_xlfn.IFS($B102-$B$16&lt;=$C$8,1,$B102-$B$16&lt;=$D$8,2,$B102-$B$16&lt;=$E$8,3,$B102-$B$16&gt;$E$8,4))</f>
        <v>61331829.993204571</v>
      </c>
      <c r="E102" s="60" cm="1">
        <f t="array" ref="E102">[5]Growth!E92*INDEX($C$5:$H$5, 1, MATCH(E$14,$C$4:$H$4))*INDEX($C$9:$F$11,MATCH(E$15,$B$9:$B$11),_xlfn.IFS($B102-$B$16&lt;=$C$8,1,$B102-$B$16&lt;=$D$8,2,$B102-$B$16&lt;=$E$8,3,$B102-$B$16&gt;$E$8,4))</f>
        <v>4280644.700568662</v>
      </c>
      <c r="F102" s="60">
        <f>[5]Growth!F92*INDEX($C$5:$H$5, 1, MATCH(F$14,$C$4:$H$4))</f>
        <v>12719567331.210501</v>
      </c>
      <c r="G102" s="60">
        <f>[5]Growth!G92*INDEX($C$5:$H$5, 1, MATCH(G$14,$C$4:$H$4))</f>
        <v>399337298.87930644</v>
      </c>
      <c r="H102" s="60">
        <f>[5]Growth!H92*INDEX($C$5:$H$5, 1, MATCH(H$14,$C$4:$H$4))</f>
        <v>82145766.934883192</v>
      </c>
      <c r="I102" s="60">
        <f>[5]Growth!I92*INDEX($C$5:$H$5, 1, MATCH(I$14,$C$4:$H$4))</f>
        <v>2079523859.811332</v>
      </c>
      <c r="J102" s="60">
        <f>[5]Growth!J92*INDEX($C$5:$H$5, 1, MATCH(J$14,$C$4:$H$4))</f>
        <v>143936653.02221599</v>
      </c>
      <c r="K102" s="60">
        <f>[5]Growth!K92*INDEX($C$5:$H$5, 1, MATCH(K$14,$C$4:$H$4))</f>
        <v>54936616.263131917</v>
      </c>
      <c r="L102" s="60">
        <f>[5]Growth!L92*INDEX($C$5:$H$5, 1, MATCH(L$14,$C$4:$H$4))</f>
        <v>1301870142.0713964</v>
      </c>
      <c r="M102" s="60">
        <f>[5]Growth!M92*INDEX($C$5:$H$5, 1, MATCH(M$14,$C$4:$H$4))</f>
        <v>48494383.215979129</v>
      </c>
      <c r="N102" s="60">
        <f>[5]Growth!N92*INDEX($C$5:$H$5, 1, MATCH(N$14,$C$4:$H$4))</f>
        <v>17795982.450886603</v>
      </c>
      <c r="O102" s="60">
        <f>[5]Growth!O92*INDEX($C$5:$H$5, 1, MATCH(O$14,$C$4:$H$4))</f>
        <v>2908568336.2848382</v>
      </c>
      <c r="P102" s="60">
        <f>[5]Growth!P92*INDEX($C$5:$H$5, 1, MATCH(P$14,$C$4:$H$4))</f>
        <v>41711306.779951751</v>
      </c>
      <c r="Q102" s="60">
        <f>[5]Growth!Q92*INDEX($C$5:$H$5, 1, MATCH(Q$14,$C$4:$H$4))</f>
        <v>17308766.489905834</v>
      </c>
      <c r="R102" s="60" cm="1">
        <f t="array" ref="R102">[5]Growth!R92*INDEX($C$5:$H$5, 1, MATCH(R$14,$C$4:$H$4))*INDEX($C$9:$F$11,MATCH(R$15,$B$9:$B$11),_xlfn.IFS($B102-$B$16&lt;=$C$8,1,$B102-$B$16&lt;=$D$8,2,$B102-$B$16&lt;=$E$8,3,$B102-$B$16&gt;$E$8,4))</f>
        <v>83035108.094354749</v>
      </c>
      <c r="S102" s="60" cm="1">
        <f t="array" ref="S102">[5]Growth!S92*INDEX($C$5:$H$5, 1, MATCH(S$14,$C$4:$H$4))*INDEX($C$9:$F$11,MATCH(S$15,$B$9:$B$11),_xlfn.IFS($B102-$B$16&lt;=$C$8,1,$B102-$B$16&lt;=$D$8,2,$B102-$B$16&lt;=$E$8,3,$B102-$B$16&gt;$E$8,4))</f>
        <v>6100945.3620338179</v>
      </c>
      <c r="T102" s="60" cm="1">
        <f t="array" ref="T102">[5]Growth!T92*INDEX($C$5:$H$5, 1, MATCH(T$14,$C$4:$H$4))*INDEX($C$9:$F$11,MATCH(T$15,$B$9:$B$11),_xlfn.IFS($B102-$B$16&lt;=$C$8,1,$B102-$B$16&lt;=$D$8,2,$B102-$B$16&lt;=$E$8,3,$B102-$B$16&gt;$E$8,4))</f>
        <v>1117525.4774859583</v>
      </c>
      <c r="U102" s="100">
        <f t="shared" si="7"/>
        <v>20625051693.079914</v>
      </c>
      <c r="V102" s="60">
        <f>'[5]Relocation Components'!V92*INDEX($C$5:$H$5, 1, MATCH(V$14,$C$4:$H$4))</f>
        <v>8740061468.0260983</v>
      </c>
      <c r="W102" s="60">
        <f>'[5]Relocation Components'!W92*INDEX($C$5:$H$5, 1, MATCH(W$14,$C$4:$H$4))</f>
        <v>2782270058.2157698</v>
      </c>
      <c r="X102" s="60">
        <f>'[5]Relocation Components'!X92*INDEX($C$5:$H$5, 1, MATCH(X$14,$C$4:$H$4))</f>
        <v>0</v>
      </c>
      <c r="Y102" s="60">
        <f>'[5]Relocation Components'!Y92*INDEX($C$5:$H$5, 1, MATCH(Y$14,$C$4:$H$4))</f>
        <v>9475690829.6202106</v>
      </c>
      <c r="Z102" s="60">
        <f>'[5]Relocation Components'!Z92*INDEX($C$5:$H$5, 1, MATCH(Z$14,$C$4:$H$4))</f>
        <v>2750409310.0668468</v>
      </c>
      <c r="AA102" s="60">
        <f>'[5]Relocation Components'!AA92*INDEX($C$5:$H$5, 1, MATCH(AA$14,$C$4:$H$4))</f>
        <v>0</v>
      </c>
      <c r="AB102" s="60">
        <f>'[5]Relocation Components'!AB92*INDEX($C$5:$H$5, 1, MATCH(AB$14,$C$4:$H$4))</f>
        <v>22808739658.624249</v>
      </c>
      <c r="AC102" s="60">
        <f>'[5]Relocation Components'!AC92*INDEX($C$5:$H$5, 1, MATCH(AC$14,$C$4:$H$4))</f>
        <v>4702072538.3101244</v>
      </c>
      <c r="AD102" s="60">
        <f>'[5]Relocation Components'!AD92*INDEX($C$5:$H$5, 1, MATCH(AD$14,$C$4:$H$4))</f>
        <v>0</v>
      </c>
      <c r="AE102" s="60">
        <f>'[5]Relocation Components'!AE92*INDEX($C$5:$H$5, 1, MATCH(AE$14,$C$4:$H$4))</f>
        <v>116360618.45849033</v>
      </c>
      <c r="AF102" s="60">
        <f>'[5]Relocation Components'!AF92*INDEX($C$5:$H$5, 1, MATCH(AF$14,$C$4:$H$4))</f>
        <v>40098085.129760161</v>
      </c>
      <c r="AG102" s="60">
        <f>'[5]Relocation Components'!AG92*INDEX($C$5:$H$5, 1, MATCH(AG$14,$C$4:$H$4))</f>
        <v>0</v>
      </c>
      <c r="AH102" s="60">
        <f>'[5]Relocation Components'!AH92*INDEX($C$5:$H$5, 1, MATCH(AH$14,$C$4:$H$4))</f>
        <v>120709323.1849688</v>
      </c>
      <c r="AI102" s="60">
        <f>'[5]Relocation Components'!AI92*INDEX($C$5:$H$5, 1, MATCH(AI$14,$C$4:$H$4))</f>
        <v>43423147.673331387</v>
      </c>
      <c r="AJ102" s="60">
        <f>'[5]Relocation Components'!AJ92*INDEX($C$5:$H$5, 1, MATCH(AJ$14,$C$4:$H$4))</f>
        <v>0</v>
      </c>
      <c r="AK102" s="60">
        <f>'[5]Relocation Components'!AK92*INDEX($C$5:$H$5, 1, MATCH(AK$14,$C$4:$H$4))</f>
        <v>25739093.642355498</v>
      </c>
      <c r="AL102" s="60">
        <f>'[5]Relocation Components'!AL92*INDEX($C$5:$H$5, 1, MATCH(AL$14,$C$4:$H$4))</f>
        <v>7238662.6385657592</v>
      </c>
      <c r="AM102" s="60">
        <f>'[5]Relocation Components'!AM92*INDEX($C$5:$H$5, 1, MATCH(AM$14,$C$4:$H$4))</f>
        <v>0</v>
      </c>
      <c r="AN102" s="100">
        <f t="shared" si="8"/>
        <v>51612812793.590775</v>
      </c>
      <c r="AP102">
        <v>382042168621.82166</v>
      </c>
    </row>
    <row r="103" spans="2:42">
      <c r="B103" s="46">
        <v>2107</v>
      </c>
      <c r="C103" s="60" cm="1">
        <f t="array" ref="C103">[5]Growth!C93*INDEX($C$5:$H$5, 1, MATCH(C$14,$C$4:$H$4))*INDEX($C$9:$F$11,MATCH(C$15,$B$9:$B$11),_xlfn.IFS($B103-$B$16&lt;=$C$8,1,$B103-$B$16&lt;=$D$8,2,$B103-$B$16&lt;=$E$8,3,$B103-$B$16&gt;$E$8,4))</f>
        <v>683174732.71187723</v>
      </c>
      <c r="D103" s="60" cm="1">
        <f t="array" ref="D103">[5]Growth!D93*INDEX($C$5:$H$5, 1, MATCH(D$14,$C$4:$H$4))*INDEX($C$9:$F$11,MATCH(D$15,$B$9:$B$11),_xlfn.IFS($B103-$B$16&lt;=$C$8,1,$B103-$B$16&lt;=$D$8,2,$B103-$B$16&lt;=$E$8,3,$B103-$B$16&gt;$E$8,4))</f>
        <v>64064833.221688159</v>
      </c>
      <c r="E103" s="60" cm="1">
        <f t="array" ref="E103">[5]Growth!E93*INDEX($C$5:$H$5, 1, MATCH(E$14,$C$4:$H$4))*INDEX($C$9:$F$11,MATCH(E$15,$B$9:$B$11),_xlfn.IFS($B103-$B$16&lt;=$C$8,1,$B103-$B$16&lt;=$D$8,2,$B103-$B$16&lt;=$E$8,3,$B103-$B$16&gt;$E$8,4))</f>
        <v>4471561.0657120114</v>
      </c>
      <c r="F103" s="60">
        <f>[5]Growth!F93*INDEX($C$5:$H$5, 1, MATCH(F$14,$C$4:$H$4))</f>
        <v>13287205917.153778</v>
      </c>
      <c r="G103" s="60">
        <f>[5]Growth!G93*INDEX($C$5:$H$5, 1, MATCH(G$14,$C$4:$H$4))</f>
        <v>417139400.14931166</v>
      </c>
      <c r="H103" s="60">
        <f>[5]Growth!H93*INDEX($C$5:$H$5, 1, MATCH(H$14,$C$4:$H$4))</f>
        <v>85809177.440049127</v>
      </c>
      <c r="I103" s="60">
        <f>[5]Growth!I93*INDEX($C$5:$H$5, 1, MATCH(I$14,$C$4:$H$4))</f>
        <v>2172284315.8974762</v>
      </c>
      <c r="J103" s="60">
        <f>[5]Growth!J93*INDEX($C$5:$H$5, 1, MATCH(J$14,$C$4:$H$4))</f>
        <v>150354667.66572317</v>
      </c>
      <c r="K103" s="60">
        <f>[5]Growth!K93*INDEX($C$5:$H$5, 1, MATCH(K$14,$C$4:$H$4))</f>
        <v>57386951.455915727</v>
      </c>
      <c r="L103" s="60">
        <f>[5]Growth!L93*INDEX($C$5:$H$5, 1, MATCH(L$14,$C$4:$H$4))</f>
        <v>1359951866.9002535</v>
      </c>
      <c r="M103" s="60">
        <f>[5]Growth!M93*INDEX($C$5:$H$5, 1, MATCH(M$14,$C$4:$H$4))</f>
        <v>50659237.380242229</v>
      </c>
      <c r="N103" s="60">
        <f>[5]Growth!N93*INDEX($C$5:$H$5, 1, MATCH(N$14,$C$4:$H$4))</f>
        <v>18589658.183126915</v>
      </c>
      <c r="O103" s="60">
        <f>[5]Growth!O93*INDEX($C$5:$H$5, 1, MATCH(O$14,$C$4:$H$4))</f>
        <v>3038254501.794446</v>
      </c>
      <c r="P103" s="60">
        <f>[5]Growth!P93*INDEX($C$5:$H$5, 1, MATCH(P$14,$C$4:$H$4))</f>
        <v>43571685.908627711</v>
      </c>
      <c r="Q103" s="60">
        <f>[5]Growth!Q93*INDEX($C$5:$H$5, 1, MATCH(Q$14,$C$4:$H$4))</f>
        <v>18080691.141275283</v>
      </c>
      <c r="R103" s="60" cm="1">
        <f t="array" ref="R103">[5]Growth!R93*INDEX($C$5:$H$5, 1, MATCH(R$14,$C$4:$H$4))*INDEX($C$9:$F$11,MATCH(R$15,$B$9:$B$11),_xlfn.IFS($B103-$B$16&lt;=$C$8,1,$B103-$B$16&lt;=$D$8,2,$B103-$B$16&lt;=$E$8,3,$B103-$B$16&gt;$E$8,4))</f>
        <v>86773655.615190655</v>
      </c>
      <c r="S103" s="60" cm="1">
        <f t="array" ref="S103">[5]Growth!S93*INDEX($C$5:$H$5, 1, MATCH(S$14,$C$4:$H$4))*INDEX($C$9:$F$11,MATCH(S$15,$B$9:$B$11),_xlfn.IFS($B103-$B$16&lt;=$C$8,1,$B103-$B$16&lt;=$D$8,2,$B103-$B$16&lt;=$E$8,3,$B103-$B$16&gt;$E$8,4))</f>
        <v>6372526.8782760222</v>
      </c>
      <c r="T103" s="60" cm="1">
        <f t="array" ref="T103">[5]Growth!T93*INDEX($C$5:$H$5, 1, MATCH(T$14,$C$4:$H$4))*INDEX($C$9:$F$11,MATCH(T$15,$B$9:$B$11),_xlfn.IFS($B103-$B$16&lt;=$C$8,1,$B103-$B$16&lt;=$D$8,2,$B103-$B$16&lt;=$E$8,3,$B103-$B$16&gt;$E$8,4))</f>
        <v>1167349.7029627971</v>
      </c>
      <c r="U103" s="100">
        <f t="shared" si="7"/>
        <v>21545312730.26593</v>
      </c>
      <c r="V103" s="60">
        <f>'[5]Relocation Components'!V93*INDEX($C$5:$H$5, 1, MATCH(V$14,$C$4:$H$4))</f>
        <v>9105182728.762579</v>
      </c>
      <c r="W103" s="60">
        <f>'[5]Relocation Components'!W93*INDEX($C$5:$H$5, 1, MATCH(W$14,$C$4:$H$4))</f>
        <v>2898279553.6779408</v>
      </c>
      <c r="X103" s="60">
        <f>'[5]Relocation Components'!X93*INDEX($C$5:$H$5, 1, MATCH(X$14,$C$4:$H$4))</f>
        <v>0</v>
      </c>
      <c r="Y103" s="60">
        <f>'[5]Relocation Components'!Y93*INDEX($C$5:$H$5, 1, MATCH(Y$14,$C$4:$H$4))</f>
        <v>9861440889.7010326</v>
      </c>
      <c r="Z103" s="60">
        <f>'[5]Relocation Components'!Z93*INDEX($C$5:$H$5, 1, MATCH(Z$14,$C$4:$H$4))</f>
        <v>2862245178.144124</v>
      </c>
      <c r="AA103" s="60">
        <f>'[5]Relocation Components'!AA93*INDEX($C$5:$H$5, 1, MATCH(AA$14,$C$4:$H$4))</f>
        <v>0</v>
      </c>
      <c r="AB103" s="60">
        <f>'[5]Relocation Components'!AB93*INDEX($C$5:$H$5, 1, MATCH(AB$14,$C$4:$H$4))</f>
        <v>23759940881.27607</v>
      </c>
      <c r="AC103" s="60">
        <f>'[5]Relocation Components'!AC93*INDEX($C$5:$H$5, 1, MATCH(AC$14,$C$4:$H$4))</f>
        <v>4898083095.5439768</v>
      </c>
      <c r="AD103" s="60">
        <f>'[5]Relocation Components'!AD93*INDEX($C$5:$H$5, 1, MATCH(AD$14,$C$4:$H$4))</f>
        <v>0</v>
      </c>
      <c r="AE103" s="60">
        <f>'[5]Relocation Components'!AE93*INDEX($C$5:$H$5, 1, MATCH(AE$14,$C$4:$H$4))</f>
        <v>116337409.02943756</v>
      </c>
      <c r="AF103" s="60">
        <f>'[5]Relocation Components'!AF93*INDEX($C$5:$H$5, 1, MATCH(AF$14,$C$4:$H$4))</f>
        <v>40091133.639508583</v>
      </c>
      <c r="AG103" s="60">
        <f>'[5]Relocation Components'!AG93*INDEX($C$5:$H$5, 1, MATCH(AG$14,$C$4:$H$4))</f>
        <v>0</v>
      </c>
      <c r="AH103" s="60">
        <f>'[5]Relocation Components'!AH93*INDEX($C$5:$H$5, 1, MATCH(AH$14,$C$4:$H$4))</f>
        <v>120717046.28316025</v>
      </c>
      <c r="AI103" s="60">
        <f>'[5]Relocation Components'!AI93*INDEX($C$5:$H$5, 1, MATCH(AI$14,$C$4:$H$4))</f>
        <v>43426494.888148114</v>
      </c>
      <c r="AJ103" s="60">
        <f>'[5]Relocation Components'!AJ93*INDEX($C$5:$H$5, 1, MATCH(AJ$14,$C$4:$H$4))</f>
        <v>0</v>
      </c>
      <c r="AK103" s="60">
        <f>'[5]Relocation Components'!AK93*INDEX($C$5:$H$5, 1, MATCH(AK$14,$C$4:$H$4))</f>
        <v>25873050.78882809</v>
      </c>
      <c r="AL103" s="60">
        <f>'[5]Relocation Components'!AL93*INDEX($C$5:$H$5, 1, MATCH(AL$14,$C$4:$H$4))</f>
        <v>7272791.3717358196</v>
      </c>
      <c r="AM103" s="60">
        <f>'[5]Relocation Components'!AM93*INDEX($C$5:$H$5, 1, MATCH(AM$14,$C$4:$H$4))</f>
        <v>0</v>
      </c>
      <c r="AN103" s="100">
        <f t="shared" si="8"/>
        <v>53738890253.106529</v>
      </c>
      <c r="AP103">
        <v>408309820328.65442</v>
      </c>
    </row>
    <row r="104" spans="2:42">
      <c r="B104" s="46">
        <v>2108</v>
      </c>
      <c r="C104" s="60" cm="1">
        <f t="array" ref="C104">[5]Growth!C94*INDEX($C$5:$H$5, 1, MATCH(C$14,$C$4:$H$4))*INDEX($C$9:$F$11,MATCH(C$15,$B$9:$B$11),_xlfn.IFS($B104-$B$16&lt;=$C$8,1,$B104-$B$16&lt;=$D$8,2,$B104-$B$16&lt;=$E$8,3,$B104-$B$16&gt;$E$8,4))</f>
        <v>713643850.06312287</v>
      </c>
      <c r="D104" s="60" cm="1">
        <f t="array" ref="D104">[5]Growth!D94*INDEX($C$5:$H$5, 1, MATCH(D$14,$C$4:$H$4))*INDEX($C$9:$F$11,MATCH(D$15,$B$9:$B$11),_xlfn.IFS($B104-$B$16&lt;=$C$8,1,$B104-$B$16&lt;=$D$8,2,$B104-$B$16&lt;=$E$8,3,$B104-$B$16&gt;$E$8,4))</f>
        <v>66917807.198037073</v>
      </c>
      <c r="E104" s="60" cm="1">
        <f t="array" ref="E104">[5]Growth!E94*INDEX($C$5:$H$5, 1, MATCH(E$14,$C$4:$H$4))*INDEX($C$9:$F$11,MATCH(E$15,$B$9:$B$11),_xlfn.IFS($B104-$B$16&lt;=$C$8,1,$B104-$B$16&lt;=$D$8,2,$B104-$B$16&lt;=$E$8,3,$B104-$B$16&gt;$E$8,4))</f>
        <v>4670867.4556182707</v>
      </c>
      <c r="F104" s="60">
        <f>[5]Growth!F94*INDEX($C$5:$H$5, 1, MATCH(F$14,$C$4:$H$4))</f>
        <v>13879809443.363352</v>
      </c>
      <c r="G104" s="60">
        <f>[5]Growth!G94*INDEX($C$5:$H$5, 1, MATCH(G$14,$C$4:$H$4))</f>
        <v>435723368.29911911</v>
      </c>
      <c r="H104" s="60">
        <f>[5]Growth!H94*INDEX($C$5:$H$5, 1, MATCH(H$14,$C$4:$H$4))</f>
        <v>89633564.578394398</v>
      </c>
      <c r="I104" s="60">
        <f>[5]Growth!I94*INDEX($C$5:$H$5, 1, MATCH(I$14,$C$4:$H$4))</f>
        <v>2269122007.9427061</v>
      </c>
      <c r="J104" s="60">
        <f>[5]Growth!J94*INDEX($C$5:$H$5, 1, MATCH(J$14,$C$4:$H$4))</f>
        <v>157054642.14102548</v>
      </c>
      <c r="K104" s="60">
        <f>[5]Growth!K94*INDEX($C$5:$H$5, 1, MATCH(K$14,$C$4:$H$4))</f>
        <v>59944978.627320051</v>
      </c>
      <c r="L104" s="60">
        <f>[5]Growth!L94*INDEX($C$5:$H$5, 1, MATCH(L$14,$C$4:$H$4))</f>
        <v>1420587088.856818</v>
      </c>
      <c r="M104" s="60">
        <f>[5]Growth!M94*INDEX($C$5:$H$5, 1, MATCH(M$14,$C$4:$H$4))</f>
        <v>52919341.002891667</v>
      </c>
      <c r="N104" s="60">
        <f>[5]Growth!N94*INDEX($C$5:$H$5, 1, MATCH(N$14,$C$4:$H$4))</f>
        <v>19418211.532464031</v>
      </c>
      <c r="O104" s="60">
        <f>[5]Growth!O94*INDEX($C$5:$H$5, 1, MATCH(O$14,$C$4:$H$4))</f>
        <v>3173637863.0143013</v>
      </c>
      <c r="P104" s="60">
        <f>[5]Growth!P94*INDEX($C$5:$H$5, 1, MATCH(P$14,$C$4:$H$4))</f>
        <v>45513824.68322137</v>
      </c>
      <c r="Q104" s="60">
        <f>[5]Growth!Q94*INDEX($C$5:$H$5, 1, MATCH(Q$14,$C$4:$H$4))</f>
        <v>18886536.341556903</v>
      </c>
      <c r="R104" s="60" cm="1">
        <f t="array" ref="R104">[5]Growth!R94*INDEX($C$5:$H$5, 1, MATCH(R$14,$C$4:$H$4))*INDEX($C$9:$F$11,MATCH(R$15,$B$9:$B$11),_xlfn.IFS($B104-$B$16&lt;=$C$8,1,$B104-$B$16&lt;=$D$8,2,$B104-$B$16&lt;=$E$8,3,$B104-$B$16&gt;$E$8,4))</f>
        <v>90678470.117874205</v>
      </c>
      <c r="S104" s="60" cm="1">
        <f t="array" ref="S104">[5]Growth!S94*INDEX($C$5:$H$5, 1, MATCH(S$14,$C$4:$H$4))*INDEX($C$9:$F$11,MATCH(S$15,$B$9:$B$11),_xlfn.IFS($B104-$B$16&lt;=$C$8,1,$B104-$B$16&lt;=$D$8,2,$B104-$B$16&lt;=$E$8,3,$B104-$B$16&gt;$E$8,4))</f>
        <v>6656014.1827373607</v>
      </c>
      <c r="T104" s="60" cm="1">
        <f t="array" ref="T104">[5]Growth!T94*INDEX($C$5:$H$5, 1, MATCH(T$14,$C$4:$H$4))*INDEX($C$9:$F$11,MATCH(T$15,$B$9:$B$11),_xlfn.IFS($B104-$B$16&lt;=$C$8,1,$B104-$B$16&lt;=$D$8,2,$B104-$B$16&lt;=$E$8,3,$B104-$B$16&gt;$E$8,4))</f>
        <v>1219362.5372936048</v>
      </c>
      <c r="U104" s="100">
        <f t="shared" si="7"/>
        <v>22506037241.937851</v>
      </c>
      <c r="V104" s="60">
        <f>'[5]Relocation Components'!V94*INDEX($C$5:$H$5, 1, MATCH(V$14,$C$4:$H$4))</f>
        <v>9486481530.3164063</v>
      </c>
      <c r="W104" s="60">
        <f>'[5]Relocation Components'!W94*INDEX($C$5:$H$5, 1, MATCH(W$14,$C$4:$H$4))</f>
        <v>3019418000.7639389</v>
      </c>
      <c r="X104" s="60">
        <f>'[5]Relocation Components'!X94*INDEX($C$5:$H$5, 1, MATCH(X$14,$C$4:$H$4))</f>
        <v>0</v>
      </c>
      <c r="Y104" s="60">
        <f>'[5]Relocation Components'!Y94*INDEX($C$5:$H$5, 1, MATCH(Y$14,$C$4:$H$4))</f>
        <v>10264324146.662519</v>
      </c>
      <c r="Z104" s="60">
        <f>'[5]Relocation Components'!Z94*INDEX($C$5:$H$5, 1, MATCH(Z$14,$C$4:$H$4))</f>
        <v>2979041936.1408467</v>
      </c>
      <c r="AA104" s="60">
        <f>'[5]Relocation Components'!AA94*INDEX($C$5:$H$5, 1, MATCH(AA$14,$C$4:$H$4))</f>
        <v>0</v>
      </c>
      <c r="AB104" s="60">
        <f>'[5]Relocation Components'!AB94*INDEX($C$5:$H$5, 1, MATCH(AB$14,$C$4:$H$4))</f>
        <v>24753252234.85598</v>
      </c>
      <c r="AC104" s="60">
        <f>'[5]Relocation Components'!AC94*INDEX($C$5:$H$5, 1, MATCH(AC$14,$C$4:$H$4))</f>
        <v>5102767035.9586878</v>
      </c>
      <c r="AD104" s="60">
        <f>'[5]Relocation Components'!AD94*INDEX($C$5:$H$5, 1, MATCH(AD$14,$C$4:$H$4))</f>
        <v>0</v>
      </c>
      <c r="AE104" s="60">
        <f>'[5]Relocation Components'!AE94*INDEX($C$5:$H$5, 1, MATCH(AE$14,$C$4:$H$4))</f>
        <v>116308284.15409358</v>
      </c>
      <c r="AF104" s="60">
        <f>'[5]Relocation Components'!AF94*INDEX($C$5:$H$5, 1, MATCH(AF$14,$C$4:$H$4))</f>
        <v>40082153.996242873</v>
      </c>
      <c r="AG104" s="60">
        <f>'[5]Relocation Components'!AG94*INDEX($C$5:$H$5, 1, MATCH(AG$14,$C$4:$H$4))</f>
        <v>0</v>
      </c>
      <c r="AH104" s="60">
        <f>'[5]Relocation Components'!AH94*INDEX($C$5:$H$5, 1, MATCH(AH$14,$C$4:$H$4))</f>
        <v>120718241.546074</v>
      </c>
      <c r="AI104" s="60">
        <f>'[5]Relocation Components'!AI94*INDEX($C$5:$H$5, 1, MATCH(AI$14,$C$4:$H$4))</f>
        <v>43427499.762071088</v>
      </c>
      <c r="AJ104" s="60">
        <f>'[5]Relocation Components'!AJ94*INDEX($C$5:$H$5, 1, MATCH(AJ$14,$C$4:$H$4))</f>
        <v>0</v>
      </c>
      <c r="AK104" s="60">
        <f>'[5]Relocation Components'!AK94*INDEX($C$5:$H$5, 1, MATCH(AK$14,$C$4:$H$4))</f>
        <v>26007132.839926895</v>
      </c>
      <c r="AL104" s="60">
        <f>'[5]Relocation Components'!AL94*INDEX($C$5:$H$5, 1, MATCH(AL$14,$C$4:$H$4))</f>
        <v>7306884.4036387913</v>
      </c>
      <c r="AM104" s="60">
        <f>'[5]Relocation Components'!AM94*INDEX($C$5:$H$5, 1, MATCH(AM$14,$C$4:$H$4))</f>
        <v>0</v>
      </c>
      <c r="AN104" s="100">
        <f t="shared" si="8"/>
        <v>55959135081.400429</v>
      </c>
      <c r="AP104">
        <v>436258362751.7027</v>
      </c>
    </row>
    <row r="105" spans="2:42">
      <c r="B105" s="46">
        <v>2109</v>
      </c>
      <c r="C105" s="60" cm="1">
        <f t="array" ref="C105">[5]Growth!C95*INDEX($C$5:$H$5, 1, MATCH(C$14,$C$4:$H$4))*INDEX($C$9:$F$11,MATCH(C$15,$B$9:$B$11),_xlfn.IFS($B105-$B$16&lt;=$C$8,1,$B105-$B$16&lt;=$D$8,2,$B105-$B$16&lt;=$E$8,3,$B105-$B$16&gt;$E$8,4))</f>
        <v>745451942.31771374</v>
      </c>
      <c r="D105" s="60" cm="1">
        <f t="array" ref="D105">[5]Growth!D95*INDEX($C$5:$H$5, 1, MATCH(D$14,$C$4:$H$4))*INDEX($C$9:$F$11,MATCH(D$15,$B$9:$B$11),_xlfn.IFS($B105-$B$16&lt;=$C$8,1,$B105-$B$16&lt;=$D$8,2,$B105-$B$16&lt;=$E$8,3,$B105-$B$16&gt;$E$8,4))</f>
        <v>69895916.488966659</v>
      </c>
      <c r="E105" s="60" cm="1">
        <f t="array" ref="E105">[5]Growth!E95*INDEX($C$5:$H$5, 1, MATCH(E$14,$C$4:$H$4))*INDEX($C$9:$F$11,MATCH(E$15,$B$9:$B$11),_xlfn.IFS($B105-$B$16&lt;=$C$8,1,$B105-$B$16&lt;=$D$8,2,$B105-$B$16&lt;=$E$8,3,$B105-$B$16&gt;$E$8,4))</f>
        <v>4878925.581850878</v>
      </c>
      <c r="F105" s="60">
        <f>[5]Growth!F95*INDEX($C$5:$H$5, 1, MATCH(F$14,$C$4:$H$4))</f>
        <v>14498455307.401003</v>
      </c>
      <c r="G105" s="60">
        <f>[5]Growth!G95*INDEX($C$5:$H$5, 1, MATCH(G$14,$C$4:$H$4))</f>
        <v>455122884.76353407</v>
      </c>
      <c r="H105" s="60">
        <f>[5]Growth!H95*INDEX($C$5:$H$5, 1, MATCH(H$14,$C$4:$H$4))</f>
        <v>93625867.486974135</v>
      </c>
      <c r="I105" s="60">
        <f>[5]Growth!I95*INDEX($C$5:$H$5, 1, MATCH(I$14,$C$4:$H$4))</f>
        <v>2370212758.4027157</v>
      </c>
      <c r="J105" s="60">
        <f>[5]Growth!J95*INDEX($C$5:$H$5, 1, MATCH(J$14,$C$4:$H$4))</f>
        <v>164048727.39469376</v>
      </c>
      <c r="K105" s="60">
        <f>[5]Growth!K95*INDEX($C$5:$H$5, 1, MATCH(K$14,$C$4:$H$4))</f>
        <v>62615341.137225039</v>
      </c>
      <c r="L105" s="60">
        <f>[5]Growth!L95*INDEX($C$5:$H$5, 1, MATCH(L$14,$C$4:$H$4))</f>
        <v>1483885953.3417881</v>
      </c>
      <c r="M105" s="60">
        <f>[5]Growth!M95*INDEX($C$5:$H$5, 1, MATCH(M$14,$C$4:$H$4))</f>
        <v>55278806.894355468</v>
      </c>
      <c r="N105" s="60">
        <f>[5]Growth!N95*INDEX($C$5:$H$5, 1, MATCH(N$14,$C$4:$H$4))</f>
        <v>20283146.071277052</v>
      </c>
      <c r="O105" s="60">
        <f>[5]Growth!O95*INDEX($C$5:$H$5, 1, MATCH(O$14,$C$4:$H$4))</f>
        <v>3314963924.1016564</v>
      </c>
      <c r="P105" s="60">
        <f>[5]Growth!P95*INDEX($C$5:$H$5, 1, MATCH(P$14,$C$4:$H$4))</f>
        <v>47541248.12050283</v>
      </c>
      <c r="Q105" s="60">
        <f>[5]Growth!Q95*INDEX($C$5:$H$5, 1, MATCH(Q$14,$C$4:$H$4))</f>
        <v>19727764.334013507</v>
      </c>
      <c r="R105" s="60" cm="1">
        <f t="array" ref="R105">[5]Growth!R95*INDEX($C$5:$H$5, 1, MATCH(R$14,$C$4:$H$4))*INDEX($C$9:$F$11,MATCH(R$15,$B$9:$B$11),_xlfn.IFS($B105-$B$16&lt;=$C$8,1,$B105-$B$16&lt;=$D$8,2,$B105-$B$16&lt;=$E$8,3,$B105-$B$16&gt;$E$8,4))</f>
        <v>94756831.931788176</v>
      </c>
      <c r="S105" s="60" cm="1">
        <f t="array" ref="S105">[5]Growth!S95*INDEX($C$5:$H$5, 1, MATCH(S$14,$C$4:$H$4))*INDEX($C$9:$F$11,MATCH(S$15,$B$9:$B$11),_xlfn.IFS($B105-$B$16&lt;=$C$8,1,$B105-$B$16&lt;=$D$8,2,$B105-$B$16&lt;=$E$8,3,$B105-$B$16&gt;$E$8,4))</f>
        <v>6951918.9004491447</v>
      </c>
      <c r="T105" s="60" cm="1">
        <f t="array" ref="T105">[5]Growth!T95*INDEX($C$5:$H$5, 1, MATCH(T$14,$C$4:$H$4))*INDEX($C$9:$F$11,MATCH(T$15,$B$9:$B$11),_xlfn.IFS($B105-$B$16&lt;=$C$8,1,$B105-$B$16&lt;=$D$8,2,$B105-$B$16&lt;=$E$8,3,$B105-$B$16&gt;$E$8,4))</f>
        <v>1273658.2808000864</v>
      </c>
      <c r="U105" s="100">
        <f t="shared" si="7"/>
        <v>23508970922.951313</v>
      </c>
      <c r="V105" s="60">
        <f>'[5]Relocation Components'!V95*INDEX($C$5:$H$5, 1, MATCH(V$14,$C$4:$H$4))</f>
        <v>9884656281.4578934</v>
      </c>
      <c r="W105" s="60">
        <f>'[5]Relocation Components'!W95*INDEX($C$5:$H$5, 1, MATCH(W$14,$C$4:$H$4))</f>
        <v>3145906157.8387957</v>
      </c>
      <c r="X105" s="60">
        <f>'[5]Relocation Components'!X95*INDEX($C$5:$H$5, 1, MATCH(X$14,$C$4:$H$4))</f>
        <v>0</v>
      </c>
      <c r="Y105" s="60">
        <f>'[5]Relocation Components'!Y95*INDEX($C$5:$H$5, 1, MATCH(Y$14,$C$4:$H$4))</f>
        <v>10685080197.906631</v>
      </c>
      <c r="Z105" s="60">
        <f>'[5]Relocation Components'!Z95*INDEX($C$5:$H$5, 1, MATCH(Z$14,$C$4:$H$4))</f>
        <v>3101013345.4837804</v>
      </c>
      <c r="AA105" s="60">
        <f>'[5]Relocation Components'!AA95*INDEX($C$5:$H$5, 1, MATCH(AA$14,$C$4:$H$4))</f>
        <v>0</v>
      </c>
      <c r="AB105" s="60">
        <f>'[5]Relocation Components'!AB95*INDEX($C$5:$H$5, 1, MATCH(AB$14,$C$4:$H$4))</f>
        <v>25790489632.240475</v>
      </c>
      <c r="AC105" s="60">
        <f>'[5]Relocation Components'!AC95*INDEX($C$5:$H$5, 1, MATCH(AC$14,$C$4:$H$4))</f>
        <v>5316498135.477026</v>
      </c>
      <c r="AD105" s="60">
        <f>'[5]Relocation Components'!AD95*INDEX($C$5:$H$5, 1, MATCH(AD$14,$C$4:$H$4))</f>
        <v>0</v>
      </c>
      <c r="AE105" s="60">
        <f>'[5]Relocation Components'!AE95*INDEX($C$5:$H$5, 1, MATCH(AE$14,$C$4:$H$4))</f>
        <v>116273243.83245844</v>
      </c>
      <c r="AF105" s="60">
        <f>'[5]Relocation Components'!AF95*INDEX($C$5:$H$5, 1, MATCH(AF$14,$C$4:$H$4))</f>
        <v>40071146.199963063</v>
      </c>
      <c r="AG105" s="60">
        <f>'[5]Relocation Components'!AG95*INDEX($C$5:$H$5, 1, MATCH(AG$14,$C$4:$H$4))</f>
        <v>0</v>
      </c>
      <c r="AH105" s="60">
        <f>'[5]Relocation Components'!AH95*INDEX($C$5:$H$5, 1, MATCH(AH$14,$C$4:$H$4))</f>
        <v>120712908.97371003</v>
      </c>
      <c r="AI105" s="60">
        <f>'[5]Relocation Components'!AI95*INDEX($C$5:$H$5, 1, MATCH(AI$14,$C$4:$H$4))</f>
        <v>43426162.295100272</v>
      </c>
      <c r="AJ105" s="60">
        <f>'[5]Relocation Components'!AJ95*INDEX($C$5:$H$5, 1, MATCH(AJ$14,$C$4:$H$4))</f>
        <v>0</v>
      </c>
      <c r="AK105" s="60">
        <f>'[5]Relocation Components'!AK95*INDEX($C$5:$H$5, 1, MATCH(AK$14,$C$4:$H$4))</f>
        <v>26141303.013921503</v>
      </c>
      <c r="AL105" s="60">
        <f>'[5]Relocation Components'!AL95*INDEX($C$5:$H$5, 1, MATCH(AL$14,$C$4:$H$4))</f>
        <v>7340930.3319382444</v>
      </c>
      <c r="AM105" s="60">
        <f>'[5]Relocation Components'!AM95*INDEX($C$5:$H$5, 1, MATCH(AM$14,$C$4:$H$4))</f>
        <v>0</v>
      </c>
      <c r="AN105" s="100">
        <f t="shared" si="8"/>
        <v>58277609445.051697</v>
      </c>
      <c r="AP105">
        <v>465991598072.21777</v>
      </c>
    </row>
    <row r="106" spans="2:42">
      <c r="B106" s="46">
        <v>2110</v>
      </c>
      <c r="C106" s="60" cm="1">
        <f t="array" ref="C106">[5]Growth!C96*INDEX($C$5:$H$5, 1, MATCH(C$14,$C$4:$H$4))*INDEX($C$9:$F$11,MATCH(C$15,$B$9:$B$11),_xlfn.IFS($B106-$B$16&lt;=$C$8,1,$B106-$B$16&lt;=$D$8,2,$B106-$B$16&lt;=$E$8,3,$B106-$B$16&gt;$E$8,4))</f>
        <v>778656734.17260516</v>
      </c>
      <c r="D106" s="60" cm="1">
        <f t="array" ref="D106">[5]Growth!D96*INDEX($C$5:$H$5, 1, MATCH(D$14,$C$4:$H$4))*INDEX($C$9:$F$11,MATCH(D$15,$B$9:$B$11),_xlfn.IFS($B106-$B$16&lt;=$C$8,1,$B106-$B$16&lt;=$D$8,2,$B106-$B$16&lt;=$E$8,3,$B106-$B$16&gt;$E$8,4))</f>
        <v>73004542.190994143</v>
      </c>
      <c r="E106" s="60" cm="1">
        <f t="array" ref="E106">[5]Growth!E96*INDEX($C$5:$H$5, 1, MATCH(E$14,$C$4:$H$4))*INDEX($C$9:$F$11,MATCH(E$15,$B$9:$B$11),_xlfn.IFS($B106-$B$16&lt;=$C$8,1,$B106-$B$16&lt;=$D$8,2,$B106-$B$16&lt;=$E$8,3,$B106-$B$16&gt;$E$8,4))</f>
        <v>5096112.3520676987</v>
      </c>
      <c r="F106" s="60">
        <f>[5]Growth!F96*INDEX($C$5:$H$5, 1, MATCH(F$14,$C$4:$H$4))</f>
        <v>15144266234.234013</v>
      </c>
      <c r="G106" s="60">
        <f>[5]Growth!G96*INDEX($C$5:$H$5, 1, MATCH(G$14,$C$4:$H$4))</f>
        <v>475373044.45364285</v>
      </c>
      <c r="H106" s="60">
        <f>[5]Growth!H96*INDEX($C$5:$H$5, 1, MATCH(H$14,$C$4:$H$4))</f>
        <v>97793316.774965882</v>
      </c>
      <c r="I106" s="60">
        <f>[5]Growth!I96*INDEX($C$5:$H$5, 1, MATCH(I$14,$C$4:$H$4))</f>
        <v>2475739778.8888702</v>
      </c>
      <c r="J106" s="60">
        <f>[5]Growth!J96*INDEX($C$5:$H$5, 1, MATCH(J$14,$C$4:$H$4))</f>
        <v>171349584.56837639</v>
      </c>
      <c r="K106" s="60">
        <f>[5]Growth!K96*INDEX($C$5:$H$5, 1, MATCH(K$14,$C$4:$H$4))</f>
        <v>65402877.451552182</v>
      </c>
      <c r="L106" s="60">
        <f>[5]Growth!L96*INDEX($C$5:$H$5, 1, MATCH(L$14,$C$4:$H$4))</f>
        <v>1549963236.5531118</v>
      </c>
      <c r="M106" s="60">
        <f>[5]Growth!M96*INDEX($C$5:$H$5, 1, MATCH(M$14,$C$4:$H$4))</f>
        <v>57741921.022458389</v>
      </c>
      <c r="N106" s="60">
        <f>[5]Growth!N96*INDEX($C$5:$H$5, 1, MATCH(N$14,$C$4:$H$4))</f>
        <v>21186028.53514019</v>
      </c>
      <c r="O106" s="60">
        <f>[5]Growth!O96*INDEX($C$5:$H$5, 1, MATCH(O$14,$C$4:$H$4))</f>
        <v>3462488496.640214</v>
      </c>
      <c r="P106" s="60">
        <f>[5]Growth!P96*INDEX($C$5:$H$5, 1, MATCH(P$14,$C$4:$H$4))</f>
        <v>49657629.339804389</v>
      </c>
      <c r="Q106" s="60">
        <f>[5]Growth!Q96*INDEX($C$5:$H$5, 1, MATCH(Q$14,$C$4:$H$4))</f>
        <v>20605898.784861874</v>
      </c>
      <c r="R106" s="60" cm="1">
        <f t="array" ref="R106">[5]Growth!R96*INDEX($C$5:$H$5, 1, MATCH(R$14,$C$4:$H$4))*INDEX($C$9:$F$11,MATCH(R$15,$B$9:$B$11),_xlfn.IFS($B106-$B$16&lt;=$C$8,1,$B106-$B$16&lt;=$D$8,2,$B106-$B$16&lt;=$E$8,3,$B106-$B$16&gt;$E$8,4))</f>
        <v>99016333.751798838</v>
      </c>
      <c r="S106" s="60" cm="1">
        <f t="array" ref="S106">[5]Growth!S96*INDEX($C$5:$H$5, 1, MATCH(S$14,$C$4:$H$4))*INDEX($C$9:$F$11,MATCH(S$15,$B$9:$B$11),_xlfn.IFS($B106-$B$16&lt;=$C$8,1,$B106-$B$16&lt;=$D$8,2,$B106-$B$16&lt;=$E$8,3,$B106-$B$16&gt;$E$8,4))</f>
        <v>7260774.0544752581</v>
      </c>
      <c r="T106" s="60" cm="1">
        <f t="array" ref="T106">[5]Growth!T96*INDEX($C$5:$H$5, 1, MATCH(T$14,$C$4:$H$4))*INDEX($C$9:$F$11,MATCH(T$15,$B$9:$B$11),_xlfn.IFS($B106-$B$16&lt;=$C$8,1,$B106-$B$16&lt;=$D$8,2,$B106-$B$16&lt;=$E$8,3,$B106-$B$16&gt;$E$8,4))</f>
        <v>1330335.1923139817</v>
      </c>
      <c r="U106" s="100">
        <f t="shared" si="7"/>
        <v>24555932878.961269</v>
      </c>
      <c r="V106" s="60">
        <f>'[5]Relocation Components'!V96*INDEX($C$5:$H$5, 1, MATCH(V$14,$C$4:$H$4))</f>
        <v>10300434784.893343</v>
      </c>
      <c r="W106" s="60">
        <f>'[5]Relocation Components'!W96*INDEX($C$5:$H$5, 1, MATCH(W$14,$C$4:$H$4))</f>
        <v>3277974035.7536335</v>
      </c>
      <c r="X106" s="60">
        <f>'[5]Relocation Components'!X96*INDEX($C$5:$H$5, 1, MATCH(X$14,$C$4:$H$4))</f>
        <v>0</v>
      </c>
      <c r="Y106" s="60">
        <f>'[5]Relocation Components'!Y96*INDEX($C$5:$H$5, 1, MATCH(Y$14,$C$4:$H$4))</f>
        <v>11124479447.51053</v>
      </c>
      <c r="Z106" s="60">
        <f>'[5]Relocation Components'!Z96*INDEX($C$5:$H$5, 1, MATCH(Z$14,$C$4:$H$4))</f>
        <v>3228382048.6198931</v>
      </c>
      <c r="AA106" s="60">
        <f>'[5]Relocation Components'!AA96*INDEX($C$5:$H$5, 1, MATCH(AA$14,$C$4:$H$4))</f>
        <v>0</v>
      </c>
      <c r="AB106" s="60">
        <f>'[5]Relocation Components'!AB96*INDEX($C$5:$H$5, 1, MATCH(AB$14,$C$4:$H$4))</f>
        <v>26873544936.05545</v>
      </c>
      <c r="AC106" s="60">
        <f>'[5]Relocation Components'!AC96*INDEX($C$5:$H$5, 1, MATCH(AC$14,$C$4:$H$4))</f>
        <v>5539665788.6660204</v>
      </c>
      <c r="AD106" s="60">
        <f>'[5]Relocation Components'!AD96*INDEX($C$5:$H$5, 1, MATCH(AD$14,$C$4:$H$4))</f>
        <v>0</v>
      </c>
      <c r="AE106" s="60">
        <f>'[5]Relocation Components'!AE96*INDEX($C$5:$H$5, 1, MATCH(AE$14,$C$4:$H$4))</f>
        <v>116232288.0645321</v>
      </c>
      <c r="AF106" s="60">
        <f>'[5]Relocation Components'!AF96*INDEX($C$5:$H$5, 1, MATCH(AF$14,$C$4:$H$4))</f>
        <v>40058110.250669166</v>
      </c>
      <c r="AG106" s="60">
        <f>'[5]Relocation Components'!AG96*INDEX($C$5:$H$5, 1, MATCH(AG$14,$C$4:$H$4))</f>
        <v>0</v>
      </c>
      <c r="AH106" s="60">
        <f>'[5]Relocation Components'!AH96*INDEX($C$5:$H$5, 1, MATCH(AH$14,$C$4:$H$4))</f>
        <v>120701048.56606825</v>
      </c>
      <c r="AI106" s="60">
        <f>'[5]Relocation Components'!AI96*INDEX($C$5:$H$5, 1, MATCH(AI$14,$C$4:$H$4))</f>
        <v>43422482.487235688</v>
      </c>
      <c r="AJ106" s="60">
        <f>'[5]Relocation Components'!AJ96*INDEX($C$5:$H$5, 1, MATCH(AJ$14,$C$4:$H$4))</f>
        <v>0</v>
      </c>
      <c r="AK106" s="60">
        <f>'[5]Relocation Components'!AK96*INDEX($C$5:$H$5, 1, MATCH(AK$14,$C$4:$H$4))</f>
        <v>26275524.529081475</v>
      </c>
      <c r="AL106" s="60">
        <f>'[5]Relocation Components'!AL96*INDEX($C$5:$H$5, 1, MATCH(AL$14,$C$4:$H$4))</f>
        <v>7374917.7542977482</v>
      </c>
      <c r="AM106" s="60">
        <f>'[5]Relocation Components'!AM96*INDEX($C$5:$H$5, 1, MATCH(AM$14,$C$4:$H$4))</f>
        <v>0</v>
      </c>
      <c r="AN106" s="100">
        <f t="shared" si="8"/>
        <v>60698545413.150764</v>
      </c>
      <c r="AP106">
        <v>497619500953.61591</v>
      </c>
    </row>
    <row r="107" spans="2:42">
      <c r="B107" s="46">
        <v>2111</v>
      </c>
      <c r="C107" s="60" cm="1">
        <f t="array" ref="C107">[5]Growth!C97*INDEX($C$5:$H$5, 1, MATCH(C$14,$C$4:$H$4))*INDEX($C$9:$F$11,MATCH(C$15,$B$9:$B$11),_xlfn.IFS($B107-$B$16&lt;=$C$8,1,$B107-$B$16&lt;=$D$8,2,$B107-$B$16&lt;=$E$8,3,$B107-$B$16&gt;$E$8,4))</f>
        <v>813346229.77453279</v>
      </c>
      <c r="D107" s="60" cm="1">
        <f t="array" ref="D107">[5]Growth!D97*INDEX($C$5:$H$5, 1, MATCH(D$14,$C$4:$H$4))*INDEX($C$9:$F$11,MATCH(D$15,$B$9:$B$11),_xlfn.IFS($B107-$B$16&lt;=$C$8,1,$B107-$B$16&lt;=$D$8,2,$B107-$B$16&lt;=$E$8,3,$B107-$B$16&gt;$E$8,4))</f>
        <v>76263772.051592723</v>
      </c>
      <c r="E107" s="60" cm="1">
        <f t="array" ref="E107">[5]Growth!E97*INDEX($C$5:$H$5, 1, MATCH(E$14,$C$4:$H$4))*INDEX($C$9:$F$11,MATCH(E$15,$B$9:$B$11),_xlfn.IFS($B107-$B$16&lt;=$C$8,1,$B107-$B$16&lt;=$D$8,2,$B107-$B$16&lt;=$E$8,3,$B107-$B$16&gt;$E$8,4))</f>
        <v>5323564.2422894463</v>
      </c>
      <c r="F107" s="60">
        <f>[5]Growth!F97*INDEX($C$5:$H$5, 1, MATCH(F$14,$C$4:$H$4))</f>
        <v>15819895462.454391</v>
      </c>
      <c r="G107" s="60">
        <f>[5]Growth!G97*INDEX($C$5:$H$5, 1, MATCH(G$14,$C$4:$H$4))</f>
        <v>496590634.96717894</v>
      </c>
      <c r="H107" s="60">
        <f>[5]Growth!H97*INDEX($C$5:$H$5, 1, MATCH(H$14,$C$4:$H$4))</f>
        <v>102157499.9297047</v>
      </c>
      <c r="I107" s="60">
        <f>[5]Growth!I97*INDEX($C$5:$H$5, 1, MATCH(I$14,$C$4:$H$4))</f>
        <v>2586203805.8527622</v>
      </c>
      <c r="J107" s="60">
        <f>[5]Growth!J97*INDEX($C$5:$H$5, 1, MATCH(J$14,$C$4:$H$4))</f>
        <v>178996412.73313427</v>
      </c>
      <c r="K107" s="60">
        <f>[5]Growth!K97*INDEX($C$5:$H$5, 1, MATCH(K$14,$C$4:$H$4))</f>
        <v>68321580.47258155</v>
      </c>
      <c r="L107" s="60">
        <f>[5]Growth!L97*INDEX($C$5:$H$5, 1, MATCH(L$14,$C$4:$H$4))</f>
        <v>1618938533.202215</v>
      </c>
      <c r="M107" s="60">
        <f>[5]Growth!M97*INDEX($C$5:$H$5, 1, MATCH(M$14,$C$4:$H$4))</f>
        <v>60317536.595128052</v>
      </c>
      <c r="N107" s="60">
        <f>[5]Growth!N97*INDEX($C$5:$H$5, 1, MATCH(N$14,$C$4:$H$4))</f>
        <v>22131558.009652048</v>
      </c>
      <c r="O107" s="60">
        <f>[5]Growth!O97*INDEX($C$5:$H$5, 1, MATCH(O$14,$C$4:$H$4))</f>
        <v>3617603693.3782458</v>
      </c>
      <c r="P107" s="60">
        <f>[5]Growth!P97*INDEX($C$5:$H$5, 1, MATCH(P$14,$C$4:$H$4))</f>
        <v>51871282.695916153</v>
      </c>
      <c r="Q107" s="60">
        <f>[5]Growth!Q97*INDEX($C$5:$H$5, 1, MATCH(Q$14,$C$4:$H$4))</f>
        <v>21525404.901710555</v>
      </c>
      <c r="R107" s="60" cm="1">
        <f t="array" ref="R107">[5]Growth!R97*INDEX($C$5:$H$5, 1, MATCH(R$14,$C$4:$H$4))*INDEX($C$9:$F$11,MATCH(R$15,$B$9:$B$11),_xlfn.IFS($B107-$B$16&lt;=$C$8,1,$B107-$B$16&lt;=$D$8,2,$B107-$B$16&lt;=$E$8,3,$B107-$B$16&gt;$E$8,4))</f>
        <v>103414667.99744035</v>
      </c>
      <c r="S107" s="60" cm="1">
        <f t="array" ref="S107">[5]Growth!S97*INDEX($C$5:$H$5, 1, MATCH(S$14,$C$4:$H$4))*INDEX($C$9:$F$11,MATCH(S$15,$B$9:$B$11),_xlfn.IFS($B107-$B$16&lt;=$C$8,1,$B107-$B$16&lt;=$D$8,2,$B107-$B$16&lt;=$E$8,3,$B107-$B$16&gt;$E$8,4))</f>
        <v>7585759.3028171333</v>
      </c>
      <c r="T107" s="60" cm="1">
        <f t="array" ref="T107">[5]Growth!T97*INDEX($C$5:$H$5, 1, MATCH(T$14,$C$4:$H$4))*INDEX($C$9:$F$11,MATCH(T$15,$B$9:$B$11),_xlfn.IFS($B107-$B$16&lt;=$C$8,1,$B107-$B$16&lt;=$D$8,2,$B107-$B$16&lt;=$E$8,3,$B107-$B$16&gt;$E$8,4))</f>
        <v>1389707.0372845202</v>
      </c>
      <c r="U107" s="100">
        <f t="shared" si="7"/>
        <v>25651877105.598576</v>
      </c>
      <c r="V107" s="60">
        <f>'[5]Relocation Components'!V97*INDEX($C$5:$H$5, 1, MATCH(V$14,$C$4:$H$4))</f>
        <v>10734575770.828672</v>
      </c>
      <c r="W107" s="60">
        <f>'[5]Relocation Components'!W97*INDEX($C$5:$H$5, 1, MATCH(W$14,$C$4:$H$4))</f>
        <v>3416510124.9662008</v>
      </c>
      <c r="X107" s="60">
        <f>'[5]Relocation Components'!X97*INDEX($C$5:$H$5, 1, MATCH(X$14,$C$4:$H$4))</f>
        <v>0</v>
      </c>
      <c r="Y107" s="60">
        <f>'[5]Relocation Components'!Y97*INDEX($C$5:$H$5, 1, MATCH(Y$14,$C$4:$H$4))</f>
        <v>11584411315.304035</v>
      </c>
      <c r="Z107" s="60">
        <f>'[5]Relocation Components'!Z97*INDEX($C$5:$H$5, 1, MATCH(Z$14,$C$4:$H$4))</f>
        <v>3361923250.0700912</v>
      </c>
      <c r="AA107" s="60">
        <f>'[5]Relocation Components'!AA97*INDEX($C$5:$H$5, 1, MATCH(AA$14,$C$4:$H$4))</f>
        <v>0</v>
      </c>
      <c r="AB107" s="60">
        <f>'[5]Relocation Components'!AB97*INDEX($C$5:$H$5, 1, MATCH(AB$14,$C$4:$H$4))</f>
        <v>28007745233.458153</v>
      </c>
      <c r="AC107" s="60">
        <f>'[5]Relocation Components'!AC97*INDEX($C$5:$H$5, 1, MATCH(AC$14,$C$4:$H$4))</f>
        <v>5773514656.2776766</v>
      </c>
      <c r="AD107" s="60">
        <f>'[5]Relocation Components'!AD97*INDEX($C$5:$H$5, 1, MATCH(AD$14,$C$4:$H$4))</f>
        <v>0</v>
      </c>
      <c r="AE107" s="60">
        <f>'[5]Relocation Components'!AE97*INDEX($C$5:$H$5, 1, MATCH(AE$14,$C$4:$H$4))</f>
        <v>116185416.85031463</v>
      </c>
      <c r="AF107" s="60">
        <f>'[5]Relocation Components'!AF97*INDEX($C$5:$H$5, 1, MATCH(AF$14,$C$4:$H$4))</f>
        <v>40045958.793556668</v>
      </c>
      <c r="AG107" s="60">
        <f>'[5]Relocation Components'!AG97*INDEX($C$5:$H$5, 1, MATCH(AG$14,$C$4:$H$4))</f>
        <v>0</v>
      </c>
      <c r="AH107" s="60">
        <f>'[5]Relocation Components'!AH97*INDEX($C$5:$H$5, 1, MATCH(AH$14,$C$4:$H$4))</f>
        <v>120720221.06399016</v>
      </c>
      <c r="AI107" s="60">
        <f>'[5]Relocation Components'!AI97*INDEX($C$5:$H$5, 1, MATCH(AI$14,$C$4:$H$4))</f>
        <v>43420216.412561469</v>
      </c>
      <c r="AJ107" s="60">
        <f>'[5]Relocation Components'!AJ97*INDEX($C$5:$H$5, 1, MATCH(AJ$14,$C$4:$H$4))</f>
        <v>0</v>
      </c>
      <c r="AK107" s="60">
        <f>'[5]Relocation Components'!AK97*INDEX($C$5:$H$5, 1, MATCH(AK$14,$C$4:$H$4))</f>
        <v>26397019.220687598</v>
      </c>
      <c r="AL107" s="60">
        <f>'[5]Relocation Components'!AL97*INDEX($C$5:$H$5, 1, MATCH(AL$14,$C$4:$H$4))</f>
        <v>7411421.4723067032</v>
      </c>
      <c r="AM107" s="60">
        <f>'[5]Relocation Components'!AM97*INDEX($C$5:$H$5, 1, MATCH(AM$14,$C$4:$H$4))</f>
        <v>0</v>
      </c>
      <c r="AN107" s="100">
        <f t="shared" si="8"/>
        <v>63232860604.718239</v>
      </c>
      <c r="AP107">
        <v>532370960597.62762</v>
      </c>
    </row>
    <row r="108" spans="2:42">
      <c r="B108" s="46">
        <v>2112</v>
      </c>
      <c r="C108" s="60" cm="1">
        <f t="array" ref="C108">[5]Growth!C98*INDEX($C$5:$H$5, 1, MATCH(C$14,$C$4:$H$4))*INDEX($C$9:$F$11,MATCH(C$15,$B$9:$B$11),_xlfn.IFS($B108-$B$16&lt;=$C$8,1,$B108-$B$16&lt;=$D$8,2,$B108-$B$16&lt;=$E$8,3,$B108-$B$16&gt;$E$8,4))</f>
        <v>849558033.10122132</v>
      </c>
      <c r="D108" s="60" cm="1">
        <f t="array" ref="D108">[5]Growth!D98*INDEX($C$5:$H$5, 1, MATCH(D$14,$C$4:$H$4))*INDEX($C$9:$F$11,MATCH(D$15,$B$9:$B$11),_xlfn.IFS($B108-$B$16&lt;=$C$8,1,$B108-$B$16&lt;=$D$8,2,$B108-$B$16&lt;=$E$8,3,$B108-$B$16&gt;$E$8,4))</f>
        <v>79666413.542773649</v>
      </c>
      <c r="E108" s="60" cm="1">
        <f t="array" ref="E108">[5]Growth!E98*INDEX($C$5:$H$5, 1, MATCH(E$14,$C$4:$H$4))*INDEX($C$9:$F$11,MATCH(E$15,$B$9:$B$11),_xlfn.IFS($B108-$B$16&lt;=$C$8,1,$B108-$B$16&lt;=$D$8,2,$B108-$B$16&lt;=$E$8,3,$B108-$B$16&gt;$E$8,4))</f>
        <v>5561021.0406531952</v>
      </c>
      <c r="F108" s="60">
        <f>[5]Growth!F98*INDEX($C$5:$H$5, 1, MATCH(F$14,$C$4:$H$4))</f>
        <v>16525226947.911217</v>
      </c>
      <c r="G108" s="60">
        <f>[5]Growth!G98*INDEX($C$5:$H$5, 1, MATCH(G$14,$C$4:$H$4))</f>
        <v>518741551.92093432</v>
      </c>
      <c r="H108" s="60">
        <f>[5]Growth!H98*INDEX($C$5:$H$5, 1, MATCH(H$14,$C$4:$H$4))</f>
        <v>106713618.10797995</v>
      </c>
      <c r="I108" s="60">
        <f>[5]Growth!I98*INDEX($C$5:$H$5, 1, MATCH(I$14,$C$4:$H$4))</f>
        <v>2701524886.0658202</v>
      </c>
      <c r="J108" s="60">
        <f>[5]Growth!J98*INDEX($C$5:$H$5, 1, MATCH(J$14,$C$4:$H$4))</f>
        <v>186979549.75294691</v>
      </c>
      <c r="K108" s="60">
        <f>[5]Growth!K98*INDEX($C$5:$H$5, 1, MATCH(K$14,$C$4:$H$4))</f>
        <v>71368646.60208495</v>
      </c>
      <c r="L108" s="60">
        <f>[5]Growth!L98*INDEX($C$5:$H$5, 1, MATCH(L$14,$C$4:$H$4))</f>
        <v>1690936451.424845</v>
      </c>
      <c r="M108" s="60">
        <f>[5]Growth!M98*INDEX($C$5:$H$5, 1, MATCH(M$14,$C$4:$H$4))</f>
        <v>63006358.922508508</v>
      </c>
      <c r="N108" s="60">
        <f>[5]Growth!N98*INDEX($C$5:$H$5, 1, MATCH(N$14,$C$4:$H$4))</f>
        <v>23118675.360277228</v>
      </c>
      <c r="O108" s="60">
        <f>[5]Growth!O98*INDEX($C$5:$H$5, 1, MATCH(O$14,$C$4:$H$4))</f>
        <v>3779574188.5484781</v>
      </c>
      <c r="P108" s="60">
        <f>[5]Growth!P98*INDEX($C$5:$H$5, 1, MATCH(P$14,$C$4:$H$4))</f>
        <v>54182157.314289577</v>
      </c>
      <c r="Q108" s="60">
        <f>[5]Growth!Q98*INDEX($C$5:$H$5, 1, MATCH(Q$14,$C$4:$H$4))</f>
        <v>22485346.883281939</v>
      </c>
      <c r="R108" s="60" cm="1">
        <f t="array" ref="R108">[5]Growth!R98*INDEX($C$5:$H$5, 1, MATCH(R$14,$C$4:$H$4))*INDEX($C$9:$F$11,MATCH(R$15,$B$9:$B$11),_xlfn.IFS($B108-$B$16&lt;=$C$8,1,$B108-$B$16&lt;=$D$8,2,$B108-$B$16&lt;=$E$8,3,$B108-$B$16&gt;$E$8,4))</f>
        <v>108005294.83326648</v>
      </c>
      <c r="S108" s="60" cm="1">
        <f t="array" ref="S108">[5]Growth!S98*INDEX($C$5:$H$5, 1, MATCH(S$14,$C$4:$H$4))*INDEX($C$9:$F$11,MATCH(S$15,$B$9:$B$11),_xlfn.IFS($B108-$B$16&lt;=$C$8,1,$B108-$B$16&lt;=$D$8,2,$B108-$B$16&lt;=$E$8,3,$B108-$B$16&gt;$E$8,4))</f>
        <v>7925091.1408570036</v>
      </c>
      <c r="T108" s="60" cm="1">
        <f t="array" ref="T108">[5]Growth!T98*INDEX($C$5:$H$5, 1, MATCH(T$14,$C$4:$H$4))*INDEX($C$9:$F$11,MATCH(T$15,$B$9:$B$11),_xlfn.IFS($B108-$B$16&lt;=$C$8,1,$B108-$B$16&lt;=$D$8,2,$B108-$B$16&lt;=$E$8,3,$B108-$B$16&gt;$E$8,4))</f>
        <v>1451690.2287713271</v>
      </c>
      <c r="U108" s="100">
        <f t="shared" si="7"/>
        <v>26796025922.702206</v>
      </c>
      <c r="V108" s="60">
        <f>'[5]Relocation Components'!V98*INDEX($C$5:$H$5, 1, MATCH(V$14,$C$4:$H$4))</f>
        <v>11187869469.684614</v>
      </c>
      <c r="W108" s="60">
        <f>'[5]Relocation Components'!W98*INDEX($C$5:$H$5, 1, MATCH(W$14,$C$4:$H$4))</f>
        <v>3561177244.3196197</v>
      </c>
      <c r="X108" s="60">
        <f>'[5]Relocation Components'!X98*INDEX($C$5:$H$5, 1, MATCH(X$14,$C$4:$H$4))</f>
        <v>0</v>
      </c>
      <c r="Y108" s="60">
        <f>'[5]Relocation Components'!Y98*INDEX($C$5:$H$5, 1, MATCH(Y$14,$C$4:$H$4))</f>
        <v>12064727622.148104</v>
      </c>
      <c r="Z108" s="60">
        <f>'[5]Relocation Components'!Z98*INDEX($C$5:$H$5, 1, MATCH(Z$14,$C$4:$H$4))</f>
        <v>3501386361.3683739</v>
      </c>
      <c r="AA108" s="60">
        <f>'[5]Relocation Components'!AA98*INDEX($C$5:$H$5, 1, MATCH(AA$14,$C$4:$H$4))</f>
        <v>0</v>
      </c>
      <c r="AB108" s="60">
        <f>'[5]Relocation Components'!AB98*INDEX($C$5:$H$5, 1, MATCH(AB$14,$C$4:$H$4))</f>
        <v>29192110176.323795</v>
      </c>
      <c r="AC108" s="60">
        <f>'[5]Relocation Components'!AC98*INDEX($C$5:$H$5, 1, MATCH(AC$14,$C$4:$H$4))</f>
        <v>6017708839.0933361</v>
      </c>
      <c r="AD108" s="60">
        <f>'[5]Relocation Components'!AD98*INDEX($C$5:$H$5, 1, MATCH(AD$14,$C$4:$H$4))</f>
        <v>0</v>
      </c>
      <c r="AE108" s="60">
        <f>'[5]Relocation Components'!AE98*INDEX($C$5:$H$5, 1, MATCH(AE$14,$C$4:$H$4))</f>
        <v>116132630.18980601</v>
      </c>
      <c r="AF108" s="60">
        <f>'[5]Relocation Components'!AF98*INDEX($C$5:$H$5, 1, MATCH(AF$14,$C$4:$H$4))</f>
        <v>40031807.352221936</v>
      </c>
      <c r="AG108" s="60">
        <f>'[5]Relocation Components'!AG98*INDEX($C$5:$H$5, 1, MATCH(AG$14,$C$4:$H$4))</f>
        <v>0</v>
      </c>
      <c r="AH108" s="60">
        <f>'[5]Relocation Components'!AH98*INDEX($C$5:$H$5, 1, MATCH(AH$14,$C$4:$H$4))</f>
        <v>120733249.71694478</v>
      </c>
      <c r="AI108" s="60">
        <f>'[5]Relocation Components'!AI98*INDEX($C$5:$H$5, 1, MATCH(AI$14,$C$4:$H$4))</f>
        <v>43415646.396024533</v>
      </c>
      <c r="AJ108" s="60">
        <f>'[5]Relocation Components'!AJ98*INDEX($C$5:$H$5, 1, MATCH(AJ$14,$C$4:$H$4))</f>
        <v>0</v>
      </c>
      <c r="AK108" s="60">
        <f>'[5]Relocation Components'!AK98*INDEX($C$5:$H$5, 1, MATCH(AK$14,$C$4:$H$4))</f>
        <v>26518313.298605733</v>
      </c>
      <c r="AL108" s="60">
        <f>'[5]Relocation Components'!AL98*INDEX($C$5:$H$5, 1, MATCH(AL$14,$C$4:$H$4))</f>
        <v>7447916.8991005914</v>
      </c>
      <c r="AM108" s="60">
        <f>'[5]Relocation Components'!AM98*INDEX($C$5:$H$5, 1, MATCH(AM$14,$C$4:$H$4))</f>
        <v>0</v>
      </c>
      <c r="AN108" s="100">
        <f t="shared" si="8"/>
        <v>65879259276.790543</v>
      </c>
      <c r="AP108">
        <v>569362195885.8175</v>
      </c>
    </row>
    <row r="109" spans="2:42">
      <c r="B109" s="46">
        <v>2113</v>
      </c>
      <c r="C109" s="60" cm="1">
        <f t="array" ref="C109">[5]Growth!C99*INDEX($C$5:$H$5, 1, MATCH(C$14,$C$4:$H$4))*INDEX($C$9:$F$11,MATCH(C$15,$B$9:$B$11),_xlfn.IFS($B109-$B$16&lt;=$C$8,1,$B109-$B$16&lt;=$D$8,2,$B109-$B$16&lt;=$E$8,3,$B109-$B$16&gt;$E$8,4))</f>
        <v>887357651.18614256</v>
      </c>
      <c r="D109" s="60" cm="1">
        <f t="array" ref="D109">[5]Growth!D99*INDEX($C$5:$H$5, 1, MATCH(D$14,$C$4:$H$4))*INDEX($C$9:$F$11,MATCH(D$15,$B$9:$B$11),_xlfn.IFS($B109-$B$16&lt;=$C$8,1,$B109-$B$16&lt;=$D$8,2,$B109-$B$16&lt;=$E$8,3,$B109-$B$16&gt;$E$8,4))</f>
        <v>83218659.752943724</v>
      </c>
      <c r="E109" s="60" cm="1">
        <f t="array" ref="E109">[5]Growth!E99*INDEX($C$5:$H$5, 1, MATCH(E$14,$C$4:$H$4))*INDEX($C$9:$F$11,MATCH(E$15,$B$9:$B$11),_xlfn.IFS($B109-$B$16&lt;=$C$8,1,$B109-$B$16&lt;=$D$8,2,$B109-$B$16&lt;=$E$8,3,$B109-$B$16&gt;$E$8,4))</f>
        <v>5808914.6082475996</v>
      </c>
      <c r="F109" s="60">
        <f>[5]Growth!F99*INDEX($C$5:$H$5, 1, MATCH(F$14,$C$4:$H$4))</f>
        <v>17261541843.257595</v>
      </c>
      <c r="G109" s="60">
        <f>[5]Growth!G99*INDEX($C$5:$H$5, 1, MATCH(G$14,$C$4:$H$4))</f>
        <v>541866083.98264754</v>
      </c>
      <c r="H109" s="60">
        <f>[5]Growth!H99*INDEX($C$5:$H$5, 1, MATCH(H$14,$C$4:$H$4))</f>
        <v>111469954.35425849</v>
      </c>
      <c r="I109" s="60">
        <f>[5]Growth!I99*INDEX($C$5:$H$5, 1, MATCH(I$14,$C$4:$H$4))</f>
        <v>2821912564.7855535</v>
      </c>
      <c r="J109" s="60">
        <f>[5]Growth!J99*INDEX($C$5:$H$5, 1, MATCH(J$14,$C$4:$H$4))</f>
        <v>195313509.44290811</v>
      </c>
      <c r="K109" s="60">
        <f>[5]Growth!K99*INDEX($C$5:$H$5, 1, MATCH(K$14,$C$4:$H$4))</f>
        <v>74549615.393357247</v>
      </c>
      <c r="L109" s="60">
        <f>[5]Growth!L99*INDEX($C$5:$H$5, 1, MATCH(L$14,$C$4:$H$4))</f>
        <v>1766086815.1367331</v>
      </c>
      <c r="M109" s="60">
        <f>[5]Growth!M99*INDEX($C$5:$H$5, 1, MATCH(M$14,$C$4:$H$4))</f>
        <v>65813269.641139217</v>
      </c>
      <c r="N109" s="60">
        <f>[5]Growth!N99*INDEX($C$5:$H$5, 1, MATCH(N$14,$C$4:$H$4))</f>
        <v>24149175.550940804</v>
      </c>
      <c r="O109" s="60">
        <f>[5]Growth!O99*INDEX($C$5:$H$5, 1, MATCH(O$14,$C$4:$H$4))</f>
        <v>3948697724.0022902</v>
      </c>
      <c r="P109" s="60">
        <f>[5]Growth!P99*INDEX($C$5:$H$5, 1, MATCH(P$14,$C$4:$H$4))</f>
        <v>56594441.187760562</v>
      </c>
      <c r="Q109" s="60">
        <f>[5]Growth!Q99*INDEX($C$5:$H$5, 1, MATCH(Q$14,$C$4:$H$4))</f>
        <v>23487469.550756194</v>
      </c>
      <c r="R109" s="60" cm="1">
        <f t="array" ref="R109">[5]Growth!R99*INDEX($C$5:$H$5, 1, MATCH(R$14,$C$4:$H$4))*INDEX($C$9:$F$11,MATCH(R$15,$B$9:$B$11),_xlfn.IFS($B109-$B$16&lt;=$C$8,1,$B109-$B$16&lt;=$D$8,2,$B109-$B$16&lt;=$E$8,3,$B109-$B$16&gt;$E$8,4))</f>
        <v>112796447.68268168</v>
      </c>
      <c r="S109" s="60" cm="1">
        <f t="array" ref="S109">[5]Growth!S99*INDEX($C$5:$H$5, 1, MATCH(S$14,$C$4:$H$4))*INDEX($C$9:$F$11,MATCH(S$15,$B$9:$B$11),_xlfn.IFS($B109-$B$16&lt;=$C$8,1,$B109-$B$16&lt;=$D$8,2,$B109-$B$16&lt;=$E$8,3,$B109-$B$16&gt;$E$8,4))</f>
        <v>8279391.7644438241</v>
      </c>
      <c r="T109" s="60" cm="1">
        <f t="array" ref="T109">[5]Growth!T99*INDEX($C$5:$H$5, 1, MATCH(T$14,$C$4:$H$4))*INDEX($C$9:$F$11,MATCH(T$15,$B$9:$B$11),_xlfn.IFS($B109-$B$16&lt;=$C$8,1,$B109-$B$16&lt;=$D$8,2,$B109-$B$16&lt;=$E$8,3,$B109-$B$16&gt;$E$8,4))</f>
        <v>1516397.4718136038</v>
      </c>
      <c r="U109" s="100">
        <f t="shared" si="7"/>
        <v>27990459928.752209</v>
      </c>
      <c r="V109" s="60">
        <f>'[5]Relocation Components'!V99*INDEX($C$5:$H$5, 1, MATCH(V$14,$C$4:$H$4))</f>
        <v>11661139423.062344</v>
      </c>
      <c r="W109" s="60">
        <f>'[5]Relocation Components'!W99*INDEX($C$5:$H$5, 1, MATCH(W$14,$C$4:$H$4))</f>
        <v>3712240170.163393</v>
      </c>
      <c r="X109" s="60">
        <f>'[5]Relocation Components'!X99*INDEX($C$5:$H$5, 1, MATCH(X$14,$C$4:$H$4))</f>
        <v>0</v>
      </c>
      <c r="Y109" s="60">
        <f>'[5]Relocation Components'!Y99*INDEX($C$5:$H$5, 1, MATCH(Y$14,$C$4:$H$4))</f>
        <v>12566307748.991898</v>
      </c>
      <c r="Z109" s="60">
        <f>'[5]Relocation Components'!Z99*INDEX($C$5:$H$5, 1, MATCH(Z$14,$C$4:$H$4))</f>
        <v>3647027051.3961987</v>
      </c>
      <c r="AA109" s="60">
        <f>'[5]Relocation Components'!AA99*INDEX($C$5:$H$5, 1, MATCH(AA$14,$C$4:$H$4))</f>
        <v>0</v>
      </c>
      <c r="AB109" s="60">
        <f>'[5]Relocation Components'!AB99*INDEX($C$5:$H$5, 1, MATCH(AB$14,$C$4:$H$4))</f>
        <v>30428803481.495564</v>
      </c>
      <c r="AC109" s="60">
        <f>'[5]Relocation Components'!AC99*INDEX($C$5:$H$5, 1, MATCH(AC$14,$C$4:$H$4))</f>
        <v>6272694696.6242428</v>
      </c>
      <c r="AD109" s="60">
        <f>'[5]Relocation Components'!AD99*INDEX($C$5:$H$5, 1, MATCH(AD$14,$C$4:$H$4))</f>
        <v>0</v>
      </c>
      <c r="AE109" s="60">
        <f>'[5]Relocation Components'!AE99*INDEX($C$5:$H$5, 1, MATCH(AE$14,$C$4:$H$4))</f>
        <v>116073928.08300623</v>
      </c>
      <c r="AF109" s="60">
        <f>'[5]Relocation Components'!AF99*INDEX($C$5:$H$5, 1, MATCH(AF$14,$C$4:$H$4))</f>
        <v>40015655.926664934</v>
      </c>
      <c r="AG109" s="60">
        <f>'[5]Relocation Components'!AG99*INDEX($C$5:$H$5, 1, MATCH(AG$14,$C$4:$H$4))</f>
        <v>0</v>
      </c>
      <c r="AH109" s="60">
        <f>'[5]Relocation Components'!AH99*INDEX($C$5:$H$5, 1, MATCH(AH$14,$C$4:$H$4))</f>
        <v>120740134.52493218</v>
      </c>
      <c r="AI109" s="60">
        <f>'[5]Relocation Components'!AI99*INDEX($C$5:$H$5, 1, MATCH(AI$14,$C$4:$H$4))</f>
        <v>43408772.437624879</v>
      </c>
      <c r="AJ109" s="60">
        <f>'[5]Relocation Components'!AJ99*INDEX($C$5:$H$5, 1, MATCH(AJ$14,$C$4:$H$4))</f>
        <v>0</v>
      </c>
      <c r="AK109" s="60">
        <f>'[5]Relocation Components'!AK99*INDEX($C$5:$H$5, 1, MATCH(AK$14,$C$4:$H$4))</f>
        <v>26639443.084794648</v>
      </c>
      <c r="AL109" s="60">
        <f>'[5]Relocation Components'!AL99*INDEX($C$5:$H$5, 1, MATCH(AL$14,$C$4:$H$4))</f>
        <v>7484414.9619184937</v>
      </c>
      <c r="AM109" s="60">
        <f>'[5]Relocation Components'!AM99*INDEX($C$5:$H$5, 1, MATCH(AM$14,$C$4:$H$4))</f>
        <v>0</v>
      </c>
      <c r="AN109" s="100">
        <f t="shared" si="8"/>
        <v>68642574920.752586</v>
      </c>
      <c r="AP109">
        <v>608731837958.99377</v>
      </c>
    </row>
    <row r="110" spans="2:42">
      <c r="B110" s="46">
        <v>2114</v>
      </c>
      <c r="C110" s="60" cm="1">
        <f t="array" ref="C110">[5]Growth!C100*INDEX($C$5:$H$5, 1, MATCH(C$14,$C$4:$H$4))*INDEX($C$9:$F$11,MATCH(C$15,$B$9:$B$11),_xlfn.IFS($B110-$B$16&lt;=$C$8,1,$B110-$B$16&lt;=$D$8,2,$B110-$B$16&lt;=$E$8,3,$B110-$B$16&gt;$E$8,4))</f>
        <v>926813335.99680269</v>
      </c>
      <c r="D110" s="60" cm="1">
        <f t="array" ref="D110">[5]Growth!D100*INDEX($C$5:$H$5, 1, MATCH(D$14,$C$4:$H$4))*INDEX($C$9:$F$11,MATCH(D$15,$B$9:$B$11),_xlfn.IFS($B110-$B$16&lt;=$C$8,1,$B110-$B$16&lt;=$D$8,2,$B110-$B$16&lt;=$E$8,3,$B110-$B$16&gt;$E$8,4))</f>
        <v>86926964.550273821</v>
      </c>
      <c r="E110" s="60" cm="1">
        <f t="array" ref="E110">[5]Growth!E100*INDEX($C$5:$H$5, 1, MATCH(E$14,$C$4:$H$4))*INDEX($C$9:$F$11,MATCH(E$15,$B$9:$B$11),_xlfn.IFS($B110-$B$16&lt;=$C$8,1,$B110-$B$16&lt;=$D$8,2,$B110-$B$16&lt;=$E$8,3,$B110-$B$16&gt;$E$8,4))</f>
        <v>6067694.9799998067</v>
      </c>
      <c r="F110" s="60">
        <f>[5]Growth!F100*INDEX($C$5:$H$5, 1, MATCH(F$14,$C$4:$H$4))</f>
        <v>18030175160.768822</v>
      </c>
      <c r="G110" s="60">
        <f>[5]Growth!G100*INDEX($C$5:$H$5, 1, MATCH(G$14,$C$4:$H$4))</f>
        <v>566006215.37072933</v>
      </c>
      <c r="H110" s="60">
        <f>[5]Growth!H100*INDEX($C$5:$H$5, 1, MATCH(H$14,$C$4:$H$4))</f>
        <v>116435140.17989489</v>
      </c>
      <c r="I110" s="60">
        <f>[5]Growth!I100*INDEX($C$5:$H$5, 1, MATCH(I$14,$C$4:$H$4))</f>
        <v>2947585199.1620932</v>
      </c>
      <c r="J110" s="60">
        <f>[5]Growth!J100*INDEX($C$5:$H$5, 1, MATCH(J$14,$C$4:$H$4))</f>
        <v>204013416.22748291</v>
      </c>
      <c r="K110" s="60">
        <f>[5]Growth!K100*INDEX($C$5:$H$5, 1, MATCH(K$14,$C$4:$H$4))</f>
        <v>77870259.447251543</v>
      </c>
      <c r="L110" s="60">
        <f>[5]Growth!L100*INDEX($C$5:$H$5, 1, MATCH(L$14,$C$4:$H$4))</f>
        <v>1844524874.0912471</v>
      </c>
      <c r="M110" s="60">
        <f>[5]Growth!M100*INDEX($C$5:$H$5, 1, MATCH(M$14,$C$4:$H$4))</f>
        <v>68743355.534326687</v>
      </c>
      <c r="N110" s="60">
        <f>[5]Growth!N100*INDEX($C$5:$H$5, 1, MATCH(N$14,$C$4:$H$4))</f>
        <v>25224929.072270036</v>
      </c>
      <c r="O110" s="60">
        <f>[5]Growth!O100*INDEX($C$5:$H$5, 1, MATCH(O$14,$C$4:$H$4))</f>
        <v>4125284677.5301099</v>
      </c>
      <c r="P110" s="60">
        <f>[5]Growth!P100*INDEX($C$5:$H$5, 1, MATCH(P$14,$C$4:$H$4))</f>
        <v>59112498.055292889</v>
      </c>
      <c r="Q110" s="60">
        <f>[5]Growth!Q100*INDEX($C$5:$H$5, 1, MATCH(Q$14,$C$4:$H$4))</f>
        <v>24533591.117769655</v>
      </c>
      <c r="R110" s="60" cm="1">
        <f t="array" ref="R110">[5]Growth!R100*INDEX($C$5:$H$5, 1, MATCH(R$14,$C$4:$H$4))*INDEX($C$9:$F$11,MATCH(R$15,$B$9:$B$11),_xlfn.IFS($B110-$B$16&lt;=$C$8,1,$B110-$B$16&lt;=$D$8,2,$B110-$B$16&lt;=$E$8,3,$B110-$B$16&gt;$E$8,4))</f>
        <v>117796702.57995515</v>
      </c>
      <c r="S110" s="60" cm="1">
        <f t="array" ref="S110">[5]Growth!S100*INDEX($C$5:$H$5, 1, MATCH(S$14,$C$4:$H$4))*INDEX($C$9:$F$11,MATCH(S$15,$B$9:$B$11),_xlfn.IFS($B110-$B$16&lt;=$C$8,1,$B110-$B$16&lt;=$D$8,2,$B110-$B$16&lt;=$E$8,3,$B110-$B$16&gt;$E$8,4))</f>
        <v>8649309.7225371785</v>
      </c>
      <c r="T110" s="60" cm="1">
        <f t="array" ref="T110">[5]Growth!T100*INDEX($C$5:$H$5, 1, MATCH(T$14,$C$4:$H$4))*INDEX($C$9:$F$11,MATCH(T$15,$B$9:$B$11),_xlfn.IFS($B110-$B$16&lt;=$C$8,1,$B110-$B$16&lt;=$D$8,2,$B110-$B$16&lt;=$E$8,3,$B110-$B$16&gt;$E$8,4))</f>
        <v>1583946.2135881791</v>
      </c>
      <c r="U110" s="100">
        <f t="shared" si="7"/>
        <v>29237347270.600449</v>
      </c>
      <c r="V110" s="60">
        <f>'[5]Relocation Components'!V100*INDEX($C$5:$H$5, 1, MATCH(V$14,$C$4:$H$4))</f>
        <v>12155243544.82378</v>
      </c>
      <c r="W110" s="60">
        <f>'[5]Relocation Components'!W100*INDEX($C$5:$H$5, 1, MATCH(W$14,$C$4:$H$4))</f>
        <v>3869974797.0380416</v>
      </c>
      <c r="X110" s="60">
        <f>'[5]Relocation Components'!X100*INDEX($C$5:$H$5, 1, MATCH(X$14,$C$4:$H$4))</f>
        <v>0</v>
      </c>
      <c r="Y110" s="60">
        <f>'[5]Relocation Components'!Y100*INDEX($C$5:$H$5, 1, MATCH(Y$14,$C$4:$H$4))</f>
        <v>13090068144.27533</v>
      </c>
      <c r="Z110" s="60">
        <f>'[5]Relocation Components'!Z100*INDEX($C$5:$H$5, 1, MATCH(Z$14,$C$4:$H$4))</f>
        <v>3799111777.4156799</v>
      </c>
      <c r="AA110" s="60">
        <f>'[5]Relocation Components'!AA100*INDEX($C$5:$H$5, 1, MATCH(AA$14,$C$4:$H$4))</f>
        <v>0</v>
      </c>
      <c r="AB110" s="60">
        <f>'[5]Relocation Components'!AB100*INDEX($C$5:$H$5, 1, MATCH(AB$14,$C$4:$H$4))</f>
        <v>31720079754.436672</v>
      </c>
      <c r="AC110" s="60">
        <f>'[5]Relocation Components'!AC100*INDEX($C$5:$H$5, 1, MATCH(AC$14,$C$4:$H$4))</f>
        <v>6538937346.3118935</v>
      </c>
      <c r="AD110" s="60">
        <f>'[5]Relocation Components'!AD100*INDEX($C$5:$H$5, 1, MATCH(AD$14,$C$4:$H$4))</f>
        <v>0</v>
      </c>
      <c r="AE110" s="60">
        <f>'[5]Relocation Components'!AE100*INDEX($C$5:$H$5, 1, MATCH(AE$14,$C$4:$H$4))</f>
        <v>116009310.52991523</v>
      </c>
      <c r="AF110" s="60">
        <f>'[5]Relocation Components'!AF100*INDEX($C$5:$H$5, 1, MATCH(AF$14,$C$4:$H$4))</f>
        <v>39997504.516885698</v>
      </c>
      <c r="AG110" s="60">
        <f>'[5]Relocation Components'!AG100*INDEX($C$5:$H$5, 1, MATCH(AG$14,$C$4:$H$4))</f>
        <v>0</v>
      </c>
      <c r="AH110" s="60">
        <f>'[5]Relocation Components'!AH100*INDEX($C$5:$H$5, 1, MATCH(AH$14,$C$4:$H$4))</f>
        <v>120740875.48795231</v>
      </c>
      <c r="AI110" s="60">
        <f>'[5]Relocation Components'!AI100*INDEX($C$5:$H$5, 1, MATCH(AI$14,$C$4:$H$4))</f>
        <v>43399594.537362494</v>
      </c>
      <c r="AJ110" s="60">
        <f>'[5]Relocation Components'!AJ100*INDEX($C$5:$H$5, 1, MATCH(AJ$14,$C$4:$H$4))</f>
        <v>0</v>
      </c>
      <c r="AK110" s="60">
        <f>'[5]Relocation Components'!AK100*INDEX($C$5:$H$5, 1, MATCH(AK$14,$C$4:$H$4))</f>
        <v>26760287.965830024</v>
      </c>
      <c r="AL110" s="60">
        <f>'[5]Relocation Components'!AL100*INDEX($C$5:$H$5, 1, MATCH(AL$14,$C$4:$H$4))</f>
        <v>7520882.5112258689</v>
      </c>
      <c r="AM110" s="60">
        <f>'[5]Relocation Components'!AM100*INDEX($C$5:$H$5, 1, MATCH(AM$14,$C$4:$H$4))</f>
        <v>0</v>
      </c>
      <c r="AN110" s="100">
        <f t="shared" si="8"/>
        <v>71527843819.850586</v>
      </c>
      <c r="AP110">
        <v>650626780139.0033</v>
      </c>
    </row>
    <row r="111" spans="2:42">
      <c r="B111" s="46">
        <v>2115</v>
      </c>
      <c r="C111" s="60" cm="1">
        <f t="array" ref="C111">[5]Growth!C101*INDEX($C$5:$H$5, 1, MATCH(C$14,$C$4:$H$4))*INDEX($C$9:$F$11,MATCH(C$15,$B$9:$B$11),_xlfn.IFS($B111-$B$16&lt;=$C$8,1,$B111-$B$16&lt;=$D$8,2,$B111-$B$16&lt;=$E$8,3,$B111-$B$16&gt;$E$8,4))</f>
        <v>967996195.16056406</v>
      </c>
      <c r="D111" s="60" cm="1">
        <f t="array" ref="D111">[5]Growth!D101*INDEX($C$5:$H$5, 1, MATCH(D$14,$C$4:$H$4))*INDEX($C$9:$F$11,MATCH(D$15,$B$9:$B$11),_xlfn.IFS($B111-$B$16&lt;=$C$8,1,$B111-$B$16&lt;=$D$8,2,$B111-$B$16&lt;=$E$8,3,$B111-$B$16&gt;$E$8,4))</f>
        <v>90798053.177954629</v>
      </c>
      <c r="E111" s="60" cm="1">
        <f t="array" ref="E111">[5]Growth!E101*INDEX($C$5:$H$5, 1, MATCH(E$14,$C$4:$H$4))*INDEX($C$9:$F$11,MATCH(E$15,$B$9:$B$11),_xlfn.IFS($B111-$B$16&lt;=$C$8,1,$B111-$B$16&lt;=$D$8,2,$B111-$B$16&lt;=$E$8,3,$B111-$B$16&gt;$E$8,4))</f>
        <v>6337831.102406621</v>
      </c>
      <c r="F111" s="60">
        <f>[5]Growth!F101*INDEX($C$5:$H$5, 1, MATCH(F$14,$C$4:$H$4))</f>
        <v>18832517955.423042</v>
      </c>
      <c r="G111" s="60">
        <f>[5]Growth!G101*INDEX($C$5:$H$5, 1, MATCH(G$14,$C$4:$H$4))</f>
        <v>591205694.68766332</v>
      </c>
      <c r="H111" s="60">
        <f>[5]Growth!H101*INDEX($C$5:$H$5, 1, MATCH(H$14,$C$4:$H$4))</f>
        <v>121618169.70220937</v>
      </c>
      <c r="I111" s="60">
        <f>[5]Growth!I101*INDEX($C$5:$H$5, 1, MATCH(I$14,$C$4:$H$4))</f>
        <v>3078770315.5643263</v>
      </c>
      <c r="J111" s="60">
        <f>[5]Growth!J101*INDEX($C$5:$H$5, 1, MATCH(J$14,$C$4:$H$4))</f>
        <v>213095029.91690812</v>
      </c>
      <c r="K111" s="60">
        <f>[5]Growth!K101*INDEX($C$5:$H$5, 1, MATCH(K$14,$C$4:$H$4))</f>
        <v>81336593.868051931</v>
      </c>
      <c r="L111" s="60">
        <f>[5]Growth!L101*INDEX($C$5:$H$5, 1, MATCH(L$14,$C$4:$H$4))</f>
        <v>1926391521.9033718</v>
      </c>
      <c r="M111" s="60">
        <f>[5]Growth!M101*INDEX($C$5:$H$5, 1, MATCH(M$14,$C$4:$H$4))</f>
        <v>71801916.84273009</v>
      </c>
      <c r="N111" s="60">
        <f>[5]Growth!N101*INDEX($C$5:$H$5, 1, MATCH(N$14,$C$4:$H$4))</f>
        <v>26347885.006854855</v>
      </c>
      <c r="O111" s="60">
        <f>[5]Growth!O101*INDEX($C$5:$H$5, 1, MATCH(O$14,$C$4:$H$4))</f>
        <v>4309658582.100709</v>
      </c>
      <c r="P111" s="60">
        <f>[5]Growth!P101*INDEX($C$5:$H$5, 1, MATCH(P$14,$C$4:$H$4))</f>
        <v>61740874.506609105</v>
      </c>
      <c r="Q111" s="60">
        <f>[5]Growth!Q101*INDEX($C$5:$H$5, 1, MATCH(Q$14,$C$4:$H$4))</f>
        <v>25625606.167607594</v>
      </c>
      <c r="R111" s="60" cm="1">
        <f t="array" ref="R111">[5]Growth!R101*INDEX($C$5:$H$5, 1, MATCH(R$14,$C$4:$H$4))*INDEX($C$9:$F$11,MATCH(R$15,$B$9:$B$11),_xlfn.IFS($B111-$B$16&lt;=$C$8,1,$B111-$B$16&lt;=$D$8,2,$B111-$B$16&lt;=$E$8,3,$B111-$B$16&gt;$E$8,4))</f>
        <v>123014991.84774937</v>
      </c>
      <c r="S111" s="60" cm="1">
        <f t="array" ref="S111">[5]Growth!S101*INDEX($C$5:$H$5, 1, MATCH(S$14,$C$4:$H$4))*INDEX($C$9:$F$11,MATCH(S$15,$B$9:$B$11),_xlfn.IFS($B111-$B$16&lt;=$C$8,1,$B111-$B$16&lt;=$D$8,2,$B111-$B$16&lt;=$E$8,3,$B111-$B$16&gt;$E$8,4))</f>
        <v>9035520.9970287643</v>
      </c>
      <c r="T111" s="60" cm="1">
        <f t="array" ref="T111">[5]Growth!T101*INDEX($C$5:$H$5, 1, MATCH(T$14,$C$4:$H$4))*INDEX($C$9:$F$11,MATCH(T$15,$B$9:$B$11),_xlfn.IFS($B111-$B$16&lt;=$C$8,1,$B111-$B$16&lt;=$D$8,2,$B111-$B$16&lt;=$E$8,3,$B111-$B$16&gt;$E$8,4))</f>
        <v>1654458.8358606789</v>
      </c>
      <c r="U111" s="100">
        <f t="shared" si="7"/>
        <v>30538947196.811649</v>
      </c>
      <c r="V111" s="60">
        <f>'[5]Relocation Components'!V101*INDEX($C$5:$H$5, 1, MATCH(V$14,$C$4:$H$4))</f>
        <v>12671075742.799231</v>
      </c>
      <c r="W111" s="60">
        <f>'[5]Relocation Components'!W101*INDEX($C$5:$H$5, 1, MATCH(W$14,$C$4:$H$4))</f>
        <v>4034668665.0168333</v>
      </c>
      <c r="X111" s="60">
        <f>'[5]Relocation Components'!X101*INDEX($C$5:$H$5, 1, MATCH(X$14,$C$4:$H$4))</f>
        <v>0</v>
      </c>
      <c r="Y111" s="60">
        <f>'[5]Relocation Components'!Y101*INDEX($C$5:$H$5, 1, MATCH(Y$14,$C$4:$H$4))</f>
        <v>13636962978.255671</v>
      </c>
      <c r="Z111" s="60">
        <f>'[5]Relocation Components'!Z101*INDEX($C$5:$H$5, 1, MATCH(Z$14,$C$4:$H$4))</f>
        <v>3957917976.886745</v>
      </c>
      <c r="AA111" s="60">
        <f>'[5]Relocation Components'!AA101*INDEX($C$5:$H$5, 1, MATCH(AA$14,$C$4:$H$4))</f>
        <v>0</v>
      </c>
      <c r="AB111" s="60">
        <f>'[5]Relocation Components'!AB101*INDEX($C$5:$H$5, 1, MATCH(AB$14,$C$4:$H$4))</f>
        <v>33068289675.380238</v>
      </c>
      <c r="AC111" s="60">
        <f>'[5]Relocation Components'!AC101*INDEX($C$5:$H$5, 1, MATCH(AC$14,$C$4:$H$4))</f>
        <v>6816921733.9981079</v>
      </c>
      <c r="AD111" s="60">
        <f>'[5]Relocation Components'!AD101*INDEX($C$5:$H$5, 1, MATCH(AD$14,$C$4:$H$4))</f>
        <v>0</v>
      </c>
      <c r="AE111" s="60">
        <f>'[5]Relocation Components'!AE101*INDEX($C$5:$H$5, 1, MATCH(AE$14,$C$4:$H$4))</f>
        <v>115938777.53053309</v>
      </c>
      <c r="AF111" s="60">
        <f>'[5]Relocation Components'!AF101*INDEX($C$5:$H$5, 1, MATCH(AF$14,$C$4:$H$4))</f>
        <v>39977353.122884199</v>
      </c>
      <c r="AG111" s="60">
        <f>'[5]Relocation Components'!AG101*INDEX($C$5:$H$5, 1, MATCH(AG$14,$C$4:$H$4))</f>
        <v>0</v>
      </c>
      <c r="AH111" s="60">
        <f>'[5]Relocation Components'!AH101*INDEX($C$5:$H$5, 1, MATCH(AH$14,$C$4:$H$4))</f>
        <v>120735472.60600515</v>
      </c>
      <c r="AI111" s="60">
        <f>'[5]Relocation Components'!AI101*INDEX($C$5:$H$5, 1, MATCH(AI$14,$C$4:$H$4))</f>
        <v>43388112.695237391</v>
      </c>
      <c r="AJ111" s="60">
        <f>'[5]Relocation Components'!AJ101*INDEX($C$5:$H$5, 1, MATCH(AJ$14,$C$4:$H$4))</f>
        <v>0</v>
      </c>
      <c r="AK111" s="60">
        <f>'[5]Relocation Components'!AK101*INDEX($C$5:$H$5, 1, MATCH(AK$14,$C$4:$H$4))</f>
        <v>26880883.420755997</v>
      </c>
      <c r="AL111" s="60">
        <f>'[5]Relocation Components'!AL101*INDEX($C$5:$H$5, 1, MATCH(AL$14,$C$4:$H$4))</f>
        <v>7557330.2520388402</v>
      </c>
      <c r="AM111" s="60">
        <f>'[5]Relocation Components'!AM101*INDEX($C$5:$H$5, 1, MATCH(AM$14,$C$4:$H$4))</f>
        <v>0</v>
      </c>
      <c r="AN111" s="100">
        <f t="shared" si="8"/>
        <v>74540314701.964279</v>
      </c>
      <c r="AP111">
        <v>695202670781.19666</v>
      </c>
    </row>
    <row r="112" spans="2:42">
      <c r="B112" s="46">
        <v>2116</v>
      </c>
      <c r="C112" s="60" cm="1">
        <f t="array" ref="C112">[5]Growth!C102*INDEX($C$5:$H$5, 1, MATCH(C$14,$C$4:$H$4))*INDEX($C$9:$F$11,MATCH(C$15,$B$9:$B$11),_xlfn.IFS($B112-$B$16&lt;=$C$8,1,$B112-$B$16&lt;=$D$8,2,$B112-$B$16&lt;=$E$8,3,$B112-$B$16&gt;$E$8,4))</f>
        <v>1010980306.900709</v>
      </c>
      <c r="D112" s="60" cm="1">
        <f t="array" ref="D112">[5]Growth!D102*INDEX($C$5:$H$5, 1, MATCH(D$14,$C$4:$H$4))*INDEX($C$9:$F$11,MATCH(D$15,$B$9:$B$11),_xlfn.IFS($B112-$B$16&lt;=$C$8,1,$B112-$B$16&lt;=$D$8,2,$B112-$B$16&lt;=$E$8,3,$B112-$B$16&gt;$E$8,4))</f>
        <v>94838933.25702779</v>
      </c>
      <c r="E112" s="60" cm="1">
        <f t="array" ref="E112">[5]Growth!E102*INDEX($C$5:$H$5, 1, MATCH(E$14,$C$4:$H$4))*INDEX($C$9:$F$11,MATCH(E$15,$B$9:$B$11),_xlfn.IFS($B112-$B$16&lt;=$C$8,1,$B112-$B$16&lt;=$D$8,2,$B112-$B$16&lt;=$E$8,3,$B112-$B$16&gt;$E$8,4))</f>
        <v>6619811.599604113</v>
      </c>
      <c r="F112" s="60">
        <f>[5]Growth!F102*INDEX($C$5:$H$5, 1, MATCH(F$14,$C$4:$H$4))</f>
        <v>19670019591.640751</v>
      </c>
      <c r="G112" s="60">
        <f>[5]Growth!G102*INDEX($C$5:$H$5, 1, MATCH(G$14,$C$4:$H$4))</f>
        <v>617510106.39786351</v>
      </c>
      <c r="H112" s="60">
        <f>[5]Growth!H102*INDEX($C$5:$H$5, 1, MATCH(H$14,$C$4:$H$4))</f>
        <v>127028414.32630549</v>
      </c>
      <c r="I112" s="60">
        <f>[5]Growth!I102*INDEX($C$5:$H$5, 1, MATCH(I$14,$C$4:$H$4))</f>
        <v>3215704980.6088748</v>
      </c>
      <c r="J112" s="60">
        <f>[5]Growth!J102*INDEX($C$5:$H$5, 1, MATCH(J$14,$C$4:$H$4))</f>
        <v>222574771.43470699</v>
      </c>
      <c r="K112" s="60">
        <f>[5]Growth!K102*INDEX($C$5:$H$5, 1, MATCH(K$14,$C$4:$H$4))</f>
        <v>84954886.082314178</v>
      </c>
      <c r="L112" s="60">
        <f>[5]Growth!L102*INDEX($C$5:$H$5, 1, MATCH(L$14,$C$4:$H$4))</f>
        <v>2011833522.31148</v>
      </c>
      <c r="M112" s="60">
        <f>[5]Growth!M102*INDEX($C$5:$H$5, 1, MATCH(M$14,$C$4:$H$4))</f>
        <v>74994475.893138006</v>
      </c>
      <c r="N112" s="60">
        <f>[5]Growth!N102*INDEX($C$5:$H$5, 1, MATCH(N$14,$C$4:$H$4))</f>
        <v>27520074.212217469</v>
      </c>
      <c r="O112" s="60">
        <f>[5]Growth!O102*INDEX($C$5:$H$5, 1, MATCH(O$14,$C$4:$H$4))</f>
        <v>4502156665.4345407</v>
      </c>
      <c r="P112" s="60">
        <f>[5]Growth!P102*INDEX($C$5:$H$5, 1, MATCH(P$14,$C$4:$H$4))</f>
        <v>64484307.357918672</v>
      </c>
      <c r="Q112" s="60">
        <f>[5]Growth!Q102*INDEX($C$5:$H$5, 1, MATCH(Q$14,$C$4:$H$4))</f>
        <v>26765488.744634882</v>
      </c>
      <c r="R112" s="60" cm="1">
        <f t="array" ref="R112">[5]Growth!R102*INDEX($C$5:$H$5, 1, MATCH(R$14,$C$4:$H$4))*INDEX($C$9:$F$11,MATCH(R$15,$B$9:$B$11),_xlfn.IFS($B112-$B$16&lt;=$C$8,1,$B112-$B$16&lt;=$D$8,2,$B112-$B$16&lt;=$E$8,3,$B112-$B$16&gt;$E$8,4))</f>
        <v>128460618.28587304</v>
      </c>
      <c r="S112" s="60" cm="1">
        <f t="array" ref="S112">[5]Growth!S102*INDEX($C$5:$H$5, 1, MATCH(S$14,$C$4:$H$4))*INDEX($C$9:$F$11,MATCH(S$15,$B$9:$B$11),_xlfn.IFS($B112-$B$16&lt;=$C$8,1,$B112-$B$16&lt;=$D$8,2,$B112-$B$16&lt;=$E$8,3,$B112-$B$16&gt;$E$8,4))</f>
        <v>9438730.124663163</v>
      </c>
      <c r="T112" s="60" cm="1">
        <f t="array" ref="T112">[5]Growth!T102*INDEX($C$5:$H$5, 1, MATCH(T$14,$C$4:$H$4))*INDEX($C$9:$F$11,MATCH(T$15,$B$9:$B$11),_xlfn.IFS($B112-$B$16&lt;=$C$8,1,$B112-$B$16&lt;=$D$8,2,$B112-$B$16&lt;=$E$8,3,$B112-$B$16&gt;$E$8,4))</f>
        <v>1728062.8548264578</v>
      </c>
      <c r="U112" s="100">
        <f t="shared" ref="U112:U126" si="9">SUM(C112:T112)</f>
        <v>31897613747.467457</v>
      </c>
      <c r="V112" s="60">
        <f>'[5]Relocation Components'!V102*INDEX($C$5:$H$5, 1, MATCH(V$14,$C$4:$H$4))</f>
        <v>13209567224.006138</v>
      </c>
      <c r="W112" s="60">
        <f>'[5]Relocation Components'!W102*INDEX($C$5:$H$5, 1, MATCH(W$14,$C$4:$H$4))</f>
        <v>4206621386.9745655</v>
      </c>
      <c r="X112" s="60">
        <f>'[5]Relocation Components'!X102*INDEX($C$5:$H$5, 1, MATCH(X$14,$C$4:$H$4))</f>
        <v>0</v>
      </c>
      <c r="Y112" s="60">
        <f>'[5]Relocation Components'!Y102*INDEX($C$5:$H$5, 1, MATCH(Y$14,$C$4:$H$4))</f>
        <v>14207987365.383327</v>
      </c>
      <c r="Z112" s="60">
        <f>'[5]Relocation Components'!Z102*INDEX($C$5:$H$5, 1, MATCH(Z$14,$C$4:$H$4))</f>
        <v>4123735004.720881</v>
      </c>
      <c r="AA112" s="60">
        <f>'[5]Relocation Components'!AA102*INDEX($C$5:$H$5, 1, MATCH(AA$14,$C$4:$H$4))</f>
        <v>0</v>
      </c>
      <c r="AB112" s="60">
        <f>'[5]Relocation Components'!AB102*INDEX($C$5:$H$5, 1, MATCH(AB$14,$C$4:$H$4))</f>
        <v>34475881342.987862</v>
      </c>
      <c r="AC112" s="60">
        <f>'[5]Relocation Components'!AC102*INDEX($C$5:$H$5, 1, MATCH(AC$14,$C$4:$H$4))</f>
        <v>7107152912.3690166</v>
      </c>
      <c r="AD112" s="60">
        <f>'[5]Relocation Components'!AD102*INDEX($C$5:$H$5, 1, MATCH(AD$14,$C$4:$H$4))</f>
        <v>0</v>
      </c>
      <c r="AE112" s="60">
        <f>'[5]Relocation Components'!AE102*INDEX($C$5:$H$5, 1, MATCH(AE$14,$C$4:$H$4))</f>
        <v>115862329.08485982</v>
      </c>
      <c r="AF112" s="60">
        <f>'[5]Relocation Components'!AF102*INDEX($C$5:$H$5, 1, MATCH(AF$14,$C$4:$H$4))</f>
        <v>39955201.744660459</v>
      </c>
      <c r="AG112" s="60">
        <f>'[5]Relocation Components'!AG102*INDEX($C$5:$H$5, 1, MATCH(AG$14,$C$4:$H$4))</f>
        <v>0</v>
      </c>
      <c r="AH112" s="60">
        <f>'[5]Relocation Components'!AH102*INDEX($C$5:$H$5, 1, MATCH(AH$14,$C$4:$H$4))</f>
        <v>120723925.87909076</v>
      </c>
      <c r="AI112" s="60">
        <f>'[5]Relocation Components'!AI102*INDEX($C$5:$H$5, 1, MATCH(AI$14,$C$4:$H$4))</f>
        <v>43374326.911249556</v>
      </c>
      <c r="AJ112" s="60">
        <f>'[5]Relocation Components'!AJ102*INDEX($C$5:$H$5, 1, MATCH(AJ$14,$C$4:$H$4))</f>
        <v>0</v>
      </c>
      <c r="AK112" s="60">
        <f>'[5]Relocation Components'!AK102*INDEX($C$5:$H$5, 1, MATCH(AK$14,$C$4:$H$4))</f>
        <v>27001263.242787383</v>
      </c>
      <c r="AL112" s="60">
        <f>'[5]Relocation Components'!AL102*INDEX($C$5:$H$5, 1, MATCH(AL$14,$C$4:$H$4))</f>
        <v>7593768.4449276263</v>
      </c>
      <c r="AM112" s="60">
        <f>'[5]Relocation Components'!AM102*INDEX($C$5:$H$5, 1, MATCH(AM$14,$C$4:$H$4))</f>
        <v>0</v>
      </c>
      <c r="AN112" s="100">
        <f t="shared" ref="AN112:AN126" si="10">SUM(V112:AM112)</f>
        <v>77685456051.749374</v>
      </c>
      <c r="AP112">
        <v>742624410054.6665</v>
      </c>
    </row>
    <row r="113" spans="2:42">
      <c r="B113" s="46">
        <v>2117</v>
      </c>
      <c r="C113" s="60" cm="1">
        <f t="array" ref="C113">[5]Growth!C103*INDEX($C$5:$H$5, 1, MATCH(C$14,$C$4:$H$4))*INDEX($C$9:$F$11,MATCH(C$15,$B$9:$B$11),_xlfn.IFS($B113-$B$16&lt;=$C$8,1,$B113-$B$16&lt;=$D$8,2,$B113-$B$16&lt;=$E$8,3,$B113-$B$16&gt;$E$8,4))</f>
        <v>1055842839.3269672</v>
      </c>
      <c r="D113" s="60" cm="1">
        <f t="array" ref="D113">[5]Growth!D103*INDEX($C$5:$H$5, 1, MATCH(D$14,$C$4:$H$4))*INDEX($C$9:$F$11,MATCH(D$15,$B$9:$B$11),_xlfn.IFS($B113-$B$16&lt;=$C$8,1,$B113-$B$16&lt;=$D$8,2,$B113-$B$16&lt;=$E$8,3,$B113-$B$16&gt;$E$8,4))</f>
        <v>99056906.2110634</v>
      </c>
      <c r="E113" s="60" cm="1">
        <f t="array" ref="E113">[5]Growth!E103*INDEX($C$5:$H$5, 1, MATCH(E$14,$C$4:$H$4))*INDEX($C$9:$F$11,MATCH(E$15,$B$9:$B$11),_xlfn.IFS($B113-$B$16&lt;=$C$8,1,$B113-$B$16&lt;=$D$8,2,$B113-$B$16&lt;=$E$8,3,$B113-$B$16&gt;$E$8,4))</f>
        <v>6914145.5687653394</v>
      </c>
      <c r="F113" s="60">
        <f>[5]Growth!F103*INDEX($C$5:$H$5, 1, MATCH(F$14,$C$4:$H$4))</f>
        <v>20544190096.591682</v>
      </c>
      <c r="G113" s="60">
        <f>[5]Growth!G103*INDEX($C$5:$H$5, 1, MATCH(G$14,$C$4:$H$4))</f>
        <v>644966945.0423646</v>
      </c>
      <c r="H113" s="60">
        <f>[5]Growth!H103*INDEX($C$5:$H$5, 1, MATCH(H$14,$C$4:$H$4))</f>
        <v>132675637.98855574</v>
      </c>
      <c r="I113" s="60">
        <f>[5]Growth!I103*INDEX($C$5:$H$5, 1, MATCH(I$14,$C$4:$H$4))</f>
        <v>3358636186.3689685</v>
      </c>
      <c r="J113" s="60">
        <f>[5]Growth!J103*INDEX($C$5:$H$5, 1, MATCH(J$14,$C$4:$H$4))</f>
        <v>232469749.52949351</v>
      </c>
      <c r="K113" s="60">
        <f>[5]Growth!K103*INDEX($C$5:$H$5, 1, MATCH(K$14,$C$4:$H$4))</f>
        <v>88731666.033332527</v>
      </c>
      <c r="L113" s="60">
        <f>[5]Growth!L103*INDEX($C$5:$H$5, 1, MATCH(L$14,$C$4:$H$4))</f>
        <v>2101003743.955641</v>
      </c>
      <c r="M113" s="60">
        <f>[5]Growth!M103*INDEX($C$5:$H$5, 1, MATCH(M$14,$C$4:$H$4))</f>
        <v>78326786.056479886</v>
      </c>
      <c r="N113" s="60">
        <f>[5]Growth!N103*INDEX($C$5:$H$5, 1, MATCH(N$14,$C$4:$H$4))</f>
        <v>28743612.625599209</v>
      </c>
      <c r="O113" s="60">
        <f>[5]Growth!O103*INDEX($C$5:$H$5, 1, MATCH(O$14,$C$4:$H$4))</f>
        <v>4703130410.6465044</v>
      </c>
      <c r="P113" s="60">
        <f>[5]Growth!P103*INDEX($C$5:$H$5, 1, MATCH(P$14,$C$4:$H$4))</f>
        <v>67347731.308092684</v>
      </c>
      <c r="Q113" s="60">
        <f>[5]Growth!Q103*INDEX($C$5:$H$5, 1, MATCH(Q$14,$C$4:$H$4))</f>
        <v>27955295.563945889</v>
      </c>
      <c r="R113" s="60" cm="1">
        <f t="array" ref="R113">[5]Growth!R103*INDEX($C$5:$H$5, 1, MATCH(R$14,$C$4:$H$4))*INDEX($C$9:$F$11,MATCH(R$15,$B$9:$B$11),_xlfn.IFS($B113-$B$16&lt;=$C$8,1,$B113-$B$16&lt;=$D$8,2,$B113-$B$16&lt;=$E$8,3,$B113-$B$16&gt;$E$8,4))</f>
        <v>134143269.88818972</v>
      </c>
      <c r="S113" s="60" cm="1">
        <f t="array" ref="S113">[5]Growth!S103*INDEX($C$5:$H$5, 1, MATCH(S$14,$C$4:$H$4))*INDEX($C$9:$F$11,MATCH(S$15,$B$9:$B$11),_xlfn.IFS($B113-$B$16&lt;=$C$8,1,$B113-$B$16&lt;=$D$8,2,$B113-$B$16&lt;=$E$8,3,$B113-$B$16&gt;$E$8,4))</f>
        <v>9859671.3625684306</v>
      </c>
      <c r="T113" s="60" cm="1">
        <f t="array" ref="T113">[5]Growth!T103*INDEX($C$5:$H$5, 1, MATCH(T$14,$C$4:$H$4))*INDEX($C$9:$F$11,MATCH(T$15,$B$9:$B$11),_xlfn.IFS($B113-$B$16&lt;=$C$8,1,$B113-$B$16&lt;=$D$8,2,$B113-$B$16&lt;=$E$8,3,$B113-$B$16&gt;$E$8,4))</f>
        <v>1804891.1285991629</v>
      </c>
      <c r="U113" s="100">
        <f t="shared" si="9"/>
        <v>33315799585.196819</v>
      </c>
      <c r="V113" s="60">
        <f>'[5]Relocation Components'!V103*INDEX($C$5:$H$5, 1, MATCH(V$14,$C$4:$H$4))</f>
        <v>13771687703.518301</v>
      </c>
      <c r="W113" s="60">
        <f>'[5]Relocation Components'!W103*INDEX($C$5:$H$5, 1, MATCH(W$14,$C$4:$H$4))</f>
        <v>4386145045.8397608</v>
      </c>
      <c r="X113" s="60">
        <f>'[5]Relocation Components'!X103*INDEX($C$5:$H$5, 1, MATCH(X$14,$C$4:$H$4))</f>
        <v>0</v>
      </c>
      <c r="Y113" s="60">
        <f>'[5]Relocation Components'!Y103*INDEX($C$5:$H$5, 1, MATCH(Y$14,$C$4:$H$4))</f>
        <v>14804177473.462215</v>
      </c>
      <c r="Z113" s="60">
        <f>'[5]Relocation Components'!Z103*INDEX($C$5:$H$5, 1, MATCH(Z$14,$C$4:$H$4))</f>
        <v>4296864167.1160717</v>
      </c>
      <c r="AA113" s="60">
        <f>'[5]Relocation Components'!AA103*INDEX($C$5:$H$5, 1, MATCH(AA$14,$C$4:$H$4))</f>
        <v>0</v>
      </c>
      <c r="AB113" s="60">
        <f>'[5]Relocation Components'!AB103*INDEX($C$5:$H$5, 1, MATCH(AB$14,$C$4:$H$4))</f>
        <v>35945406381.094635</v>
      </c>
      <c r="AC113" s="60">
        <f>'[5]Relocation Components'!AC103*INDEX($C$5:$H$5, 1, MATCH(AC$14,$C$4:$H$4))</f>
        <v>7410157301.3715324</v>
      </c>
      <c r="AD113" s="60">
        <f>'[5]Relocation Components'!AD103*INDEX($C$5:$H$5, 1, MATCH(AD$14,$C$4:$H$4))</f>
        <v>0</v>
      </c>
      <c r="AE113" s="60">
        <f>'[5]Relocation Components'!AE103*INDEX($C$5:$H$5, 1, MATCH(AE$14,$C$4:$H$4))</f>
        <v>115779965.19289535</v>
      </c>
      <c r="AF113" s="60">
        <f>'[5]Relocation Components'!AF103*INDEX($C$5:$H$5, 1, MATCH(AF$14,$C$4:$H$4))</f>
        <v>39931050.382214457</v>
      </c>
      <c r="AG113" s="60">
        <f>'[5]Relocation Components'!AG103*INDEX($C$5:$H$5, 1, MATCH(AG$14,$C$4:$H$4))</f>
        <v>0</v>
      </c>
      <c r="AH113" s="60">
        <f>'[5]Relocation Components'!AH103*INDEX($C$5:$H$5, 1, MATCH(AH$14,$C$4:$H$4))</f>
        <v>120706235.30720909</v>
      </c>
      <c r="AI113" s="60">
        <f>'[5]Relocation Components'!AI103*INDEX($C$5:$H$5, 1, MATCH(AI$14,$C$4:$H$4))</f>
        <v>43358237.185399003</v>
      </c>
      <c r="AJ113" s="60">
        <f>'[5]Relocation Components'!AJ103*INDEX($C$5:$H$5, 1, MATCH(AJ$14,$C$4:$H$4))</f>
        <v>0</v>
      </c>
      <c r="AK113" s="60">
        <f>'[5]Relocation Components'!AK103*INDEX($C$5:$H$5, 1, MATCH(AK$14,$C$4:$H$4))</f>
        <v>27121383.178904776</v>
      </c>
      <c r="AL113" s="60">
        <f>'[5]Relocation Components'!AL103*INDEX($C$5:$H$5, 1, MATCH(AL$14,$C$4:$H$4))</f>
        <v>7630185.423187105</v>
      </c>
      <c r="AM113" s="60">
        <f>'[5]Relocation Components'!AM103*INDEX($C$5:$H$5, 1, MATCH(AM$14,$C$4:$H$4))</f>
        <v>0</v>
      </c>
      <c r="AN113" s="100">
        <f t="shared" si="10"/>
        <v>80968965129.072327</v>
      </c>
      <c r="AP113">
        <v>793066687413.07288</v>
      </c>
    </row>
    <row r="114" spans="2:42">
      <c r="B114" s="46">
        <v>2118</v>
      </c>
      <c r="C114" s="60" cm="1">
        <f t="array" ref="C114">[5]Growth!C104*INDEX($C$5:$H$5, 1, MATCH(C$14,$C$4:$H$4))*INDEX($C$9:$F$11,MATCH(C$15,$B$9:$B$11),_xlfn.IFS($B114-$B$16&lt;=$C$8,1,$B114-$B$16&lt;=$D$8,2,$B114-$B$16&lt;=$E$8,3,$B114-$B$16&gt;$E$8,4))</f>
        <v>1102664174.2285995</v>
      </c>
      <c r="D114" s="60" cm="1">
        <f t="array" ref="D114">[5]Growth!D104*INDEX($C$5:$H$5, 1, MATCH(D$14,$C$4:$H$4))*INDEX($C$9:$F$11,MATCH(D$15,$B$9:$B$11),_xlfn.IFS($B114-$B$16&lt;=$C$8,1,$B114-$B$16&lt;=$D$8,2,$B114-$B$16&lt;=$E$8,3,$B114-$B$16&gt;$E$8,4))</f>
        <v>103459579.12735999</v>
      </c>
      <c r="E114" s="60" cm="1">
        <f t="array" ref="E114">[5]Growth!E104*INDEX($C$5:$H$5, 1, MATCH(E$14,$C$4:$H$4))*INDEX($C$9:$F$11,MATCH(E$15,$B$9:$B$11),_xlfn.IFS($B114-$B$16&lt;=$C$8,1,$B114-$B$16&lt;=$D$8,2,$B114-$B$16&lt;=$E$8,3,$B114-$B$16&gt;$E$8,4))</f>
        <v>7221363.405843677</v>
      </c>
      <c r="F114" s="60">
        <f>[5]Growth!F104*INDEX($C$5:$H$5, 1, MATCH(F$14,$C$4:$H$4))</f>
        <v>21456602603.058598</v>
      </c>
      <c r="G114" s="60">
        <f>[5]Growth!G104*INDEX($C$5:$H$5, 1, MATCH(G$14,$C$4:$H$4))</f>
        <v>673625692.28532112</v>
      </c>
      <c r="H114" s="60">
        <f>[5]Growth!H104*INDEX($C$5:$H$5, 1, MATCH(H$14,$C$4:$H$4))</f>
        <v>138570012.98121521</v>
      </c>
      <c r="I114" s="60">
        <f>[5]Growth!I104*INDEX($C$5:$H$5, 1, MATCH(I$14,$C$4:$H$4))</f>
        <v>3507821250.2535491</v>
      </c>
      <c r="J114" s="60">
        <f>[5]Growth!J104*INDEX($C$5:$H$5, 1, MATCH(J$14,$C$4:$H$4))</f>
        <v>242797788.50517195</v>
      </c>
      <c r="K114" s="60">
        <f>[5]Growth!K104*INDEX($C$5:$H$5, 1, MATCH(K$14,$C$4:$H$4))</f>
        <v>92673736.764246926</v>
      </c>
      <c r="L114" s="60">
        <f>[5]Growth!L104*INDEX($C$5:$H$5, 1, MATCH(L$14,$C$4:$H$4))</f>
        <v>2194061403.9584394</v>
      </c>
      <c r="M114" s="60">
        <f>[5]Growth!M104*INDEX($C$5:$H$5, 1, MATCH(M$14,$C$4:$H$4))</f>
        <v>81804841.046423122</v>
      </c>
      <c r="N114" s="60">
        <f>[5]Growth!N104*INDEX($C$5:$H$5, 1, MATCH(N$14,$C$4:$H$4))</f>
        <v>30020704.694788579</v>
      </c>
      <c r="O114" s="60">
        <f>[5]Growth!O104*INDEX($C$5:$H$5, 1, MATCH(O$14,$C$4:$H$4))</f>
        <v>4912946138.7160778</v>
      </c>
      <c r="P114" s="60">
        <f>[5]Growth!P104*INDEX($C$5:$H$5, 1, MATCH(P$14,$C$4:$H$4))</f>
        <v>70336286.88488929</v>
      </c>
      <c r="Q114" s="60">
        <f>[5]Growth!Q104*INDEX($C$5:$H$5, 1, MATCH(Q$14,$C$4:$H$4))</f>
        <v>29197169.343326408</v>
      </c>
      <c r="R114" s="60" cm="1">
        <f t="array" ref="R114">[5]Growth!R104*INDEX($C$5:$H$5, 1, MATCH(R$14,$C$4:$H$4))*INDEX($C$9:$F$11,MATCH(R$15,$B$9:$B$11),_xlfn.IFS($B114-$B$16&lt;=$C$8,1,$B114-$B$16&lt;=$D$8,2,$B114-$B$16&lt;=$E$8,3,$B114-$B$16&gt;$E$8,4))</f>
        <v>140073035.10502341</v>
      </c>
      <c r="S114" s="60" cm="1">
        <f t="array" ref="S114">[5]Growth!S104*INDEX($C$5:$H$5, 1, MATCH(S$14,$C$4:$H$4))*INDEX($C$9:$F$11,MATCH(S$15,$B$9:$B$11),_xlfn.IFS($B114-$B$16&lt;=$C$8,1,$B114-$B$16&lt;=$D$8,2,$B114-$B$16&lt;=$E$8,3,$B114-$B$16&gt;$E$8,4))</f>
        <v>10299109.898952566</v>
      </c>
      <c r="T114" s="60" cm="1">
        <f t="array" ref="T114">[5]Growth!T104*INDEX($C$5:$H$5, 1, MATCH(T$14,$C$4:$H$4))*INDEX($C$9:$F$11,MATCH(T$15,$B$9:$B$11),_xlfn.IFS($B114-$B$16&lt;=$C$8,1,$B114-$B$16&lt;=$D$8,2,$B114-$B$16&lt;=$E$8,3,$B114-$B$16&gt;$E$8,4))</f>
        <v>1885082.0726120723</v>
      </c>
      <c r="U114" s="100">
        <f t="shared" si="9"/>
        <v>34796059972.330437</v>
      </c>
      <c r="V114" s="60">
        <f>'[5]Relocation Components'!V104*INDEX($C$5:$H$5, 1, MATCH(V$14,$C$4:$H$4))</f>
        <v>14358447571.801352</v>
      </c>
      <c r="W114" s="60">
        <f>'[5]Relocation Components'!W104*INDEX($C$5:$H$5, 1, MATCH(W$14,$C$4:$H$4))</f>
        <v>4573564897.8184481</v>
      </c>
      <c r="X114" s="60">
        <f>'[5]Relocation Components'!X104*INDEX($C$5:$H$5, 1, MATCH(X$14,$C$4:$H$4))</f>
        <v>0</v>
      </c>
      <c r="Y114" s="60">
        <f>'[5]Relocation Components'!Y104*INDEX($C$5:$H$5, 1, MATCH(Y$14,$C$4:$H$4))</f>
        <v>15426612856.694313</v>
      </c>
      <c r="Z114" s="60">
        <f>'[5]Relocation Components'!Z104*INDEX($C$5:$H$5, 1, MATCH(Z$14,$C$4:$H$4))</f>
        <v>4477619400.953743</v>
      </c>
      <c r="AA114" s="60">
        <f>'[5]Relocation Components'!AA104*INDEX($C$5:$H$5, 1, MATCH(AA$14,$C$4:$H$4))</f>
        <v>0</v>
      </c>
      <c r="AB114" s="60">
        <f>'[5]Relocation Components'!AB104*INDEX($C$5:$H$5, 1, MATCH(AB$14,$C$4:$H$4))</f>
        <v>37479521493.026276</v>
      </c>
      <c r="AC114" s="60">
        <f>'[5]Relocation Components'!AC104*INDEX($C$5:$H$5, 1, MATCH(AC$14,$C$4:$H$4))</f>
        <v>7726483010.2513866</v>
      </c>
      <c r="AD114" s="60">
        <f>'[5]Relocation Components'!AD104*INDEX($C$5:$H$5, 1, MATCH(AD$14,$C$4:$H$4))</f>
        <v>0</v>
      </c>
      <c r="AE114" s="60">
        <f>'[5]Relocation Components'!AE104*INDEX($C$5:$H$5, 1, MATCH(AE$14,$C$4:$H$4))</f>
        <v>115691685.85463968</v>
      </c>
      <c r="AF114" s="60">
        <f>'[5]Relocation Components'!AF104*INDEX($C$5:$H$5, 1, MATCH(AF$14,$C$4:$H$4))</f>
        <v>39904899.035546213</v>
      </c>
      <c r="AG114" s="60">
        <f>'[5]Relocation Components'!AG104*INDEX($C$5:$H$5, 1, MATCH(AG$14,$C$4:$H$4))</f>
        <v>0</v>
      </c>
      <c r="AH114" s="60">
        <f>'[5]Relocation Components'!AH104*INDEX($C$5:$H$5, 1, MATCH(AH$14,$C$4:$H$4))</f>
        <v>120682400.89036015</v>
      </c>
      <c r="AI114" s="60">
        <f>'[5]Relocation Components'!AI104*INDEX($C$5:$H$5, 1, MATCH(AI$14,$C$4:$H$4))</f>
        <v>43339843.517685741</v>
      </c>
      <c r="AJ114" s="60">
        <f>'[5]Relocation Components'!AJ104*INDEX($C$5:$H$5, 1, MATCH(AJ$14,$C$4:$H$4))</f>
        <v>0</v>
      </c>
      <c r="AK114" s="60">
        <f>'[5]Relocation Components'!AK104*INDEX($C$5:$H$5, 1, MATCH(AK$14,$C$4:$H$4))</f>
        <v>27241198.976088762</v>
      </c>
      <c r="AL114" s="60">
        <f>'[5]Relocation Components'!AL104*INDEX($C$5:$H$5, 1, MATCH(AL$14,$C$4:$H$4))</f>
        <v>7666569.5201121597</v>
      </c>
      <c r="AM114" s="60">
        <f>'[5]Relocation Components'!AM104*INDEX($C$5:$H$5, 1, MATCH(AM$14,$C$4:$H$4))</f>
        <v>0</v>
      </c>
      <c r="AN114" s="100">
        <f t="shared" si="10"/>
        <v>84396775828.339966</v>
      </c>
      <c r="AP114">
        <v>846714534740.63513</v>
      </c>
    </row>
    <row r="115" spans="2:42">
      <c r="B115" s="46">
        <v>2119</v>
      </c>
      <c r="C115" s="60" cm="1">
        <f t="array" ref="C115">[5]Growth!C105*INDEX($C$5:$H$5, 1, MATCH(C$14,$C$4:$H$4))*INDEX($C$9:$F$11,MATCH(C$15,$B$9:$B$11),_xlfn.IFS($B115-$B$16&lt;=$C$8,1,$B115-$B$16&lt;=$D$8,2,$B115-$B$16&lt;=$E$8,3,$B115-$B$16&gt;$E$8,4))</f>
        <v>1151528035.5220776</v>
      </c>
      <c r="D115" s="60" cm="1">
        <f t="array" ref="D115">[5]Growth!D105*INDEX($C$5:$H$5, 1, MATCH(D$14,$C$4:$H$4))*INDEX($C$9:$F$11,MATCH(D$15,$B$9:$B$11),_xlfn.IFS($B115-$B$16&lt;=$C$8,1,$B115-$B$16&lt;=$D$8,2,$B115-$B$16&lt;=$E$8,3,$B115-$B$16&gt;$E$8,4))</f>
        <v>108054877.06975859</v>
      </c>
      <c r="E115" s="60" cm="1">
        <f t="array" ref="E115">[5]Growth!E105*INDEX($C$5:$H$5, 1, MATCH(E$14,$C$4:$H$4))*INDEX($C$9:$F$11,MATCH(E$15,$B$9:$B$11),_xlfn.IFS($B115-$B$16&lt;=$C$8,1,$B115-$B$16&lt;=$D$8,2,$B115-$B$16&lt;=$E$8,3,$B115-$B$16&gt;$E$8,4))</f>
        <v>7542017.6627079388</v>
      </c>
      <c r="F115" s="60">
        <f>[5]Growth!F105*INDEX($C$5:$H$5, 1, MATCH(F$14,$C$4:$H$4))</f>
        <v>22408895884.930733</v>
      </c>
      <c r="G115" s="60">
        <f>[5]Growth!G105*INDEX($C$5:$H$5, 1, MATCH(G$14,$C$4:$H$4))</f>
        <v>703537896.88996744</v>
      </c>
      <c r="H115" s="60">
        <f>[5]Growth!H105*INDEX($C$5:$H$5, 1, MATCH(H$14,$C$4:$H$4))</f>
        <v>144722136.3781693</v>
      </c>
      <c r="I115" s="60">
        <f>[5]Growth!I105*INDEX($C$5:$H$5, 1, MATCH(I$14,$C$4:$H$4))</f>
        <v>3663528230.0606661</v>
      </c>
      <c r="J115" s="60">
        <f>[5]Growth!J105*INDEX($C$5:$H$5, 1, MATCH(J$14,$C$4:$H$4))</f>
        <v>253577457.0045945</v>
      </c>
      <c r="K115" s="60">
        <f>[5]Growth!K105*INDEX($C$5:$H$5, 1, MATCH(K$14,$C$4:$H$4))</f>
        <v>96788185.403169453</v>
      </c>
      <c r="L115" s="60">
        <f>[5]Growth!L105*INDEX($C$5:$H$5, 1, MATCH(L$14,$C$4:$H$4))</f>
        <v>2291172320.6016288</v>
      </c>
      <c r="M115" s="60">
        <f>[5]Growth!M105*INDEX($C$5:$H$5, 1, MATCH(M$14,$C$4:$H$4))</f>
        <v>85434884.570219472</v>
      </c>
      <c r="N115" s="60">
        <f>[5]Growth!N105*INDEX($C$5:$H$5, 1, MATCH(N$14,$C$4:$H$4))</f>
        <v>31353646.939332895</v>
      </c>
      <c r="O115" s="60">
        <f>[5]Growth!O105*INDEX($C$5:$H$5, 1, MATCH(O$14,$C$4:$H$4))</f>
        <v>5131985613.5659933</v>
      </c>
      <c r="P115" s="60">
        <f>[5]Growth!P105*INDEX($C$5:$H$5, 1, MATCH(P$14,$C$4:$H$4))</f>
        <v>73455328.691095337</v>
      </c>
      <c r="Q115" s="60">
        <f>[5]Growth!Q105*INDEX($C$5:$H$5, 1, MATCH(Q$14,$C$4:$H$4))</f>
        <v>30493342.261735123</v>
      </c>
      <c r="R115" s="60" cm="1">
        <f t="array" ref="R115">[5]Growth!R105*INDEX($C$5:$H$5, 1, MATCH(R$14,$C$4:$H$4))*INDEX($C$9:$F$11,MATCH(R$15,$B$9:$B$11),_xlfn.IFS($B115-$B$16&lt;=$C$8,1,$B115-$B$16&lt;=$D$8,2,$B115-$B$16&lt;=$E$8,3,$B115-$B$16&gt;$E$8,4))</f>
        <v>146260418.66882002</v>
      </c>
      <c r="S115" s="60" cm="1">
        <f t="array" ref="S115">[5]Growth!S105*INDEX($C$5:$H$5, 1, MATCH(S$14,$C$4:$H$4))*INDEX($C$9:$F$11,MATCH(S$15,$B$9:$B$11),_xlfn.IFS($B115-$B$16&lt;=$C$8,1,$B115-$B$16&lt;=$D$8,2,$B115-$B$16&lt;=$E$8,3,$B115-$B$16&gt;$E$8,4))</f>
        <v>10757843.110568695</v>
      </c>
      <c r="T115" s="60" cm="1">
        <f t="array" ref="T115">[5]Growth!T105*INDEX($C$5:$H$5, 1, MATCH(T$14,$C$4:$H$4))*INDEX($C$9:$F$11,MATCH(T$15,$B$9:$B$11),_xlfn.IFS($B115-$B$16&lt;=$C$8,1,$B115-$B$16&lt;=$D$8,2,$B115-$B$16&lt;=$E$8,3,$B115-$B$16&gt;$E$8,4))</f>
        <v>1968779.8832047749</v>
      </c>
      <c r="U115" s="100">
        <f t="shared" si="9"/>
        <v>36341056899.214432</v>
      </c>
      <c r="V115" s="60">
        <f>'[5]Relocation Components'!V105*INDEX($C$5:$H$5, 1, MATCH(V$14,$C$4:$H$4))</f>
        <v>14970898882.207417</v>
      </c>
      <c r="W115" s="60">
        <f>'[5]Relocation Components'!W105*INDEX($C$5:$H$5, 1, MATCH(W$14,$C$4:$H$4))</f>
        <v>4769219700.6796589</v>
      </c>
      <c r="X115" s="60">
        <f>'[5]Relocation Components'!X105*INDEX($C$5:$H$5, 1, MATCH(X$14,$C$4:$H$4))</f>
        <v>0</v>
      </c>
      <c r="Y115" s="60">
        <f>'[5]Relocation Components'!Y105*INDEX($C$5:$H$5, 1, MATCH(Y$14,$C$4:$H$4))</f>
        <v>16076418327.454138</v>
      </c>
      <c r="Z115" s="60">
        <f>'[5]Relocation Components'!Z105*INDEX($C$5:$H$5, 1, MATCH(Z$14,$C$4:$H$4))</f>
        <v>4666327819.467104</v>
      </c>
      <c r="AA115" s="60">
        <f>'[5]Relocation Components'!AA105*INDEX($C$5:$H$5, 1, MATCH(AA$14,$C$4:$H$4))</f>
        <v>0</v>
      </c>
      <c r="AB115" s="60">
        <f>'[5]Relocation Components'!AB105*INDEX($C$5:$H$5, 1, MATCH(AB$14,$C$4:$H$4))</f>
        <v>39080995402.598122</v>
      </c>
      <c r="AC115" s="60">
        <f>'[5]Relocation Components'!AC105*INDEX($C$5:$H$5, 1, MATCH(AC$14,$C$4:$H$4))</f>
        <v>8056701270.1457539</v>
      </c>
      <c r="AD115" s="60">
        <f>'[5]Relocation Components'!AD105*INDEX($C$5:$H$5, 1, MATCH(AD$14,$C$4:$H$4))</f>
        <v>0</v>
      </c>
      <c r="AE115" s="60">
        <f>'[5]Relocation Components'!AE105*INDEX($C$5:$H$5, 1, MATCH(AE$14,$C$4:$H$4))</f>
        <v>115597491.0700929</v>
      </c>
      <c r="AF115" s="60">
        <f>'[5]Relocation Components'!AF105*INDEX($C$5:$H$5, 1, MATCH(AF$14,$C$4:$H$4))</f>
        <v>39876747.704655714</v>
      </c>
      <c r="AG115" s="60">
        <f>'[5]Relocation Components'!AG105*INDEX($C$5:$H$5, 1, MATCH(AG$14,$C$4:$H$4))</f>
        <v>0</v>
      </c>
      <c r="AH115" s="60">
        <f>'[5]Relocation Components'!AH105*INDEX($C$5:$H$5, 1, MATCH(AH$14,$C$4:$H$4))</f>
        <v>120652422.62854397</v>
      </c>
      <c r="AI115" s="60">
        <f>'[5]Relocation Components'!AI105*INDEX($C$5:$H$5, 1, MATCH(AI$14,$C$4:$H$4))</f>
        <v>43319145.908109739</v>
      </c>
      <c r="AJ115" s="60">
        <f>'[5]Relocation Components'!AJ105*INDEX($C$5:$H$5, 1, MATCH(AJ$14,$C$4:$H$4))</f>
        <v>0</v>
      </c>
      <c r="AK115" s="60">
        <f>'[5]Relocation Components'!AK105*INDEX($C$5:$H$5, 1, MATCH(AK$14,$C$4:$H$4))</f>
        <v>27360666.381319929</v>
      </c>
      <c r="AL115" s="60">
        <f>'[5]Relocation Components'!AL105*INDEX($C$5:$H$5, 1, MATCH(AL$14,$C$4:$H$4))</f>
        <v>7702909.0689976765</v>
      </c>
      <c r="AM115" s="60">
        <f>'[5]Relocation Components'!AM105*INDEX($C$5:$H$5, 1, MATCH(AM$14,$C$4:$H$4))</f>
        <v>0</v>
      </c>
      <c r="AN115" s="100">
        <f t="shared" si="10"/>
        <v>87975070785.313904</v>
      </c>
      <c r="AP115">
        <v>903763949802.27112</v>
      </c>
    </row>
    <row r="116" spans="2:42">
      <c r="B116" s="46">
        <v>2120</v>
      </c>
      <c r="C116" s="60" cm="1">
        <f t="array" ref="C116">[5]Growth!C106*INDEX($C$5:$H$5, 1, MATCH(C$14,$C$4:$H$4))*INDEX($C$9:$F$11,MATCH(C$15,$B$9:$B$11),_xlfn.IFS($B116-$B$16&lt;=$C$8,1,$B116-$B$16&lt;=$D$8,2,$B116-$B$16&lt;=$E$8,3,$B116-$B$16&gt;$E$8,4))</f>
        <v>1202521622.5093319</v>
      </c>
      <c r="D116" s="60" cm="1">
        <f t="array" ref="D116">[5]Growth!D106*INDEX($C$5:$H$5, 1, MATCH(D$14,$C$4:$H$4))*INDEX($C$9:$F$11,MATCH(D$15,$B$9:$B$11),_xlfn.IFS($B116-$B$16&lt;=$C$8,1,$B116-$B$16&lt;=$D$8,2,$B116-$B$16&lt;=$E$8,3,$B116-$B$16&gt;$E$8,4))</f>
        <v>112851055.85857862</v>
      </c>
      <c r="E116" s="60" cm="1">
        <f t="array" ref="E116">[5]Growth!E106*INDEX($C$5:$H$5, 1, MATCH(E$14,$C$4:$H$4))*INDEX($C$9:$F$11,MATCH(E$15,$B$9:$B$11),_xlfn.IFS($B116-$B$16&lt;=$C$8,1,$B116-$B$16&lt;=$D$8,2,$B116-$B$16&lt;=$E$8,3,$B116-$B$16&gt;$E$8,4))</f>
        <v>7876683.9367440185</v>
      </c>
      <c r="F116" s="60">
        <f>[5]Growth!F106*INDEX($C$5:$H$5, 1, MATCH(F$14,$C$4:$H$4))</f>
        <v>23402776988.482407</v>
      </c>
      <c r="G116" s="60">
        <f>[5]Growth!G106*INDEX($C$5:$H$5, 1, MATCH(G$14,$C$4:$H$4))</f>
        <v>734757257.72436512</v>
      </c>
      <c r="H116" s="60">
        <f>[5]Growth!H106*INDEX($C$5:$H$5, 1, MATCH(H$14,$C$4:$H$4))</f>
        <v>151143047.08236575</v>
      </c>
      <c r="I116" s="60">
        <f>[5]Growth!I106*INDEX($C$5:$H$5, 1, MATCH(I$14,$C$4:$H$4))</f>
        <v>3826036354.7228565</v>
      </c>
      <c r="J116" s="60">
        <f>[5]Growth!J106*INDEX($C$5:$H$5, 1, MATCH(J$14,$C$4:$H$4))</f>
        <v>264828097.88269621</v>
      </c>
      <c r="K116" s="60">
        <f>[5]Growth!K106*INDEX($C$5:$H$5, 1, MATCH(K$14,$C$4:$H$4))</f>
        <v>101082394.56407364</v>
      </c>
      <c r="L116" s="60">
        <f>[5]Growth!L106*INDEX($C$5:$H$5, 1, MATCH(L$14,$C$4:$H$4))</f>
        <v>2392509175.399241</v>
      </c>
      <c r="M116" s="60">
        <f>[5]Growth!M106*INDEX($C$5:$H$5, 1, MATCH(M$14,$C$4:$H$4))</f>
        <v>89223420.343779311</v>
      </c>
      <c r="N116" s="60">
        <f>[5]Growth!N106*INDEX($C$5:$H$5, 1, MATCH(N$14,$C$4:$H$4))</f>
        <v>32744831.646594651</v>
      </c>
      <c r="O116" s="60">
        <f>[5]Growth!O106*INDEX($C$5:$H$5, 1, MATCH(O$14,$C$4:$H$4))</f>
        <v>5360646670.5541039</v>
      </c>
      <c r="P116" s="60">
        <f>[5]Growth!P106*INDEX($C$5:$H$5, 1, MATCH(P$14,$C$4:$H$4))</f>
        <v>76710433.96070978</v>
      </c>
      <c r="Q116" s="60">
        <f>[5]Growth!Q106*INDEX($C$5:$H$5, 1, MATCH(Q$14,$C$4:$H$4))</f>
        <v>31846139.548626367</v>
      </c>
      <c r="R116" s="60" cm="1">
        <f t="array" ref="R116">[5]Growth!R106*INDEX($C$5:$H$5, 1, MATCH(R$14,$C$4:$H$4))*INDEX($C$9:$F$11,MATCH(R$15,$B$9:$B$11),_xlfn.IFS($B116-$B$16&lt;=$C$8,1,$B116-$B$16&lt;=$D$8,2,$B116-$B$16&lt;=$E$8,3,$B116-$B$16&gt;$E$8,4))</f>
        <v>152716358.00123364</v>
      </c>
      <c r="S116" s="60" cm="1">
        <f t="array" ref="S116">[5]Growth!S106*INDEX($C$5:$H$5, 1, MATCH(S$14,$C$4:$H$4))*INDEX($C$9:$F$11,MATCH(S$15,$B$9:$B$11),_xlfn.IFS($B116-$B$16&lt;=$C$8,1,$B116-$B$16&lt;=$D$8,2,$B116-$B$16&lt;=$E$8,3,$B116-$B$16&gt;$E$8,4))</f>
        <v>11236701.868599057</v>
      </c>
      <c r="T116" s="60" cm="1">
        <f t="array" ref="T116">[5]Growth!T106*INDEX($C$5:$H$5, 1, MATCH(T$14,$C$4:$H$4))*INDEX($C$9:$F$11,MATCH(T$15,$B$9:$B$11),_xlfn.IFS($B116-$B$16&lt;=$C$8,1,$B116-$B$16&lt;=$D$8,2,$B116-$B$16&lt;=$E$8,3,$B116-$B$16&gt;$E$8,4))</f>
        <v>2056134.7696752166</v>
      </c>
      <c r="U116" s="100">
        <f t="shared" si="9"/>
        <v>37953563368.855995</v>
      </c>
      <c r="V116" s="60">
        <f>'[5]Relocation Components'!V106*INDEX($C$5:$H$5, 1, MATCH(V$14,$C$4:$H$4))</f>
        <v>15610137494.134964</v>
      </c>
      <c r="W116" s="60">
        <f>'[5]Relocation Components'!W106*INDEX($C$5:$H$5, 1, MATCH(W$14,$C$4:$H$4))</f>
        <v>4973462410.9220686</v>
      </c>
      <c r="X116" s="60">
        <f>'[5]Relocation Components'!X106*INDEX($C$5:$H$5, 1, MATCH(X$14,$C$4:$H$4))</f>
        <v>0</v>
      </c>
      <c r="Y116" s="60">
        <f>'[5]Relocation Components'!Y106*INDEX($C$5:$H$5, 1, MATCH(Y$14,$C$4:$H$4))</f>
        <v>16754765379.028086</v>
      </c>
      <c r="Z116" s="60">
        <f>'[5]Relocation Components'!Z106*INDEX($C$5:$H$5, 1, MATCH(Z$14,$C$4:$H$4))</f>
        <v>4863330127.717886</v>
      </c>
      <c r="AA116" s="60">
        <f>'[5]Relocation Components'!AA106*INDEX($C$5:$H$5, 1, MATCH(AA$14,$C$4:$H$4))</f>
        <v>0</v>
      </c>
      <c r="AB116" s="60">
        <f>'[5]Relocation Components'!AB106*INDEX($C$5:$H$5, 1, MATCH(AB$14,$C$4:$H$4))</f>
        <v>40752712632.527061</v>
      </c>
      <c r="AC116" s="60">
        <f>'[5]Relocation Components'!AC106*INDEX($C$5:$H$5, 1, MATCH(AC$14,$C$4:$H$4))</f>
        <v>8401407214.8212166</v>
      </c>
      <c r="AD116" s="60">
        <f>'[5]Relocation Components'!AD106*INDEX($C$5:$H$5, 1, MATCH(AD$14,$C$4:$H$4))</f>
        <v>0</v>
      </c>
      <c r="AE116" s="60">
        <f>'[5]Relocation Components'!AE106*INDEX($C$5:$H$5, 1, MATCH(AE$14,$C$4:$H$4))</f>
        <v>115497380.8392549</v>
      </c>
      <c r="AF116" s="60">
        <f>'[5]Relocation Components'!AF106*INDEX($C$5:$H$5, 1, MATCH(AF$14,$C$4:$H$4))</f>
        <v>39846596.389542937</v>
      </c>
      <c r="AG116" s="60">
        <f>'[5]Relocation Components'!AG106*INDEX($C$5:$H$5, 1, MATCH(AG$14,$C$4:$H$4))</f>
        <v>0</v>
      </c>
      <c r="AH116" s="60">
        <f>'[5]Relocation Components'!AH106*INDEX($C$5:$H$5, 1, MATCH(AH$14,$C$4:$H$4))</f>
        <v>120616300.52176049</v>
      </c>
      <c r="AI116" s="60">
        <f>'[5]Relocation Components'!AI106*INDEX($C$5:$H$5, 1, MATCH(AI$14,$C$4:$H$4))</f>
        <v>43296144.356671028</v>
      </c>
      <c r="AJ116" s="60">
        <f>'[5]Relocation Components'!AJ106*INDEX($C$5:$H$5, 1, MATCH(AJ$14,$C$4:$H$4))</f>
        <v>0</v>
      </c>
      <c r="AK116" s="60">
        <f>'[5]Relocation Components'!AK106*INDEX($C$5:$H$5, 1, MATCH(AK$14,$C$4:$H$4))</f>
        <v>27479816.237611804</v>
      </c>
      <c r="AL116" s="60">
        <f>'[5]Relocation Components'!AL106*INDEX($C$5:$H$5, 1, MATCH(AL$14,$C$4:$H$4))</f>
        <v>7739213.5526335295</v>
      </c>
      <c r="AM116" s="60">
        <f>'[5]Relocation Components'!AM106*INDEX($C$5:$H$5, 1, MATCH(AM$14,$C$4:$H$4))</f>
        <v>0</v>
      </c>
      <c r="AN116" s="100">
        <f t="shared" si="10"/>
        <v>91710290711.048752</v>
      </c>
      <c r="AP116">
        <v>964422524405.00208</v>
      </c>
    </row>
    <row r="117" spans="2:42">
      <c r="B117" s="46">
        <v>2121</v>
      </c>
      <c r="C117" s="60" cm="1">
        <f t="array" ref="C117">[5]Growth!C107*INDEX($C$5:$H$5, 1, MATCH(C$14,$C$4:$H$4))*INDEX($C$9:$F$11,MATCH(C$15,$B$9:$B$11),_xlfn.IFS($B117-$B$16&lt;=$C$8,1,$B117-$B$16&lt;=$D$8,2,$B117-$B$16&lt;=$E$8,3,$B117-$B$16&gt;$E$8,4))</f>
        <v>1256481224.6453564</v>
      </c>
      <c r="D117" s="60" cm="1">
        <f t="array" ref="D117">[5]Growth!D107*INDEX($C$5:$H$5, 1, MATCH(D$14,$C$4:$H$4))*INDEX($C$9:$F$11,MATCH(D$15,$B$9:$B$11),_xlfn.IFS($B117-$B$16&lt;=$C$8,1,$B117-$B$16&lt;=$D$8,2,$B117-$B$16&lt;=$E$8,3,$B117-$B$16&gt;$E$8,4))</f>
        <v>117903892.61641382</v>
      </c>
      <c r="E117" s="60" cm="1">
        <f t="array" ref="E117">[5]Growth!E107*INDEX($C$5:$H$5, 1, MATCH(E$14,$C$4:$H$4))*INDEX($C$9:$F$11,MATCH(E$15,$B$9:$B$11),_xlfn.IFS($B117-$B$16&lt;=$C$8,1,$B117-$B$16&lt;=$D$8,2,$B117-$B$16&lt;=$E$8,3,$B117-$B$16&gt;$E$8,4))</f>
        <v>8229461.687768355</v>
      </c>
      <c r="F117" s="60">
        <f>[5]Growth!F107*INDEX($C$5:$H$5, 1, MATCH(F$14,$C$4:$H$4))</f>
        <v>24449688826.330013</v>
      </c>
      <c r="G117" s="60">
        <f>[5]Growth!G107*INDEX($C$5:$H$5, 1, MATCH(G$14,$C$4:$H$4))</f>
        <v>767653325.80266488</v>
      </c>
      <c r="H117" s="60">
        <f>[5]Growth!H107*INDEX($C$5:$H$5, 1, MATCH(H$14,$C$4:$H$4))</f>
        <v>157911923.7516067</v>
      </c>
      <c r="I117" s="60">
        <f>[5]Growth!I107*INDEX($C$5:$H$5, 1, MATCH(I$14,$C$4:$H$4))</f>
        <v>3997402888.8142595</v>
      </c>
      <c r="J117" s="60">
        <f>[5]Growth!J107*INDEX($C$5:$H$5, 1, MATCH(J$14,$C$4:$H$4))</f>
        <v>276688475.08174813</v>
      </c>
      <c r="K117" s="60">
        <f>[5]Growth!K107*INDEX($C$5:$H$5, 1, MATCH(K$14,$C$4:$H$4))</f>
        <v>105609064.88425453</v>
      </c>
      <c r="L117" s="60">
        <f>[5]Growth!L107*INDEX($C$5:$H$5, 1, MATCH(L$14,$C$4:$H$4))</f>
        <v>2499573960.9983573</v>
      </c>
      <c r="M117" s="60">
        <f>[5]Growth!M107*INDEX($C$5:$H$5, 1, MATCH(M$14,$C$4:$H$4))</f>
        <v>93220098.72645548</v>
      </c>
      <c r="N117" s="60">
        <f>[5]Growth!N107*INDEX($C$5:$H$5, 1, MATCH(N$14,$C$4:$H$4))</f>
        <v>34211236.834266655</v>
      </c>
      <c r="O117" s="60">
        <f>[5]Growth!O107*INDEX($C$5:$H$5, 1, MATCH(O$14,$C$4:$H$4))</f>
        <v>5599343869.2071161</v>
      </c>
      <c r="P117" s="60">
        <f>[5]Growth!P107*INDEX($C$5:$H$5, 1, MATCH(P$14,$C$4:$H$4))</f>
        <v>80143956.787490204</v>
      </c>
      <c r="Q117" s="60">
        <f>[5]Growth!Q107*INDEX($C$5:$H$5, 1, MATCH(Q$14,$C$4:$H$4))</f>
        <v>33272045.285241142</v>
      </c>
      <c r="R117" s="60" cm="1">
        <f t="array" ref="R117">[5]Growth!R107*INDEX($C$5:$H$5, 1, MATCH(R$14,$C$4:$H$4))*INDEX($C$9:$F$11,MATCH(R$15,$B$9:$B$11),_xlfn.IFS($B117-$B$16&lt;=$C$8,1,$B117-$B$16&lt;=$D$8,2,$B117-$B$16&lt;=$E$8,3,$B117-$B$16&gt;$E$8,4))</f>
        <v>159534052.55486017</v>
      </c>
      <c r="S117" s="60" cm="1">
        <f t="array" ref="S117">[5]Growth!S107*INDEX($C$5:$H$5, 1, MATCH(S$14,$C$4:$H$4))*INDEX($C$9:$F$11,MATCH(S$15,$B$9:$B$11),_xlfn.IFS($B117-$B$16&lt;=$C$8,1,$B117-$B$16&lt;=$D$8,2,$B117-$B$16&lt;=$E$8,3,$B117-$B$16&gt;$E$8,4))</f>
        <v>11738689.310772344</v>
      </c>
      <c r="T117" s="60" cm="1">
        <f t="array" ref="T117">[5]Growth!T107*INDEX($C$5:$H$5, 1, MATCH(T$14,$C$4:$H$4))*INDEX($C$9:$F$11,MATCH(T$15,$B$9:$B$11),_xlfn.IFS($B117-$B$16&lt;=$C$8,1,$B117-$B$16&lt;=$D$8,2,$B117-$B$16&lt;=$E$8,3,$B117-$B$16&gt;$E$8,4))</f>
        <v>2148198.4499365599</v>
      </c>
      <c r="U117" s="100">
        <f t="shared" si="9"/>
        <v>39650755191.768585</v>
      </c>
      <c r="V117" s="60">
        <f>'[5]Relocation Components'!V107*INDEX($C$5:$H$5, 1, MATCH(V$14,$C$4:$H$4))</f>
        <v>16287685597.598866</v>
      </c>
      <c r="W117" s="60">
        <f>'[5]Relocation Components'!W107*INDEX($C$5:$H$5, 1, MATCH(W$14,$C$4:$H$4))</f>
        <v>5188736892.6278934</v>
      </c>
      <c r="X117" s="60">
        <f>'[5]Relocation Components'!X107*INDEX($C$5:$H$5, 1, MATCH(X$14,$C$4:$H$4))</f>
        <v>0</v>
      </c>
      <c r="Y117" s="60">
        <f>'[5]Relocation Components'!Y107*INDEX($C$5:$H$5, 1, MATCH(Y$14,$C$4:$H$4))</f>
        <v>17469780191.169449</v>
      </c>
      <c r="Z117" s="60">
        <f>'[5]Relocation Components'!Z107*INDEX($C$5:$H$5, 1, MATCH(Z$14,$C$4:$H$4))</f>
        <v>5071053004.7951384</v>
      </c>
      <c r="AA117" s="60">
        <f>'[5]Relocation Components'!AA107*INDEX($C$5:$H$5, 1, MATCH(AA$14,$C$4:$H$4))</f>
        <v>0</v>
      </c>
      <c r="AB117" s="60">
        <f>'[5]Relocation Components'!AB107*INDEX($C$5:$H$5, 1, MATCH(AB$14,$C$4:$H$4))</f>
        <v>42516463954.172264</v>
      </c>
      <c r="AC117" s="60">
        <f>'[5]Relocation Components'!AC107*INDEX($C$5:$H$5, 1, MATCH(AC$14,$C$4:$H$4))</f>
        <v>8764977989.7191048</v>
      </c>
      <c r="AD117" s="60">
        <f>'[5]Relocation Components'!AD107*INDEX($C$5:$H$5, 1, MATCH(AD$14,$C$4:$H$4))</f>
        <v>0</v>
      </c>
      <c r="AE117" s="60">
        <f>'[5]Relocation Components'!AE107*INDEX($C$5:$H$5, 1, MATCH(AE$14,$C$4:$H$4))</f>
        <v>115452424.94522293</v>
      </c>
      <c r="AF117" s="60">
        <f>'[5]Relocation Components'!AF107*INDEX($C$5:$H$5, 1, MATCH(AF$14,$C$4:$H$4))</f>
        <v>39832766.025137089</v>
      </c>
      <c r="AG117" s="60">
        <f>'[5]Relocation Components'!AG107*INDEX($C$5:$H$5, 1, MATCH(AG$14,$C$4:$H$4))</f>
        <v>0</v>
      </c>
      <c r="AH117" s="60">
        <f>'[5]Relocation Components'!AH107*INDEX($C$5:$H$5, 1, MATCH(AH$14,$C$4:$H$4))</f>
        <v>120574034.57000977</v>
      </c>
      <c r="AI117" s="60">
        <f>'[5]Relocation Components'!AI107*INDEX($C$5:$H$5, 1, MATCH(AI$14,$C$4:$H$4))</f>
        <v>43290579.209566377</v>
      </c>
      <c r="AJ117" s="60">
        <f>'[5]Relocation Components'!AJ107*INDEX($C$5:$H$5, 1, MATCH(AJ$14,$C$4:$H$4))</f>
        <v>0</v>
      </c>
      <c r="AK117" s="60">
        <f>'[5]Relocation Components'!AK107*INDEX($C$5:$H$5, 1, MATCH(AK$14,$C$4:$H$4))</f>
        <v>27612763.419069953</v>
      </c>
      <c r="AL117" s="60">
        <f>'[5]Relocation Components'!AL107*INDEX($C$5:$H$5, 1, MATCH(AL$14,$C$4:$H$4))</f>
        <v>7776887.0101298569</v>
      </c>
      <c r="AM117" s="60">
        <f>'[5]Relocation Components'!AM107*INDEX($C$5:$H$5, 1, MATCH(AM$14,$C$4:$H$4))</f>
        <v>0</v>
      </c>
      <c r="AN117" s="100">
        <f t="shared" si="10"/>
        <v>95653237085.261841</v>
      </c>
      <c r="AP117">
        <v>1030669483487.9318</v>
      </c>
    </row>
    <row r="118" spans="2:42">
      <c r="B118" s="46">
        <v>2122</v>
      </c>
      <c r="C118" s="60" cm="1">
        <f t="array" ref="C118">[5]Growth!C108*INDEX($C$5:$H$5, 1, MATCH(C$14,$C$4:$H$4))*INDEX($C$9:$F$11,MATCH(C$15,$B$9:$B$11),_xlfn.IFS($B118-$B$16&lt;=$C$8,1,$B118-$B$16&lt;=$D$8,2,$B118-$B$16&lt;=$E$8,3,$B118-$B$16&gt;$E$8,4))</f>
        <v>1312830482.93871</v>
      </c>
      <c r="D118" s="60" cm="1">
        <f t="array" ref="D118">[5]Growth!D108*INDEX($C$5:$H$5, 1, MATCH(D$14,$C$4:$H$4))*INDEX($C$9:$F$11,MATCH(D$15,$B$9:$B$11),_xlfn.IFS($B118-$B$16&lt;=$C$8,1,$B118-$B$16&lt;=$D$8,2,$B118-$B$16&lt;=$E$8,3,$B118-$B$16&gt;$E$8,4))</f>
        <v>123179885.41038604</v>
      </c>
      <c r="E118" s="60" cm="1">
        <f t="array" ref="E118">[5]Growth!E108*INDEX($C$5:$H$5, 1, MATCH(E$14,$C$4:$H$4))*INDEX($C$9:$F$11,MATCH(E$15,$B$9:$B$11),_xlfn.IFS($B118-$B$16&lt;=$C$8,1,$B118-$B$16&lt;=$D$8,2,$B118-$B$16&lt;=$E$8,3,$B118-$B$16&gt;$E$8,4))</f>
        <v>8597825.5040532667</v>
      </c>
      <c r="F118" s="60">
        <f>[5]Growth!F108*INDEX($C$5:$H$5, 1, MATCH(F$14,$C$4:$H$4))</f>
        <v>25542784905.491158</v>
      </c>
      <c r="G118" s="60">
        <f>[5]Growth!G108*INDEX($C$5:$H$5, 1, MATCH(G$14,$C$4:$H$4))</f>
        <v>802002107.54448354</v>
      </c>
      <c r="H118" s="60">
        <f>[5]Growth!H108*INDEX($C$5:$H$5, 1, MATCH(H$14,$C$4:$H$4))</f>
        <v>164979830.4700658</v>
      </c>
      <c r="I118" s="60">
        <f>[5]Growth!I108*INDEX($C$5:$H$5, 1, MATCH(I$14,$C$4:$H$4))</f>
        <v>4176340985.4279947</v>
      </c>
      <c r="J118" s="60">
        <f>[5]Growth!J108*INDEX($C$5:$H$5, 1, MATCH(J$14,$C$4:$H$4))</f>
        <v>289072819.75599837</v>
      </c>
      <c r="K118" s="60">
        <f>[5]Growth!K108*INDEX($C$5:$H$5, 1, MATCH(K$14,$C$4:$H$4))</f>
        <v>110335696.25004332</v>
      </c>
      <c r="L118" s="60">
        <f>[5]Growth!L108*INDEX($C$5:$H$5, 1, MATCH(L$14,$C$4:$H$4))</f>
        <v>2611363952.2188873</v>
      </c>
      <c r="M118" s="60">
        <f>[5]Growth!M108*INDEX($C$5:$H$5, 1, MATCH(M$14,$C$4:$H$4))</f>
        <v>97393386.396539778</v>
      </c>
      <c r="N118" s="60">
        <f>[5]Growth!N108*INDEX($C$5:$H$5, 1, MATCH(N$14,$C$4:$H$4))</f>
        <v>35742420.461589351</v>
      </c>
      <c r="O118" s="60">
        <f>[5]Growth!O108*INDEX($C$5:$H$5, 1, MATCH(O$14,$C$4:$H$4))</f>
        <v>5848509171.0490437</v>
      </c>
      <c r="P118" s="60">
        <f>[5]Growth!P108*INDEX($C$5:$H$5, 1, MATCH(P$14,$C$4:$H$4))</f>
        <v>83729055.812046856</v>
      </c>
      <c r="Q118" s="60">
        <f>[5]Growth!Q108*INDEX($C$5:$H$5, 1, MATCH(Q$14,$C$4:$H$4))</f>
        <v>34760926.246645823</v>
      </c>
      <c r="R118" s="60" cm="1">
        <f t="array" ref="R118">[5]Growth!R108*INDEX($C$5:$H$5, 1, MATCH(R$14,$C$4:$H$4))*INDEX($C$9:$F$11,MATCH(R$15,$B$9:$B$11),_xlfn.IFS($B118-$B$16&lt;=$C$8,1,$B118-$B$16&lt;=$D$8,2,$B118-$B$16&lt;=$E$8,3,$B118-$B$16&gt;$E$8,4))</f>
        <v>166651725.66884622</v>
      </c>
      <c r="S118" s="60" cm="1">
        <f t="array" ref="S118">[5]Growth!S108*INDEX($C$5:$H$5, 1, MATCH(S$14,$C$4:$H$4))*INDEX($C$9:$F$11,MATCH(S$15,$B$9:$B$11),_xlfn.IFS($B118-$B$16&lt;=$C$8,1,$B118-$B$16&lt;=$D$8,2,$B118-$B$16&lt;=$E$8,3,$B118-$B$16&gt;$E$8,4))</f>
        <v>12262783.742491456</v>
      </c>
      <c r="T118" s="60" cm="1">
        <f t="array" ref="T118">[5]Growth!T108*INDEX($C$5:$H$5, 1, MATCH(T$14,$C$4:$H$4))*INDEX($C$9:$F$11,MATCH(T$15,$B$9:$B$11),_xlfn.IFS($B118-$B$16&lt;=$C$8,1,$B118-$B$16&lt;=$D$8,2,$B118-$B$16&lt;=$E$8,3,$B118-$B$16&gt;$E$8,4))</f>
        <v>2244328.1612998485</v>
      </c>
      <c r="U118" s="100">
        <f t="shared" si="9"/>
        <v>41422782288.550278</v>
      </c>
      <c r="V118" s="60">
        <f>'[5]Relocation Components'!V108*INDEX($C$5:$H$5, 1, MATCH(V$14,$C$4:$H$4))</f>
        <v>16995359237.084894</v>
      </c>
      <c r="W118" s="60">
        <f>'[5]Relocation Components'!W108*INDEX($C$5:$H$5, 1, MATCH(W$14,$C$4:$H$4))</f>
        <v>5413551661.343009</v>
      </c>
      <c r="X118" s="60">
        <f>'[5]Relocation Components'!X108*INDEX($C$5:$H$5, 1, MATCH(X$14,$C$4:$H$4))</f>
        <v>0</v>
      </c>
      <c r="Y118" s="60">
        <f>'[5]Relocation Components'!Y108*INDEX($C$5:$H$5, 1, MATCH(Y$14,$C$4:$H$4))</f>
        <v>18216490891.002563</v>
      </c>
      <c r="Z118" s="60">
        <f>'[5]Relocation Components'!Z108*INDEX($C$5:$H$5, 1, MATCH(Z$14,$C$4:$H$4))</f>
        <v>5287993273.5443096</v>
      </c>
      <c r="AA118" s="60">
        <f>'[5]Relocation Components'!AA108*INDEX($C$5:$H$5, 1, MATCH(AA$14,$C$4:$H$4))</f>
        <v>0</v>
      </c>
      <c r="AB118" s="60">
        <f>'[5]Relocation Components'!AB108*INDEX($C$5:$H$5, 1, MATCH(AB$14,$C$4:$H$4))</f>
        <v>44358415130.582664</v>
      </c>
      <c r="AC118" s="60">
        <f>'[5]Relocation Components'!AC108*INDEX($C$5:$H$5, 1, MATCH(AC$14,$C$4:$H$4))</f>
        <v>9144666547.7296829</v>
      </c>
      <c r="AD118" s="60">
        <f>'[5]Relocation Components'!AD108*INDEX($C$5:$H$5, 1, MATCH(AD$14,$C$4:$H$4))</f>
        <v>0</v>
      </c>
      <c r="AE118" s="60">
        <f>'[5]Relocation Components'!AE108*INDEX($C$5:$H$5, 1, MATCH(AE$14,$C$4:$H$4))</f>
        <v>115402116.98073706</v>
      </c>
      <c r="AF118" s="60">
        <f>'[5]Relocation Components'!AF108*INDEX($C$5:$H$5, 1, MATCH(AF$14,$C$4:$H$4))</f>
        <v>39817104.689260155</v>
      </c>
      <c r="AG118" s="60">
        <f>'[5]Relocation Components'!AG108*INDEX($C$5:$H$5, 1, MATCH(AG$14,$C$4:$H$4))</f>
        <v>0</v>
      </c>
      <c r="AH118" s="60">
        <f>'[5]Relocation Components'!AH108*INDEX($C$5:$H$5, 1, MATCH(AH$14,$C$4:$H$4))</f>
        <v>120525624.77329181</v>
      </c>
      <c r="AI118" s="60">
        <f>'[5]Relocation Components'!AI108*INDEX($C$5:$H$5, 1, MATCH(AI$14,$C$4:$H$4))</f>
        <v>43282902.115754224</v>
      </c>
      <c r="AJ118" s="60">
        <f>'[5]Relocation Components'!AJ108*INDEX($C$5:$H$5, 1, MATCH(AJ$14,$C$4:$H$4))</f>
        <v>0</v>
      </c>
      <c r="AK118" s="60">
        <f>'[5]Relocation Components'!AK108*INDEX($C$5:$H$5, 1, MATCH(AK$14,$C$4:$H$4))</f>
        <v>27745659.259362742</v>
      </c>
      <c r="AL118" s="60">
        <f>'[5]Relocation Components'!AL108*INDEX($C$5:$H$5, 1, MATCH(AL$14,$C$4:$H$4))</f>
        <v>7814550.6285132999</v>
      </c>
      <c r="AM118" s="60">
        <f>'[5]Relocation Components'!AM108*INDEX($C$5:$H$5, 1, MATCH(AM$14,$C$4:$H$4))</f>
        <v>0</v>
      </c>
      <c r="AN118" s="100">
        <f t="shared" si="10"/>
        <v>99771064699.734024</v>
      </c>
      <c r="AP118">
        <v>1101148093764.4761</v>
      </c>
    </row>
    <row r="119" spans="2:42">
      <c r="B119" s="46">
        <v>2123</v>
      </c>
      <c r="C119" s="60" cm="1">
        <f t="array" ref="C119">[5]Growth!C109*INDEX($C$5:$H$5, 1, MATCH(C$14,$C$4:$H$4))*INDEX($C$9:$F$11,MATCH(C$15,$B$9:$B$11),_xlfn.IFS($B119-$B$16&lt;=$C$8,1,$B119-$B$16&lt;=$D$8,2,$B119-$B$16&lt;=$E$8,3,$B119-$B$16&gt;$E$8,4))</f>
        <v>1371673463.9997859</v>
      </c>
      <c r="D119" s="60" cm="1">
        <f t="array" ref="D119">[5]Growth!D109*INDEX($C$5:$H$5, 1, MATCH(D$14,$C$4:$H$4))*INDEX($C$9:$F$11,MATCH(D$15,$B$9:$B$11),_xlfn.IFS($B119-$B$16&lt;=$C$8,1,$B119-$B$16&lt;=$D$8,2,$B119-$B$16&lt;=$E$8,3,$B119-$B$16&gt;$E$8,4))</f>
        <v>128688717.75221452</v>
      </c>
      <c r="E119" s="60" cm="1">
        <f t="array" ref="E119">[5]Growth!E109*INDEX($C$5:$H$5, 1, MATCH(E$14,$C$4:$H$4))*INDEX($C$9:$F$11,MATCH(E$15,$B$9:$B$11),_xlfn.IFS($B119-$B$16&lt;=$C$8,1,$B119-$B$16&lt;=$D$8,2,$B119-$B$16&lt;=$E$8,3,$B119-$B$16&gt;$E$8,4))</f>
        <v>8982452.0477472506</v>
      </c>
      <c r="F119" s="60">
        <f>[5]Growth!F109*INDEX($C$5:$H$5, 1, MATCH(F$14,$C$4:$H$4))</f>
        <v>26684066370.502605</v>
      </c>
      <c r="G119" s="60">
        <f>[5]Growth!G109*INDEX($C$5:$H$5, 1, MATCH(G$14,$C$4:$H$4))</f>
        <v>837866634.14597774</v>
      </c>
      <c r="H119" s="60">
        <f>[5]Growth!H109*INDEX($C$5:$H$5, 1, MATCH(H$14,$C$4:$H$4))</f>
        <v>172359748.05099186</v>
      </c>
      <c r="I119" s="60">
        <f>[5]Growth!I109*INDEX($C$5:$H$5, 1, MATCH(I$14,$C$4:$H$4))</f>
        <v>4363179384.4810696</v>
      </c>
      <c r="J119" s="60">
        <f>[5]Growth!J109*INDEX($C$5:$H$5, 1, MATCH(J$14,$C$4:$H$4))</f>
        <v>302003877.70996934</v>
      </c>
      <c r="K119" s="60">
        <f>[5]Growth!K109*INDEX($C$5:$H$5, 1, MATCH(K$14,$C$4:$H$4))</f>
        <v>115270968.09020036</v>
      </c>
      <c r="L119" s="60">
        <f>[5]Growth!L109*INDEX($C$5:$H$5, 1, MATCH(L$14,$C$4:$H$4))</f>
        <v>2728084007.6589746</v>
      </c>
      <c r="M119" s="60">
        <f>[5]Growth!M109*INDEX($C$5:$H$5, 1, MATCH(M$14,$C$4:$H$4))</f>
        <v>101750952.5868164</v>
      </c>
      <c r="N119" s="60">
        <f>[5]Growth!N109*INDEX($C$5:$H$5, 1, MATCH(N$14,$C$4:$H$4))</f>
        <v>37341194.359558672</v>
      </c>
      <c r="O119" s="60">
        <f>[5]Growth!O109*INDEX($C$5:$H$5, 1, MATCH(O$14,$C$4:$H$4))</f>
        <v>6108592643.4021482</v>
      </c>
      <c r="P119" s="60">
        <f>[5]Growth!P109*INDEX($C$5:$H$5, 1, MATCH(P$14,$C$4:$H$4))</f>
        <v>87472304.847090483</v>
      </c>
      <c r="Q119" s="60">
        <f>[5]Growth!Q109*INDEX($C$5:$H$5, 1, MATCH(Q$14,$C$4:$H$4))</f>
        <v>36315515.190977871</v>
      </c>
      <c r="R119" s="60" cm="1">
        <f t="array" ref="R119">[5]Growth!R109*INDEX($C$5:$H$5, 1, MATCH(R$14,$C$4:$H$4))*INDEX($C$9:$F$11,MATCH(R$15,$B$9:$B$11),_xlfn.IFS($B119-$B$16&lt;=$C$8,1,$B119-$B$16&lt;=$D$8,2,$B119-$B$16&lt;=$E$8,3,$B119-$B$16&gt;$E$8,4))</f>
        <v>174082330.96284378</v>
      </c>
      <c r="S119" s="60" cm="1">
        <f t="array" ref="S119">[5]Growth!S109*INDEX($C$5:$H$5, 1, MATCH(S$14,$C$4:$H$4))*INDEX($C$9:$F$11,MATCH(S$15,$B$9:$B$11),_xlfn.IFS($B119-$B$16&lt;=$C$8,1,$B119-$B$16&lt;=$D$8,2,$B119-$B$16&lt;=$E$8,3,$B119-$B$16&gt;$E$8,4))</f>
        <v>12809940.894105555</v>
      </c>
      <c r="T119" s="60" cm="1">
        <f t="array" ref="T119">[5]Growth!T109*INDEX($C$5:$H$5, 1, MATCH(T$14,$C$4:$H$4))*INDEX($C$9:$F$11,MATCH(T$15,$B$9:$B$11),_xlfn.IFS($B119-$B$16&lt;=$C$8,1,$B119-$B$16&lt;=$D$8,2,$B119-$B$16&lt;=$E$8,3,$B119-$B$16&gt;$E$8,4))</f>
        <v>2344700.3476746255</v>
      </c>
      <c r="U119" s="100">
        <f t="shared" si="9"/>
        <v>43272885207.030746</v>
      </c>
      <c r="V119" s="60">
        <f>'[5]Relocation Components'!V109*INDEX($C$5:$H$5, 1, MATCH(V$14,$C$4:$H$4))</f>
        <v>17734471184.959545</v>
      </c>
      <c r="W119" s="60">
        <f>'[5]Relocation Components'!W109*INDEX($C$5:$H$5, 1, MATCH(W$14,$C$4:$H$4))</f>
        <v>5648320633.78512</v>
      </c>
      <c r="X119" s="60">
        <f>'[5]Relocation Components'!X109*INDEX($C$5:$H$5, 1, MATCH(X$14,$C$4:$H$4))</f>
        <v>0</v>
      </c>
      <c r="Y119" s="60">
        <f>'[5]Relocation Components'!Y109*INDEX($C$5:$H$5, 1, MATCH(Y$14,$C$4:$H$4))</f>
        <v>18996271184.760586</v>
      </c>
      <c r="Z119" s="60">
        <f>'[5]Relocation Components'!Z109*INDEX($C$5:$H$5, 1, MATCH(Z$14,$C$4:$H$4))</f>
        <v>5514550961.1825228</v>
      </c>
      <c r="AA119" s="60">
        <f>'[5]Relocation Components'!AA109*INDEX($C$5:$H$5, 1, MATCH(AA$14,$C$4:$H$4))</f>
        <v>0</v>
      </c>
      <c r="AB119" s="60">
        <f>'[5]Relocation Components'!AB109*INDEX($C$5:$H$5, 1, MATCH(AB$14,$C$4:$H$4))</f>
        <v>46281961454.41909</v>
      </c>
      <c r="AC119" s="60">
        <f>'[5]Relocation Components'!AC109*INDEX($C$5:$H$5, 1, MATCH(AC$14,$C$4:$H$4))</f>
        <v>9541172580.3916531</v>
      </c>
      <c r="AD119" s="60">
        <f>'[5]Relocation Components'!AD109*INDEX($C$5:$H$5, 1, MATCH(AD$14,$C$4:$H$4))</f>
        <v>0</v>
      </c>
      <c r="AE119" s="60">
        <f>'[5]Relocation Components'!AE109*INDEX($C$5:$H$5, 1, MATCH(AE$14,$C$4:$H$4))</f>
        <v>115346456.94579728</v>
      </c>
      <c r="AF119" s="60">
        <f>'[5]Relocation Components'!AF109*INDEX($C$5:$H$5, 1, MATCH(AF$14,$C$4:$H$4))</f>
        <v>39799612.381912157</v>
      </c>
      <c r="AG119" s="60">
        <f>'[5]Relocation Components'!AG109*INDEX($C$5:$H$5, 1, MATCH(AG$14,$C$4:$H$4))</f>
        <v>0</v>
      </c>
      <c r="AH119" s="60">
        <f>'[5]Relocation Components'!AH109*INDEX($C$5:$H$5, 1, MATCH(AH$14,$C$4:$H$4))</f>
        <v>120471071.13160656</v>
      </c>
      <c r="AI119" s="60">
        <f>'[5]Relocation Components'!AI109*INDEX($C$5:$H$5, 1, MATCH(AI$14,$C$4:$H$4))</f>
        <v>43273113.075234585</v>
      </c>
      <c r="AJ119" s="60">
        <f>'[5]Relocation Components'!AJ109*INDEX($C$5:$H$5, 1, MATCH(AJ$14,$C$4:$H$4))</f>
        <v>0</v>
      </c>
      <c r="AK119" s="60">
        <f>'[5]Relocation Components'!AK109*INDEX($C$5:$H$5, 1, MATCH(AK$14,$C$4:$H$4))</f>
        <v>27878461.229614343</v>
      </c>
      <c r="AL119" s="60">
        <f>'[5]Relocation Components'!AL109*INDEX($C$5:$H$5, 1, MATCH(AL$14,$C$4:$H$4))</f>
        <v>7852192.4996986296</v>
      </c>
      <c r="AM119" s="60">
        <f>'[5]Relocation Components'!AM109*INDEX($C$5:$H$5, 1, MATCH(AM$14,$C$4:$H$4))</f>
        <v>0</v>
      </c>
      <c r="AN119" s="100">
        <f t="shared" si="10"/>
        <v>104071368906.76239</v>
      </c>
      <c r="AP119">
        <v>1176117603025.8203</v>
      </c>
    </row>
    <row r="120" spans="2:42">
      <c r="B120" s="46">
        <v>2124</v>
      </c>
      <c r="C120" s="60" cm="1">
        <f t="array" ref="C120">[5]Growth!C110*INDEX($C$5:$H$5, 1, MATCH(C$14,$C$4:$H$4))*INDEX($C$9:$F$11,MATCH(C$15,$B$9:$B$11),_xlfn.IFS($B120-$B$16&lt;=$C$8,1,$B120-$B$16&lt;=$D$8,2,$B120-$B$16&lt;=$E$8,3,$B120-$B$16&gt;$E$8,4))</f>
        <v>1433118666.9596221</v>
      </c>
      <c r="D120" s="60" cm="1">
        <f t="array" ref="D120">[5]Growth!D110*INDEX($C$5:$H$5, 1, MATCH(D$14,$C$4:$H$4))*INDEX($C$9:$F$11,MATCH(D$15,$B$9:$B$11),_xlfn.IFS($B120-$B$16&lt;=$C$8,1,$B120-$B$16&lt;=$D$8,2,$B120-$B$16&lt;=$E$8,3,$B120-$B$16&gt;$E$8,4))</f>
        <v>134440483.61469978</v>
      </c>
      <c r="E120" s="60" cm="1">
        <f t="array" ref="E120">[5]Growth!E110*INDEX($C$5:$H$5, 1, MATCH(E$14,$C$4:$H$4))*INDEX($C$9:$F$11,MATCH(E$15,$B$9:$B$11),_xlfn.IFS($B120-$B$16&lt;=$C$8,1,$B120-$B$16&lt;=$D$8,2,$B120-$B$16&lt;=$E$8,3,$B120-$B$16&gt;$E$8,4))</f>
        <v>9384046.6820504945</v>
      </c>
      <c r="F120" s="60">
        <f>[5]Growth!F110*INDEX($C$5:$H$5, 1, MATCH(F$14,$C$4:$H$4))</f>
        <v>27875619019.751453</v>
      </c>
      <c r="G120" s="60">
        <f>[5]Growth!G110*INDEX($C$5:$H$5, 1, MATCH(G$14,$C$4:$H$4))</f>
        <v>875312608.13875985</v>
      </c>
      <c r="H120" s="60">
        <f>[5]Growth!H110*INDEX($C$5:$H$5, 1, MATCH(H$14,$C$4:$H$4))</f>
        <v>180065207.81383526</v>
      </c>
      <c r="I120" s="60">
        <f>[5]Growth!I110*INDEX($C$5:$H$5, 1, MATCH(I$14,$C$4:$H$4))</f>
        <v>4558260770.9758797</v>
      </c>
      <c r="J120" s="60">
        <f>[5]Growth!J110*INDEX($C$5:$H$5, 1, MATCH(J$14,$C$4:$H$4))</f>
        <v>315505359.40994734</v>
      </c>
      <c r="K120" s="60">
        <f>[5]Growth!K110*INDEX($C$5:$H$5, 1, MATCH(K$14,$C$4:$H$4))</f>
        <v>120423927.87374797</v>
      </c>
      <c r="L120" s="60">
        <f>[5]Growth!L110*INDEX($C$5:$H$5, 1, MATCH(L$14,$C$4:$H$4))</f>
        <v>2849947658.7625227</v>
      </c>
      <c r="M120" s="60">
        <f>[5]Growth!M110*INDEX($C$5:$H$5, 1, MATCH(M$14,$C$4:$H$4))</f>
        <v>106300791.93012932</v>
      </c>
      <c r="N120" s="60">
        <f>[5]Growth!N110*INDEX($C$5:$H$5, 1, MATCH(N$14,$C$4:$H$4))</f>
        <v>39010489.596170932</v>
      </c>
      <c r="O120" s="60">
        <f>[5]Growth!O110*INDEX($C$5:$H$5, 1, MATCH(O$14,$C$4:$H$4))</f>
        <v>6380063190.0629387</v>
      </c>
      <c r="P120" s="60">
        <f>[5]Growth!P110*INDEX($C$5:$H$5, 1, MATCH(P$14,$C$4:$H$4))</f>
        <v>91380556.146108329</v>
      </c>
      <c r="Q120" s="60">
        <f>[5]Growth!Q110*INDEX($C$5:$H$5, 1, MATCH(Q$14,$C$4:$H$4))</f>
        <v>37938660.714126505</v>
      </c>
      <c r="R120" s="60" cm="1">
        <f t="array" ref="R120">[5]Growth!R110*INDEX($C$5:$H$5, 1, MATCH(R$14,$C$4:$H$4))*INDEX($C$9:$F$11,MATCH(R$15,$B$9:$B$11),_xlfn.IFS($B120-$B$16&lt;=$C$8,1,$B120-$B$16&lt;=$D$8,2,$B120-$B$16&lt;=$E$8,3,$B120-$B$16&gt;$E$8,4))</f>
        <v>181839367.47206891</v>
      </c>
      <c r="S120" s="60" cm="1">
        <f t="array" ref="S120">[5]Growth!S110*INDEX($C$5:$H$5, 1, MATCH(S$14,$C$4:$H$4))*INDEX($C$9:$F$11,MATCH(S$15,$B$9:$B$11),_xlfn.IFS($B120-$B$16&lt;=$C$8,1,$B120-$B$16&lt;=$D$8,2,$B120-$B$16&lt;=$E$8,3,$B120-$B$16&gt;$E$8,4))</f>
        <v>13381156.801524829</v>
      </c>
      <c r="T120" s="60" cm="1">
        <f t="array" ref="T120">[5]Growth!T110*INDEX($C$5:$H$5, 1, MATCH(T$14,$C$4:$H$4))*INDEX($C$9:$F$11,MATCH(T$15,$B$9:$B$11),_xlfn.IFS($B120-$B$16&lt;=$C$8,1,$B120-$B$16&lt;=$D$8,2,$B120-$B$16&lt;=$E$8,3,$B120-$B$16&gt;$E$8,4))</f>
        <v>2449498.9322836301</v>
      </c>
      <c r="U120" s="100">
        <f t="shared" si="9"/>
        <v>45204441461.637871</v>
      </c>
      <c r="V120" s="60">
        <f>'[5]Relocation Components'!V110*INDEX($C$5:$H$5, 1, MATCH(V$14,$C$4:$H$4))</f>
        <v>18506390294.497738</v>
      </c>
      <c r="W120" s="60">
        <f>'[5]Relocation Components'!W110*INDEX($C$5:$H$5, 1, MATCH(W$14,$C$4:$H$4))</f>
        <v>5893475305.0826101</v>
      </c>
      <c r="X120" s="60">
        <f>'[5]Relocation Components'!X110*INDEX($C$5:$H$5, 1, MATCH(X$14,$C$4:$H$4))</f>
        <v>0</v>
      </c>
      <c r="Y120" s="60">
        <f>'[5]Relocation Components'!Y110*INDEX($C$5:$H$5, 1, MATCH(Y$14,$C$4:$H$4))</f>
        <v>19810552363.294617</v>
      </c>
      <c r="Z120" s="60">
        <f>'[5]Relocation Components'!Z110*INDEX($C$5:$H$5, 1, MATCH(Z$14,$C$4:$H$4))</f>
        <v>5751142895.5934181</v>
      </c>
      <c r="AA120" s="60">
        <f>'[5]Relocation Components'!AA110*INDEX($C$5:$H$5, 1, MATCH(AA$14,$C$4:$H$4))</f>
        <v>0</v>
      </c>
      <c r="AB120" s="60">
        <f>'[5]Relocation Components'!AB110*INDEX($C$5:$H$5, 1, MATCH(AB$14,$C$4:$H$4))</f>
        <v>48290641973.128334</v>
      </c>
      <c r="AC120" s="60">
        <f>'[5]Relocation Components'!AC110*INDEX($C$5:$H$5, 1, MATCH(AC$14,$C$4:$H$4))</f>
        <v>9955225397.2801323</v>
      </c>
      <c r="AD120" s="60">
        <f>'[5]Relocation Components'!AD110*INDEX($C$5:$H$5, 1, MATCH(AD$14,$C$4:$H$4))</f>
        <v>0</v>
      </c>
      <c r="AE120" s="60">
        <f>'[5]Relocation Components'!AE110*INDEX($C$5:$H$5, 1, MATCH(AE$14,$C$4:$H$4))</f>
        <v>115285444.84040357</v>
      </c>
      <c r="AF120" s="60">
        <f>'[5]Relocation Components'!AF110*INDEX($C$5:$H$5, 1, MATCH(AF$14,$C$4:$H$4))</f>
        <v>39780289.103093073</v>
      </c>
      <c r="AG120" s="60">
        <f>'[5]Relocation Components'!AG110*INDEX($C$5:$H$5, 1, MATCH(AG$14,$C$4:$H$4))</f>
        <v>0</v>
      </c>
      <c r="AH120" s="60">
        <f>'[5]Relocation Components'!AH110*INDEX($C$5:$H$5, 1, MATCH(AH$14,$C$4:$H$4))</f>
        <v>120410373.64495407</v>
      </c>
      <c r="AI120" s="60">
        <f>'[5]Relocation Components'!AI110*INDEX($C$5:$H$5, 1, MATCH(AI$14,$C$4:$H$4))</f>
        <v>43261212.088007435</v>
      </c>
      <c r="AJ120" s="60">
        <f>'[5]Relocation Components'!AJ110*INDEX($C$5:$H$5, 1, MATCH(AJ$14,$C$4:$H$4))</f>
        <v>0</v>
      </c>
      <c r="AK120" s="60">
        <f>'[5]Relocation Components'!AK110*INDEX($C$5:$H$5, 1, MATCH(AK$14,$C$4:$H$4))</f>
        <v>28011126.800948977</v>
      </c>
      <c r="AL120" s="60">
        <f>'[5]Relocation Components'!AL110*INDEX($C$5:$H$5, 1, MATCH(AL$14,$C$4:$H$4))</f>
        <v>7889800.7156006265</v>
      </c>
      <c r="AM120" s="60">
        <f>'[5]Relocation Components'!AM110*INDEX($C$5:$H$5, 1, MATCH(AM$14,$C$4:$H$4))</f>
        <v>0</v>
      </c>
      <c r="AN120" s="100">
        <f t="shared" si="10"/>
        <v>108562066476.06987</v>
      </c>
      <c r="AP120">
        <v>1255852596528.3745</v>
      </c>
    </row>
    <row r="121" spans="2:42">
      <c r="B121" s="46">
        <v>2125</v>
      </c>
      <c r="C121" s="60" cm="1">
        <f t="array" ref="C121">[5]Growth!C111*INDEX($C$5:$H$5, 1, MATCH(C$14,$C$4:$H$4))*INDEX($C$9:$F$11,MATCH(C$15,$B$9:$B$11),_xlfn.IFS($B121-$B$16&lt;=$C$8,1,$B121-$B$16&lt;=$D$8,2,$B121-$B$16&lt;=$E$8,3,$B121-$B$16&gt;$E$8,4))</f>
        <v>1497279206.5554428</v>
      </c>
      <c r="D121" s="60" cm="1">
        <f t="array" ref="D121">[5]Growth!D111*INDEX($C$5:$H$5, 1, MATCH(D$14,$C$4:$H$4))*INDEX($C$9:$F$11,MATCH(D$15,$B$9:$B$11),_xlfn.IFS($B121-$B$16&lt;=$C$8,1,$B121-$B$16&lt;=$D$8,2,$B121-$B$16&lt;=$E$8,3,$B121-$B$16&gt;$E$8,4))</f>
        <v>140445704.2690531</v>
      </c>
      <c r="E121" s="60" cm="1">
        <f t="array" ref="E121">[5]Growth!E111*INDEX($C$5:$H$5, 1, MATCH(E$14,$C$4:$H$4))*INDEX($C$9:$F$11,MATCH(E$15,$B$9:$B$11),_xlfn.IFS($B121-$B$16&lt;=$C$8,1,$B121-$B$16&lt;=$D$8,2,$B121-$B$16&lt;=$E$8,3,$B121-$B$16&gt;$E$8,4))</f>
        <v>9803344.6496646982</v>
      </c>
      <c r="F121" s="60">
        <f>[5]Growth!F111*INDEX($C$5:$H$5, 1, MATCH(F$14,$C$4:$H$4))</f>
        <v>29119616767.998943</v>
      </c>
      <c r="G121" s="60">
        <f>[5]Growth!G111*INDEX($C$5:$H$5, 1, MATCH(G$14,$C$4:$H$4))</f>
        <v>914408512.94545543</v>
      </c>
      <c r="H121" s="60">
        <f>[5]Growth!H111*INDEX($C$5:$H$5, 1, MATCH(H$14,$C$4:$H$4))</f>
        <v>188110314.18283558</v>
      </c>
      <c r="I121" s="60">
        <f>[5]Growth!I111*INDEX($C$5:$H$5, 1, MATCH(I$14,$C$4:$H$4))</f>
        <v>4761942347.6589708</v>
      </c>
      <c r="J121" s="60">
        <f>[5]Growth!J111*INDEX($C$5:$H$5, 1, MATCH(J$14,$C$4:$H$4))</f>
        <v>329601979.5856483</v>
      </c>
      <c r="K121" s="60">
        <f>[5]Growth!K111*INDEX($C$5:$H$5, 1, MATCH(K$14,$C$4:$H$4))</f>
        <v>125804006.2154249</v>
      </c>
      <c r="L121" s="60">
        <f>[5]Growth!L111*INDEX($C$5:$H$5, 1, MATCH(L$14,$C$4:$H$4))</f>
        <v>2977177464.9572787</v>
      </c>
      <c r="M121" s="60">
        <f>[5]Growth!M111*INDEX($C$5:$H$5, 1, MATCH(M$14,$C$4:$H$4))</f>
        <v>111051237.82630651</v>
      </c>
      <c r="N121" s="60">
        <f>[5]Growth!N111*INDEX($C$5:$H$5, 1, MATCH(N$14,$C$4:$H$4))</f>
        <v>40753361.370545536</v>
      </c>
      <c r="O121" s="60">
        <f>[5]Growth!O111*INDEX($C$5:$H$5, 1, MATCH(O$14,$C$4:$H$4))</f>
        <v>6663409309.7813034</v>
      </c>
      <c r="P121" s="60">
        <f>[5]Growth!P111*INDEX($C$5:$H$5, 1, MATCH(P$14,$C$4:$H$4))</f>
        <v>95460951.812910244</v>
      </c>
      <c r="Q121" s="60">
        <f>[5]Growth!Q111*INDEX($C$5:$H$5, 1, MATCH(Q$14,$C$4:$H$4))</f>
        <v>39633332.001612559</v>
      </c>
      <c r="R121" s="60" cm="1">
        <f t="array" ref="R121">[5]Growth!R111*INDEX($C$5:$H$5, 1, MATCH(R$14,$C$4:$H$4))*INDEX($C$9:$F$11,MATCH(R$15,$B$9:$B$11),_xlfn.IFS($B121-$B$16&lt;=$C$8,1,$B121-$B$16&lt;=$D$8,2,$B121-$B$16&lt;=$E$8,3,$B121-$B$16&gt;$E$8,4))</f>
        <v>189936901.80480951</v>
      </c>
      <c r="S121" s="60" cm="1">
        <f t="array" ref="S121">[5]Growth!S111*INDEX($C$5:$H$5, 1, MATCH(S$14,$C$4:$H$4))*INDEX($C$9:$F$11,MATCH(S$15,$B$9:$B$11),_xlfn.IFS($B121-$B$16&lt;=$C$8,1,$B121-$B$16&lt;=$D$8,2,$B121-$B$16&lt;=$E$8,3,$B121-$B$16&gt;$E$8,4))</f>
        <v>13977469.44745077</v>
      </c>
      <c r="T121" s="60" cm="1">
        <f t="array" ref="T121">[5]Growth!T111*INDEX($C$5:$H$5, 1, MATCH(T$14,$C$4:$H$4))*INDEX($C$9:$F$11,MATCH(T$15,$B$9:$B$11),_xlfn.IFS($B121-$B$16&lt;=$C$8,1,$B121-$B$16&lt;=$D$8,2,$B121-$B$16&lt;=$E$8,3,$B121-$B$16&gt;$E$8,4))</f>
        <v>2558915.624484349</v>
      </c>
      <c r="U121" s="100">
        <f t="shared" si="9"/>
        <v>47220971128.688126</v>
      </c>
      <c r="V121" s="60">
        <f>'[5]Relocation Components'!V111*INDEX($C$5:$H$5, 1, MATCH(V$14,$C$4:$H$4))</f>
        <v>19312544082.880112</v>
      </c>
      <c r="W121" s="60">
        <f>'[5]Relocation Components'!W111*INDEX($C$5:$H$5, 1, MATCH(W$14,$C$4:$H$4))</f>
        <v>6149465553.584465</v>
      </c>
      <c r="X121" s="60">
        <f>'[5]Relocation Components'!X111*INDEX($C$5:$H$5, 1, MATCH(X$14,$C$4:$H$4))</f>
        <v>0</v>
      </c>
      <c r="Y121" s="60">
        <f>'[5]Relocation Components'!Y111*INDEX($C$5:$H$5, 1, MATCH(Y$14,$C$4:$H$4))</f>
        <v>20660826469.630981</v>
      </c>
      <c r="Z121" s="60">
        <f>'[5]Relocation Components'!Z111*INDEX($C$5:$H$5, 1, MATCH(Z$14,$C$4:$H$4))</f>
        <v>5998203630.1394663</v>
      </c>
      <c r="AA121" s="60">
        <f>'[5]Relocation Components'!AA111*INDEX($C$5:$H$5, 1, MATCH(AA$14,$C$4:$H$4))</f>
        <v>0</v>
      </c>
      <c r="AB121" s="60">
        <f>'[5]Relocation Components'!AB111*INDEX($C$5:$H$5, 1, MATCH(AB$14,$C$4:$H$4))</f>
        <v>50388146243.902313</v>
      </c>
      <c r="AC121" s="60">
        <f>'[5]Relocation Components'!AC111*INDEX($C$5:$H$5, 1, MATCH(AC$14,$C$4:$H$4))</f>
        <v>10387585317.462755</v>
      </c>
      <c r="AD121" s="60">
        <f>'[5]Relocation Components'!AD111*INDEX($C$5:$H$5, 1, MATCH(AD$14,$C$4:$H$4))</f>
        <v>0</v>
      </c>
      <c r="AE121" s="60">
        <f>'[5]Relocation Components'!AE111*INDEX($C$5:$H$5, 1, MATCH(AE$14,$C$4:$H$4))</f>
        <v>115219080.66455597</v>
      </c>
      <c r="AF121" s="60">
        <f>'[5]Relocation Components'!AF111*INDEX($C$5:$H$5, 1, MATCH(AF$14,$C$4:$H$4))</f>
        <v>39759134.852802932</v>
      </c>
      <c r="AG121" s="60">
        <f>'[5]Relocation Components'!AG111*INDEX($C$5:$H$5, 1, MATCH(AG$14,$C$4:$H$4))</f>
        <v>0</v>
      </c>
      <c r="AH121" s="60">
        <f>'[5]Relocation Components'!AH111*INDEX($C$5:$H$5, 1, MATCH(AH$14,$C$4:$H$4))</f>
        <v>120343532.31333432</v>
      </c>
      <c r="AI121" s="60">
        <f>'[5]Relocation Components'!AI111*INDEX($C$5:$H$5, 1, MATCH(AI$14,$C$4:$H$4))</f>
        <v>43247199.154072799</v>
      </c>
      <c r="AJ121" s="60">
        <f>'[5]Relocation Components'!AJ111*INDEX($C$5:$H$5, 1, MATCH(AJ$14,$C$4:$H$4))</f>
        <v>0</v>
      </c>
      <c r="AK121" s="60">
        <f>'[5]Relocation Components'!AK111*INDEX($C$5:$H$5, 1, MATCH(AK$14,$C$4:$H$4))</f>
        <v>28143686.62480865</v>
      </c>
      <c r="AL121" s="60">
        <f>'[5]Relocation Components'!AL111*INDEX($C$5:$H$5, 1, MATCH(AL$14,$C$4:$H$4))</f>
        <v>7927383.9812288238</v>
      </c>
      <c r="AM121" s="60">
        <f>'[5]Relocation Components'!AM111*INDEX($C$5:$H$5, 1, MATCH(AM$14,$C$4:$H$4))</f>
        <v>0</v>
      </c>
      <c r="AN121" s="100">
        <f t="shared" si="10"/>
        <v>113251411315.19087</v>
      </c>
      <c r="AP121">
        <v>1340643911812.3066</v>
      </c>
    </row>
    <row r="122" spans="2:42">
      <c r="B122" s="46">
        <v>2126</v>
      </c>
      <c r="C122" s="60" cm="1">
        <f t="array" ref="C122">[5]Growth!C112*INDEX($C$5:$H$5, 1, MATCH(C$14,$C$4:$H$4))*INDEX($C$9:$F$11,MATCH(C$15,$B$9:$B$11),_xlfn.IFS($B122-$B$16&lt;=$C$8,1,$B122-$B$16&lt;=$D$8,2,$B122-$B$16&lt;=$E$8,3,$B122-$B$16&gt;$E$8,4))</f>
        <v>1564273003.4434466</v>
      </c>
      <c r="D122" s="60" cm="1">
        <f t="array" ref="D122">[5]Growth!D112*INDEX($C$5:$H$5, 1, MATCH(D$14,$C$4:$H$4))*INDEX($C$9:$F$11,MATCH(D$15,$B$9:$B$11),_xlfn.IFS($B122-$B$16&lt;=$C$8,1,$B122-$B$16&lt;=$D$8,2,$B122-$B$16&lt;=$E$8,3,$B122-$B$16&gt;$E$8,4))</f>
        <v>146715345.779805</v>
      </c>
      <c r="E122" s="60" cm="1">
        <f t="array" ref="E122">[5]Growth!E112*INDEX($C$5:$H$5, 1, MATCH(E$14,$C$4:$H$4))*INDEX($C$9:$F$11,MATCH(E$15,$B$9:$B$11),_xlfn.IFS($B122-$B$16&lt;=$C$8,1,$B122-$B$16&lt;=$D$8,2,$B122-$B$16&lt;=$E$8,3,$B122-$B$16&gt;$E$8,4))</f>
        <v>10241112.297335198</v>
      </c>
      <c r="F122" s="60">
        <f>[5]Growth!F112*INDEX($C$5:$H$5, 1, MATCH(F$14,$C$4:$H$4))</f>
        <v>30418325243.521801</v>
      </c>
      <c r="G122" s="60">
        <f>[5]Growth!G112*INDEX($C$5:$H$5, 1, MATCH(G$14,$C$4:$H$4))</f>
        <v>955225726.71247351</v>
      </c>
      <c r="H122" s="60">
        <f>[5]Growth!H112*INDEX($C$5:$H$5, 1, MATCH(H$14,$C$4:$H$4))</f>
        <v>196509768.16920131</v>
      </c>
      <c r="I122" s="60">
        <f>[5]Growth!I112*INDEX($C$5:$H$5, 1, MATCH(I$14,$C$4:$H$4))</f>
        <v>4974596430.0829296</v>
      </c>
      <c r="J122" s="60">
        <f>[5]Growth!J112*INDEX($C$5:$H$5, 1, MATCH(J$14,$C$4:$H$4))</f>
        <v>344319498.38039446</v>
      </c>
      <c r="K122" s="60">
        <f>[5]Growth!K112*INDEX($C$5:$H$5, 1, MATCH(K$14,$C$4:$H$4))</f>
        <v>131421032.5715851</v>
      </c>
      <c r="L122" s="60">
        <f>[5]Growth!L112*INDEX($C$5:$H$5, 1, MATCH(L$14,$C$4:$H$4))</f>
        <v>3110005382.6246037</v>
      </c>
      <c r="M122" s="60">
        <f>[5]Growth!M112*INDEX($C$5:$H$5, 1, MATCH(M$14,$C$4:$H$4))</f>
        <v>116010976.33227606</v>
      </c>
      <c r="N122" s="60">
        <f>[5]Growth!N112*INDEX($C$5:$H$5, 1, MATCH(N$14,$C$4:$H$4))</f>
        <v>42572994.098367162</v>
      </c>
      <c r="O122" s="60">
        <f>[5]Growth!O112*INDEX($C$5:$H$5, 1, MATCH(O$14,$C$4:$H$4))</f>
        <v>6959139883.4963474</v>
      </c>
      <c r="P122" s="60">
        <f>[5]Growth!P112*INDEX($C$5:$H$5, 1, MATCH(P$14,$C$4:$H$4))</f>
        <v>99720935.656027094</v>
      </c>
      <c r="Q122" s="60">
        <f>[5]Growth!Q112*INDEX($C$5:$H$5, 1, MATCH(Q$14,$C$4:$H$4))</f>
        <v>41402623.766061909</v>
      </c>
      <c r="R122" s="60" cm="1">
        <f t="array" ref="R122">[5]Growth!R112*INDEX($C$5:$H$5, 1, MATCH(R$14,$C$4:$H$4))*INDEX($C$9:$F$11,MATCH(R$15,$B$9:$B$11),_xlfn.IFS($B122-$B$16&lt;=$C$8,1,$B122-$B$16&lt;=$D$8,2,$B122-$B$16&lt;=$E$8,3,$B122-$B$16&gt;$E$8,4))</f>
        <v>198389591.15214396</v>
      </c>
      <c r="S122" s="60" cm="1">
        <f t="array" ref="S122">[5]Growth!S112*INDEX($C$5:$H$5, 1, MATCH(S$14,$C$4:$H$4))*INDEX($C$9:$F$11,MATCH(S$15,$B$9:$B$11),_xlfn.IFS($B122-$B$16&lt;=$C$8,1,$B122-$B$16&lt;=$D$8,2,$B122-$B$16&lt;=$E$8,3,$B122-$B$16&gt;$E$8,4))</f>
        <v>14599960.465965493</v>
      </c>
      <c r="T122" s="60" cm="1">
        <f t="array" ref="T122">[5]Growth!T112*INDEX($C$5:$H$5, 1, MATCH(T$14,$C$4:$H$4))*INDEX($C$9:$F$11,MATCH(T$15,$B$9:$B$11),_xlfn.IFS($B122-$B$16&lt;=$C$8,1,$B122-$B$16&lt;=$D$8,2,$B122-$B$16&lt;=$E$8,3,$B122-$B$16&gt;$E$8,4))</f>
        <v>2673150.2385744299</v>
      </c>
      <c r="U122" s="100">
        <f t="shared" si="9"/>
        <v>49326142658.789337</v>
      </c>
      <c r="V122" s="60">
        <f>'[5]Relocation Components'!V112*INDEX($C$5:$H$5, 1, MATCH(V$14,$C$4:$H$4))</f>
        <v>20154420357.753433</v>
      </c>
      <c r="W122" s="60">
        <f>'[5]Relocation Components'!W112*INDEX($C$5:$H$5, 1, MATCH(W$14,$C$4:$H$4))</f>
        <v>6416760140.0338631</v>
      </c>
      <c r="X122" s="60">
        <f>'[5]Relocation Components'!X112*INDEX($C$5:$H$5, 1, MATCH(X$14,$C$4:$H$4))</f>
        <v>0</v>
      </c>
      <c r="Y122" s="60">
        <f>'[5]Relocation Components'!Y112*INDEX($C$5:$H$5, 1, MATCH(Y$14,$C$4:$H$4))</f>
        <v>21548648351.090717</v>
      </c>
      <c r="Z122" s="60">
        <f>'[5]Relocation Components'!Z112*INDEX($C$5:$H$5, 1, MATCH(Z$14,$C$4:$H$4))</f>
        <v>6256186044.9973278</v>
      </c>
      <c r="AA122" s="60">
        <f>'[5]Relocation Components'!AA112*INDEX($C$5:$H$5, 1, MATCH(AA$14,$C$4:$H$4))</f>
        <v>0</v>
      </c>
      <c r="AB122" s="60">
        <f>'[5]Relocation Components'!AB112*INDEX($C$5:$H$5, 1, MATCH(AB$14,$C$4:$H$4))</f>
        <v>52578319347.058174</v>
      </c>
      <c r="AC122" s="60">
        <f>'[5]Relocation Components'!AC112*INDEX($C$5:$H$5, 1, MATCH(AC$14,$C$4:$H$4))</f>
        <v>10839044701.858252</v>
      </c>
      <c r="AD122" s="60">
        <f>'[5]Relocation Components'!AD112*INDEX($C$5:$H$5, 1, MATCH(AD$14,$C$4:$H$4))</f>
        <v>0</v>
      </c>
      <c r="AE122" s="60">
        <f>'[5]Relocation Components'!AE112*INDEX($C$5:$H$5, 1, MATCH(AE$14,$C$4:$H$4))</f>
        <v>115147364.41825444</v>
      </c>
      <c r="AF122" s="60">
        <f>'[5]Relocation Components'!AF112*INDEX($C$5:$H$5, 1, MATCH(AF$14,$C$4:$H$4))</f>
        <v>39736149.631041706</v>
      </c>
      <c r="AG122" s="60">
        <f>'[5]Relocation Components'!AG112*INDEX($C$5:$H$5, 1, MATCH(AG$14,$C$4:$H$4))</f>
        <v>0</v>
      </c>
      <c r="AH122" s="60">
        <f>'[5]Relocation Components'!AH112*INDEX($C$5:$H$5, 1, MATCH(AH$14,$C$4:$H$4))</f>
        <v>120270547.13674729</v>
      </c>
      <c r="AI122" s="60">
        <f>'[5]Relocation Components'!AI112*INDEX($C$5:$H$5, 1, MATCH(AI$14,$C$4:$H$4))</f>
        <v>43231074.27343066</v>
      </c>
      <c r="AJ122" s="60">
        <f>'[5]Relocation Components'!AJ112*INDEX($C$5:$H$5, 1, MATCH(AJ$14,$C$4:$H$4))</f>
        <v>0</v>
      </c>
      <c r="AK122" s="60">
        <f>'[5]Relocation Components'!AK112*INDEX($C$5:$H$5, 1, MATCH(AK$14,$C$4:$H$4))</f>
        <v>28276097.0228885</v>
      </c>
      <c r="AL122" s="60">
        <f>'[5]Relocation Components'!AL112*INDEX($C$5:$H$5, 1, MATCH(AL$14,$C$4:$H$4))</f>
        <v>7964930.0666578533</v>
      </c>
      <c r="AM122" s="60">
        <f>'[5]Relocation Components'!AM112*INDEX($C$5:$H$5, 1, MATCH(AM$14,$C$4:$H$4))</f>
        <v>0</v>
      </c>
      <c r="AN122" s="100">
        <f t="shared" si="10"/>
        <v>118148005105.34079</v>
      </c>
      <c r="AP122">
        <v>1430799539983.9473</v>
      </c>
    </row>
    <row r="123" spans="2:42">
      <c r="B123" s="46">
        <v>2127</v>
      </c>
      <c r="C123" s="60" cm="1">
        <f t="array" ref="C123">[5]Growth!C113*INDEX($C$5:$H$5, 1, MATCH(C$14,$C$4:$H$4))*INDEX($C$9:$F$11,MATCH(C$15,$B$9:$B$11),_xlfn.IFS($B123-$B$16&lt;=$C$8,1,$B123-$B$16&lt;=$D$8,2,$B123-$B$16&lt;=$E$8,3,$B123-$B$16&gt;$E$8,4))</f>
        <v>1634222982.0038621</v>
      </c>
      <c r="D123" s="60" cm="1">
        <f t="array" ref="D123">[5]Growth!D113*INDEX($C$5:$H$5, 1, MATCH(D$14,$C$4:$H$4))*INDEX($C$9:$F$11,MATCH(D$15,$B$9:$B$11),_xlfn.IFS($B123-$B$16&lt;=$C$8,1,$B123-$B$16&lt;=$D$8,2,$B123-$B$16&lt;=$E$8,3,$B123-$B$16&gt;$E$8,4))</f>
        <v>153260837.18095946</v>
      </c>
      <c r="E123" s="60" cm="1">
        <f t="array" ref="E123">[5]Growth!E113*INDEX($C$5:$H$5, 1, MATCH(E$14,$C$4:$H$4))*INDEX($C$9:$F$11,MATCH(E$15,$B$9:$B$11),_xlfn.IFS($B123-$B$16&lt;=$C$8,1,$B123-$B$16&lt;=$D$8,2,$B123-$B$16&lt;=$E$8,3,$B123-$B$16&gt;$E$8,4))</f>
        <v>10698148.348148584</v>
      </c>
      <c r="F123" s="60">
        <f>[5]Growth!F113*INDEX($C$5:$H$5, 1, MATCH(F$14,$C$4:$H$4))</f>
        <v>31774105524.676952</v>
      </c>
      <c r="G123" s="60">
        <f>[5]Growth!G113*INDEX($C$5:$H$5, 1, MATCH(G$14,$C$4:$H$4))</f>
        <v>997838640.57383001</v>
      </c>
      <c r="H123" s="60">
        <f>[5]Growth!H113*INDEX($C$5:$H$5, 1, MATCH(H$14,$C$4:$H$4))</f>
        <v>205278891.76874661</v>
      </c>
      <c r="I123" s="60">
        <f>[5]Growth!I113*INDEX($C$5:$H$5, 1, MATCH(I$14,$C$4:$H$4))</f>
        <v>5196611064.8801374</v>
      </c>
      <c r="J123" s="60">
        <f>[5]Growth!J113*INDEX($C$5:$H$5, 1, MATCH(J$14,$C$4:$H$4))</f>
        <v>359684764.10565114</v>
      </c>
      <c r="K123" s="60">
        <f>[5]Growth!K113*INDEX($C$5:$H$5, 1, MATCH(K$14,$C$4:$H$4))</f>
        <v>137285251.5478228</v>
      </c>
      <c r="L123" s="60">
        <f>[5]Growth!L113*INDEX($C$5:$H$5, 1, MATCH(L$14,$C$4:$H$4))</f>
        <v>3248673148.3962684</v>
      </c>
      <c r="M123" s="60">
        <f>[5]Growth!M113*INDEX($C$5:$H$5, 1, MATCH(M$14,$C$4:$H$4))</f>
        <v>121189060.59427685</v>
      </c>
      <c r="N123" s="60">
        <f>[5]Growth!N113*INDEX($C$5:$H$5, 1, MATCH(N$14,$C$4:$H$4))</f>
        <v>44472706.695544593</v>
      </c>
      <c r="O123" s="60">
        <f>[5]Growth!O113*INDEX($C$5:$H$5, 1, MATCH(O$14,$C$4:$H$4))</f>
        <v>7267784991.3084431</v>
      </c>
      <c r="P123" s="60">
        <f>[5]Growth!P113*INDEX($C$5:$H$5, 1, MATCH(P$14,$C$4:$H$4))</f>
        <v>104168265.50392337</v>
      </c>
      <c r="Q123" s="60">
        <f>[5]Growth!Q113*INDEX($C$5:$H$5, 1, MATCH(Q$14,$C$4:$H$4))</f>
        <v>43249761.376952164</v>
      </c>
      <c r="R123" s="60" cm="1">
        <f t="array" ref="R123">[5]Growth!R113*INDEX($C$5:$H$5, 1, MATCH(R$14,$C$4:$H$4))*INDEX($C$9:$F$11,MATCH(R$15,$B$9:$B$11),_xlfn.IFS($B123-$B$16&lt;=$C$8,1,$B123-$B$16&lt;=$D$8,2,$B123-$B$16&lt;=$E$8,3,$B123-$B$16&gt;$E$8,4))</f>
        <v>207212707.17969984</v>
      </c>
      <c r="S123" s="60" cm="1">
        <f t="array" ref="S123">[5]Growth!S113*INDEX($C$5:$H$5, 1, MATCH(S$14,$C$4:$H$4))*INDEX($C$9:$F$11,MATCH(S$15,$B$9:$B$11),_xlfn.IFS($B123-$B$16&lt;=$C$8,1,$B123-$B$16&lt;=$D$8,2,$B123-$B$16&lt;=$E$8,3,$B123-$B$16&gt;$E$8,4))</f>
        <v>15249756.91271306</v>
      </c>
      <c r="T123" s="60" cm="1">
        <f t="array" ref="T123">[5]Growth!T113*INDEX($C$5:$H$5, 1, MATCH(T$14,$C$4:$H$4))*INDEX($C$9:$F$11,MATCH(T$15,$B$9:$B$11),_xlfn.IFS($B123-$B$16&lt;=$C$8,1,$B123-$B$16&lt;=$D$8,2,$B123-$B$16&lt;=$E$8,3,$B123-$B$16&gt;$E$8,4))</f>
        <v>2792411.0250123087</v>
      </c>
      <c r="U123" s="100">
        <f t="shared" si="9"/>
        <v>51523778914.078934</v>
      </c>
      <c r="V123" s="60">
        <f>'[5]Relocation Components'!V113*INDEX($C$5:$H$5, 1, MATCH(V$14,$C$4:$H$4))</f>
        <v>21033570334.562069</v>
      </c>
      <c r="W123" s="60">
        <f>'[5]Relocation Components'!W113*INDEX($C$5:$H$5, 1, MATCH(W$14,$C$4:$H$4))</f>
        <v>6695847680.3721828</v>
      </c>
      <c r="X123" s="60">
        <f>'[5]Relocation Components'!X113*INDEX($C$5:$H$5, 1, MATCH(X$14,$C$4:$H$4))</f>
        <v>0</v>
      </c>
      <c r="Y123" s="60">
        <f>'[5]Relocation Components'!Y113*INDEX($C$5:$H$5, 1, MATCH(Y$14,$C$4:$H$4))</f>
        <v>22475638501.081814</v>
      </c>
      <c r="Z123" s="60">
        <f>'[5]Relocation Components'!Z113*INDEX($C$5:$H$5, 1, MATCH(Z$14,$C$4:$H$4))</f>
        <v>6525562178.0731916</v>
      </c>
      <c r="AA123" s="60">
        <f>'[5]Relocation Components'!AA113*INDEX($C$5:$H$5, 1, MATCH(AA$14,$C$4:$H$4))</f>
        <v>0</v>
      </c>
      <c r="AB123" s="60">
        <f>'[5]Relocation Components'!AB113*INDEX($C$5:$H$5, 1, MATCH(AB$14,$C$4:$H$4))</f>
        <v>54865169230.806999</v>
      </c>
      <c r="AC123" s="60">
        <f>'[5]Relocation Components'!AC113*INDEX($C$5:$H$5, 1, MATCH(AC$14,$C$4:$H$4))</f>
        <v>11310429466.146509</v>
      </c>
      <c r="AD123" s="60">
        <f>'[5]Relocation Components'!AD113*INDEX($C$5:$H$5, 1, MATCH(AD$14,$C$4:$H$4))</f>
        <v>0</v>
      </c>
      <c r="AE123" s="60">
        <f>'[5]Relocation Components'!AE113*INDEX($C$5:$H$5, 1, MATCH(AE$14,$C$4:$H$4))</f>
        <v>115070296.10149901</v>
      </c>
      <c r="AF123" s="60">
        <f>'[5]Relocation Components'!AF113*INDEX($C$5:$H$5, 1, MATCH(AF$14,$C$4:$H$4))</f>
        <v>39711333.437809393</v>
      </c>
      <c r="AG123" s="60">
        <f>'[5]Relocation Components'!AG113*INDEX($C$5:$H$5, 1, MATCH(AG$14,$C$4:$H$4))</f>
        <v>0</v>
      </c>
      <c r="AH123" s="60">
        <f>'[5]Relocation Components'!AH113*INDEX($C$5:$H$5, 1, MATCH(AH$14,$C$4:$H$4))</f>
        <v>120191418.11519302</v>
      </c>
      <c r="AI123" s="60">
        <f>'[5]Relocation Components'!AI113*INDEX($C$5:$H$5, 1, MATCH(AI$14,$C$4:$H$4))</f>
        <v>43212837.446081027</v>
      </c>
      <c r="AJ123" s="60">
        <f>'[5]Relocation Components'!AJ113*INDEX($C$5:$H$5, 1, MATCH(AJ$14,$C$4:$H$4))</f>
        <v>0</v>
      </c>
      <c r="AK123" s="60">
        <f>'[5]Relocation Components'!AK113*INDEX($C$5:$H$5, 1, MATCH(AK$14,$C$4:$H$4))</f>
        <v>28408314.316883646</v>
      </c>
      <c r="AL123" s="60">
        <f>'[5]Relocation Components'!AL113*INDEX($C$5:$H$5, 1, MATCH(AL$14,$C$4:$H$4))</f>
        <v>8002426.7419623537</v>
      </c>
      <c r="AM123" s="60">
        <f>'[5]Relocation Components'!AM113*INDEX($C$5:$H$5, 1, MATCH(AM$14,$C$4:$H$4))</f>
        <v>0</v>
      </c>
      <c r="AN123" s="100">
        <f t="shared" si="10"/>
        <v>123260814017.20218</v>
      </c>
      <c r="AP123">
        <v>1526645643665.4294</v>
      </c>
    </row>
    <row r="124" spans="2:42">
      <c r="B124" s="46">
        <v>2128</v>
      </c>
      <c r="C124" s="60" cm="1">
        <f t="array" ref="C124">[5]Growth!C114*INDEX($C$5:$H$5, 1, MATCH(C$14,$C$4:$H$4))*INDEX($C$9:$F$11,MATCH(C$15,$B$9:$B$11),_xlfn.IFS($B124-$B$16&lt;=$C$8,1,$B124-$B$16&lt;=$D$8,2,$B124-$B$16&lt;=$E$8,3,$B124-$B$16&gt;$E$8,4))</f>
        <v>1707257275.91171</v>
      </c>
      <c r="D124" s="60" cm="1">
        <f t="array" ref="D124">[5]Growth!D114*INDEX($C$5:$H$5, 1, MATCH(D$14,$C$4:$H$4))*INDEX($C$9:$F$11,MATCH(D$15,$B$9:$B$11),_xlfn.IFS($B124-$B$16&lt;=$C$8,1,$B124-$B$16&lt;=$D$8,2,$B124-$B$16&lt;=$E$8,3,$B124-$B$16&gt;$E$8,4))</f>
        <v>160094089.3577798</v>
      </c>
      <c r="E124" s="60" cm="1">
        <f t="array" ref="E124">[5]Growth!E114*INDEX($C$5:$H$5, 1, MATCH(E$14,$C$4:$H$4))*INDEX($C$9:$F$11,MATCH(E$15,$B$9:$B$11),_xlfn.IFS($B124-$B$16&lt;=$C$8,1,$B124-$B$16&lt;=$D$8,2,$B124-$B$16&lt;=$E$8,3,$B124-$B$16&gt;$E$8,4))</f>
        <v>11175285.223299967</v>
      </c>
      <c r="F124" s="60">
        <f>[5]Growth!F114*INDEX($C$5:$H$5, 1, MATCH(F$14,$C$4:$H$4))</f>
        <v>33189418020.838799</v>
      </c>
      <c r="G124" s="60">
        <f>[5]Growth!G114*INDEX($C$5:$H$5, 1, MATCH(G$14,$C$4:$H$4))</f>
        <v>1042324781.5045406</v>
      </c>
      <c r="H124" s="60">
        <f>[5]Growth!H114*INDEX($C$5:$H$5, 1, MATCH(H$14,$C$4:$H$4))</f>
        <v>214433653.3078233</v>
      </c>
      <c r="I124" s="60">
        <f>[5]Growth!I114*INDEX($C$5:$H$5, 1, MATCH(I$14,$C$4:$H$4))</f>
        <v>5428390672.0818567</v>
      </c>
      <c r="J124" s="60">
        <f>[5]Growth!J114*INDEX($C$5:$H$5, 1, MATCH(J$14,$C$4:$H$4))</f>
        <v>375725757.65748239</v>
      </c>
      <c r="K124" s="60">
        <f>[5]Growth!K114*INDEX($C$5:$H$5, 1, MATCH(K$14,$C$4:$H$4))</f>
        <v>143407339.84025523</v>
      </c>
      <c r="L124" s="60">
        <f>[5]Growth!L114*INDEX($C$5:$H$5, 1, MATCH(L$14,$C$4:$H$4))</f>
        <v>3393432677.2885375</v>
      </c>
      <c r="M124" s="60">
        <f>[5]Growth!M114*INDEX($C$5:$H$5, 1, MATCH(M$14,$C$4:$H$4))</f>
        <v>126594925.84164695</v>
      </c>
      <c r="N124" s="60">
        <f>[5]Growth!N114*INDEX($C$5:$H$5, 1, MATCH(N$14,$C$4:$H$4))</f>
        <v>46455958.067193843</v>
      </c>
      <c r="O124" s="60">
        <f>[5]Growth!O114*INDEX($C$5:$H$5, 1, MATCH(O$14,$C$4:$H$4))</f>
        <v>7589896760.1930046</v>
      </c>
      <c r="P124" s="60">
        <f>[5]Growth!P114*INDEX($C$5:$H$5, 1, MATCH(P$14,$C$4:$H$4))</f>
        <v>108811025.99746914</v>
      </c>
      <c r="Q124" s="60">
        <f>[5]Growth!Q114*INDEX($C$5:$H$5, 1, MATCH(Q$14,$C$4:$H$4))</f>
        <v>45178106.189516276</v>
      </c>
      <c r="R124" s="60" cm="1">
        <f t="array" ref="R124">[5]Growth!R114*INDEX($C$5:$H$5, 1, MATCH(R$14,$C$4:$H$4))*INDEX($C$9:$F$11,MATCH(R$15,$B$9:$B$11),_xlfn.IFS($B124-$B$16&lt;=$C$8,1,$B124-$B$16&lt;=$D$8,2,$B124-$B$16&lt;=$E$8,3,$B124-$B$16&gt;$E$8,4))</f>
        <v>216422160.83213094</v>
      </c>
      <c r="S124" s="60" cm="1">
        <f t="array" ref="S124">[5]Growth!S114*INDEX($C$5:$H$5, 1, MATCH(S$14,$C$4:$H$4))*INDEX($C$9:$F$11,MATCH(S$15,$B$9:$B$11),_xlfn.IFS($B124-$B$16&lt;=$C$8,1,$B124-$B$16&lt;=$D$8,2,$B124-$B$16&lt;=$E$8,3,$B124-$B$16&gt;$E$8,4))</f>
        <v>15928033.102970466</v>
      </c>
      <c r="T124" s="60" cm="1">
        <f t="array" ref="T124">[5]Growth!T114*INDEX($C$5:$H$5, 1, MATCH(T$14,$C$4:$H$4))*INDEX($C$9:$F$11,MATCH(T$15,$B$9:$B$11),_xlfn.IFS($B124-$B$16&lt;=$C$8,1,$B124-$B$16&lt;=$D$8,2,$B124-$B$16&lt;=$E$8,3,$B124-$B$16&gt;$E$8,4))</f>
        <v>2916915.0144975386</v>
      </c>
      <c r="U124" s="100">
        <f t="shared" si="9"/>
        <v>53817863438.250504</v>
      </c>
      <c r="V124" s="60">
        <f>'[5]Relocation Components'!V114*INDEX($C$5:$H$5, 1, MATCH(V$14,$C$4:$H$4))</f>
        <v>21951610981.75951</v>
      </c>
      <c r="W124" s="60">
        <f>'[5]Relocation Components'!W114*INDEX($C$5:$H$5, 1, MATCH(W$14,$C$4:$H$4))</f>
        <v>6987237371.4487429</v>
      </c>
      <c r="X124" s="60">
        <f>'[5]Relocation Components'!X114*INDEX($C$5:$H$5, 1, MATCH(X$14,$C$4:$H$4))</f>
        <v>0</v>
      </c>
      <c r="Y124" s="60">
        <f>'[5]Relocation Components'!Y114*INDEX($C$5:$H$5, 1, MATCH(Y$14,$C$4:$H$4))</f>
        <v>23443485415.628315</v>
      </c>
      <c r="Z124" s="60">
        <f>'[5]Relocation Components'!Z114*INDEX($C$5:$H$5, 1, MATCH(Z$14,$C$4:$H$4))</f>
        <v>6806823915.392024</v>
      </c>
      <c r="AA124" s="60">
        <f>'[5]Relocation Components'!AA114*INDEX($C$5:$H$5, 1, MATCH(AA$14,$C$4:$H$4))</f>
        <v>0</v>
      </c>
      <c r="AB124" s="60">
        <f>'[5]Relocation Components'!AB114*INDEX($C$5:$H$5, 1, MATCH(AB$14,$C$4:$H$4))</f>
        <v>57252872954.189217</v>
      </c>
      <c r="AC124" s="60">
        <f>'[5]Relocation Components'!AC114*INDEX($C$5:$H$5, 1, MATCH(AC$14,$C$4:$H$4))</f>
        <v>11802600366.458838</v>
      </c>
      <c r="AD124" s="60">
        <f>'[5]Relocation Components'!AD114*INDEX($C$5:$H$5, 1, MATCH(AD$14,$C$4:$H$4))</f>
        <v>0</v>
      </c>
      <c r="AE124" s="60">
        <f>'[5]Relocation Components'!AE114*INDEX($C$5:$H$5, 1, MATCH(AE$14,$C$4:$H$4))</f>
        <v>114987875.71428967</v>
      </c>
      <c r="AF124" s="60">
        <f>'[5]Relocation Components'!AF114*INDEX($C$5:$H$5, 1, MATCH(AF$14,$C$4:$H$4))</f>
        <v>39684686.273106016</v>
      </c>
      <c r="AG124" s="60">
        <f>'[5]Relocation Components'!AG114*INDEX($C$5:$H$5, 1, MATCH(AG$14,$C$4:$H$4))</f>
        <v>0</v>
      </c>
      <c r="AH124" s="60">
        <f>'[5]Relocation Components'!AH114*INDEX($C$5:$H$5, 1, MATCH(AH$14,$C$4:$H$4))</f>
        <v>120106145.24867147</v>
      </c>
      <c r="AI124" s="60">
        <f>'[5]Relocation Components'!AI114*INDEX($C$5:$H$5, 1, MATCH(AI$14,$C$4:$H$4))</f>
        <v>43192488.672023915</v>
      </c>
      <c r="AJ124" s="60">
        <f>'[5]Relocation Components'!AJ114*INDEX($C$5:$H$5, 1, MATCH(AJ$14,$C$4:$H$4))</f>
        <v>0</v>
      </c>
      <c r="AK124" s="60">
        <f>'[5]Relocation Components'!AK114*INDEX($C$5:$H$5, 1, MATCH(AK$14,$C$4:$H$4))</f>
        <v>28540366.85937795</v>
      </c>
      <c r="AL124" s="60">
        <f>'[5]Relocation Components'!AL114*INDEX($C$5:$H$5, 1, MATCH(AL$14,$C$4:$H$4))</f>
        <v>8039882.0684715742</v>
      </c>
      <c r="AM124" s="60">
        <f>'[5]Relocation Components'!AM114*INDEX($C$5:$H$5, 1, MATCH(AM$14,$C$4:$H$4))</f>
        <v>0</v>
      </c>
      <c r="AN124" s="100">
        <f t="shared" si="10"/>
        <v>128599182449.71257</v>
      </c>
      <c r="AP124">
        <v>1628527590250.2603</v>
      </c>
    </row>
    <row r="125" spans="2:42">
      <c r="B125" s="46">
        <v>2129</v>
      </c>
      <c r="C125" s="60" cm="1">
        <f t="array" ref="C125">[5]Growth!C115*INDEX($C$5:$H$5, 1, MATCH(C$14,$C$4:$H$4))*INDEX($C$9:$F$11,MATCH(C$15,$B$9:$B$11),_xlfn.IFS($B125-$B$16&lt;=$C$8,1,$B125-$B$16&lt;=$D$8,2,$B125-$B$16&lt;=$E$8,3,$B125-$B$16&gt;$E$8,4))</f>
        <v>1783509441.7553339</v>
      </c>
      <c r="D125" s="60" cm="1">
        <f t="array" ref="D125">[5]Growth!D115*INDEX($C$5:$H$5, 1, MATCH(D$14,$C$4:$H$4))*INDEX($C$9:$F$11,MATCH(D$15,$B$9:$B$11),_xlfn.IFS($B125-$B$16&lt;=$C$8,1,$B125-$B$16&lt;=$D$8,2,$B125-$B$16&lt;=$E$8,3,$B125-$B$16&gt;$E$8,4))</f>
        <v>167227514.65932986</v>
      </c>
      <c r="E125" s="60" cm="1">
        <f t="array" ref="E125">[5]Growth!E115*INDEX($C$5:$H$5, 1, MATCH(E$14,$C$4:$H$4))*INDEX($C$9:$F$11,MATCH(E$15,$B$9:$B$11),_xlfn.IFS($B125-$B$16&lt;=$C$8,1,$B125-$B$16&lt;=$D$8,2,$B125-$B$16&lt;=$E$8,3,$B125-$B$16&gt;$E$8,4))</f>
        <v>11673390.415096123</v>
      </c>
      <c r="F125" s="60">
        <f>[5]Growth!F115*INDEX($C$5:$H$5, 1, MATCH(F$14,$C$4:$H$4))</f>
        <v>34666826502.805153</v>
      </c>
      <c r="G125" s="60">
        <f>[5]Growth!G115*INDEX($C$5:$H$5, 1, MATCH(G$14,$C$4:$H$4))</f>
        <v>1088764939.926888</v>
      </c>
      <c r="H125" s="60">
        <f>[5]Growth!H115*INDEX($C$5:$H$5, 1, MATCH(H$14,$C$4:$H$4))</f>
        <v>223990693.77138591</v>
      </c>
      <c r="I125" s="60">
        <f>[5]Growth!I115*INDEX($C$5:$H$5, 1, MATCH(I$14,$C$4:$H$4))</f>
        <v>5670356712.3415508</v>
      </c>
      <c r="J125" s="60">
        <f>[5]Growth!J115*INDEX($C$5:$H$5, 1, MATCH(J$14,$C$4:$H$4))</f>
        <v>392471638.6542328</v>
      </c>
      <c r="K125" s="60">
        <f>[5]Growth!K115*INDEX($C$5:$H$5, 1, MATCH(K$14,$C$4:$H$4))</f>
        <v>149798423.83306146</v>
      </c>
      <c r="L125" s="60">
        <f>[5]Growth!L115*INDEX($C$5:$H$5, 1, MATCH(L$14,$C$4:$H$4))</f>
        <v>3544546476.1990438</v>
      </c>
      <c r="M125" s="60">
        <f>[5]Growth!M115*INDEX($C$5:$H$5, 1, MATCH(M$14,$C$4:$H$4))</f>
        <v>132238404.96226847</v>
      </c>
      <c r="N125" s="60">
        <f>[5]Growth!N115*INDEX($C$5:$H$5, 1, MATCH(N$14,$C$4:$H$4))</f>
        <v>48526352.809269167</v>
      </c>
      <c r="O125" s="60">
        <f>[5]Growth!O115*INDEX($C$5:$H$5, 1, MATCH(O$14,$C$4:$H$4))</f>
        <v>7926050243.4877558</v>
      </c>
      <c r="P125" s="60">
        <f>[5]Growth!P115*INDEX($C$5:$H$5, 1, MATCH(P$14,$C$4:$H$4))</f>
        <v>113657641.87660974</v>
      </c>
      <c r="Q125" s="60">
        <f>[5]Growth!Q115*INDEX($C$5:$H$5, 1, MATCH(Q$14,$C$4:$H$4))</f>
        <v>47191161.079894431</v>
      </c>
      <c r="R125" s="60" cm="1">
        <f t="array" ref="R125">[5]Growth!R115*INDEX($C$5:$H$5, 1, MATCH(R$14,$C$4:$H$4))*INDEX($C$9:$F$11,MATCH(R$15,$B$9:$B$11),_xlfn.IFS($B125-$B$16&lt;=$C$8,1,$B125-$B$16&lt;=$D$8,2,$B125-$B$16&lt;=$E$8,3,$B125-$B$16&gt;$E$8,4))</f>
        <v>226034528.08185595</v>
      </c>
      <c r="S125" s="60" cm="1">
        <f t="array" ref="S125">[5]Growth!S115*INDEX($C$5:$H$5, 1, MATCH(S$14,$C$4:$H$4))*INDEX($C$9:$F$11,MATCH(S$15,$B$9:$B$11),_xlfn.IFS($B125-$B$16&lt;=$C$8,1,$B125-$B$16&lt;=$D$8,2,$B125-$B$16&lt;=$E$8,3,$B125-$B$16&gt;$E$8,4))</f>
        <v>16636012.51997184</v>
      </c>
      <c r="T125" s="60" cm="1">
        <f t="array" ref="T125">[5]Growth!T115*INDEX($C$5:$H$5, 1, MATCH(T$14,$C$4:$H$4))*INDEX($C$9:$F$11,MATCH(T$15,$B$9:$B$11),_xlfn.IFS($B125-$B$16&lt;=$C$8,1,$B125-$B$16&lt;=$D$8,2,$B125-$B$16&lt;=$E$8,3,$B125-$B$16&gt;$E$8,4))</f>
        <v>3046888.3753687618</v>
      </c>
      <c r="U125" s="100">
        <f t="shared" si="9"/>
        <v>56212546967.55407</v>
      </c>
      <c r="V125" s="60">
        <f>'[5]Relocation Components'!V115*INDEX($C$5:$H$5, 1, MATCH(V$14,$C$4:$H$4))</f>
        <v>22910228011.96785</v>
      </c>
      <c r="W125" s="60">
        <f>'[5]Relocation Components'!W115*INDEX($C$5:$H$5, 1, MATCH(W$14,$C$4:$H$4))</f>
        <v>7291459921.1204262</v>
      </c>
      <c r="X125" s="60">
        <f>'[5]Relocation Components'!X115*INDEX($C$5:$H$5, 1, MATCH(X$14,$C$4:$H$4))</f>
        <v>0</v>
      </c>
      <c r="Y125" s="60">
        <f>'[5]Relocation Components'!Y115*INDEX($C$5:$H$5, 1, MATCH(Y$14,$C$4:$H$4))</f>
        <v>24453948710.399231</v>
      </c>
      <c r="Z125" s="60">
        <f>'[5]Relocation Components'!Z115*INDEX($C$5:$H$5, 1, MATCH(Z$14,$C$4:$H$4))</f>
        <v>7100483902.6580935</v>
      </c>
      <c r="AA125" s="60">
        <f>'[5]Relocation Components'!AA115*INDEX($C$5:$H$5, 1, MATCH(AA$14,$C$4:$H$4))</f>
        <v>0</v>
      </c>
      <c r="AB125" s="60">
        <f>'[5]Relocation Components'!AB115*INDEX($C$5:$H$5, 1, MATCH(AB$14,$C$4:$H$4))</f>
        <v>59745783180.085526</v>
      </c>
      <c r="AC125" s="60">
        <f>'[5]Relocation Components'!AC115*INDEX($C$5:$H$5, 1, MATCH(AC$14,$C$4:$H$4))</f>
        <v>12316454336.545603</v>
      </c>
      <c r="AD125" s="60">
        <f>'[5]Relocation Components'!AD115*INDEX($C$5:$H$5, 1, MATCH(AD$14,$C$4:$H$4))</f>
        <v>0</v>
      </c>
      <c r="AE125" s="60">
        <f>'[5]Relocation Components'!AE115*INDEX($C$5:$H$5, 1, MATCH(AE$14,$C$4:$H$4))</f>
        <v>114900103.2566264</v>
      </c>
      <c r="AF125" s="60">
        <f>'[5]Relocation Components'!AF115*INDEX($C$5:$H$5, 1, MATCH(AF$14,$C$4:$H$4))</f>
        <v>39656208.136931553</v>
      </c>
      <c r="AG125" s="60">
        <f>'[5]Relocation Components'!AG115*INDEX($C$5:$H$5, 1, MATCH(AG$14,$C$4:$H$4))</f>
        <v>0</v>
      </c>
      <c r="AH125" s="60">
        <f>'[5]Relocation Components'!AH115*INDEX($C$5:$H$5, 1, MATCH(AH$14,$C$4:$H$4))</f>
        <v>120014728.53718267</v>
      </c>
      <c r="AI125" s="60">
        <f>'[5]Relocation Components'!AI115*INDEX($C$5:$H$5, 1, MATCH(AI$14,$C$4:$H$4))</f>
        <v>43170027.951259285</v>
      </c>
      <c r="AJ125" s="60">
        <f>'[5]Relocation Components'!AJ115*INDEX($C$5:$H$5, 1, MATCH(AJ$14,$C$4:$H$4))</f>
        <v>0</v>
      </c>
      <c r="AK125" s="60">
        <f>'[5]Relocation Components'!AK115*INDEX($C$5:$H$5, 1, MATCH(AK$14,$C$4:$H$4))</f>
        <v>28672209.82263748</v>
      </c>
      <c r="AL125" s="60">
        <f>'[5]Relocation Components'!AL115*INDEX($C$5:$H$5, 1, MATCH(AL$14,$C$4:$H$4))</f>
        <v>8077283.4944200087</v>
      </c>
      <c r="AM125" s="60">
        <f>'[5]Relocation Components'!AM115*INDEX($C$5:$H$5, 1, MATCH(AM$14,$C$4:$H$4))</f>
        <v>0</v>
      </c>
      <c r="AN125" s="100">
        <f t="shared" si="10"/>
        <v>134172848623.97578</v>
      </c>
      <c r="AP125">
        <v>1736811059082.2952</v>
      </c>
    </row>
    <row r="126" spans="2:42">
      <c r="B126" s="47">
        <v>2130</v>
      </c>
      <c r="C126" s="60" cm="1">
        <f t="array" ref="C126">[5]Growth!C116*INDEX($C$5:$H$5, 1, MATCH(C$14,$C$4:$H$4))*INDEX($C$9:$F$11,MATCH(C$15,$B$9:$B$11),_xlfn.IFS($B126-$B$16&lt;=$C$8,1,$B126-$B$16&lt;=$D$8,2,$B126-$B$16&lt;=$E$8,3,$B126-$B$16&gt;$E$8,4))</f>
        <v>1863118680.9935408</v>
      </c>
      <c r="D126" s="60" cm="1">
        <f t="array" ref="D126">[5]Growth!D116*INDEX($C$5:$H$5, 1, MATCH(D$14,$C$4:$H$4))*INDEX($C$9:$F$11,MATCH(D$15,$B$9:$B$11),_xlfn.IFS($B126-$B$16&lt;=$C$8,1,$B126-$B$16&lt;=$D$8,2,$B126-$B$16&lt;=$E$8,3,$B126-$B$16&gt;$E$8,4))</f>
        <v>174674047.26764026</v>
      </c>
      <c r="E126" s="60" cm="1">
        <f t="array" ref="E126">[5]Growth!E116*INDEX($C$5:$H$5, 1, MATCH(E$14,$C$4:$H$4))*INDEX($C$9:$F$11,MATCH(E$15,$B$9:$B$11),_xlfn.IFS($B126-$B$16&lt;=$C$8,1,$B126-$B$16&lt;=$D$8,2,$B126-$B$16&lt;=$E$8,3,$B126-$B$16&gt;$E$8,4))</f>
        <v>12193367.913013648</v>
      </c>
      <c r="F126" s="60">
        <f>[5]Growth!F116*INDEX($C$5:$H$5, 1, MATCH(F$14,$C$4:$H$4))</f>
        <v>36209002287.916054</v>
      </c>
      <c r="G126" s="60">
        <f>[5]Growth!G116*INDEX($C$5:$H$5, 1, MATCH(G$14,$C$4:$H$4))</f>
        <v>1137243302.2377081</v>
      </c>
      <c r="H126" s="60">
        <f>[5]Growth!H116*INDEX($C$5:$H$5, 1, MATCH(H$14,$C$4:$H$4))</f>
        <v>233967354.14803508</v>
      </c>
      <c r="I126" s="60">
        <f>[5]Growth!I116*INDEX($C$5:$H$5, 1, MATCH(I$14,$C$4:$H$4))</f>
        <v>5922948379.9470072</v>
      </c>
      <c r="J126" s="60">
        <f>[5]Growth!J116*INDEX($C$5:$H$5, 1, MATCH(J$14,$C$4:$H$4))</f>
        <v>409952793.35651416</v>
      </c>
      <c r="K126" s="60">
        <f>[5]Growth!K116*INDEX($C$5:$H$5, 1, MATCH(K$14,$C$4:$H$4))</f>
        <v>156470097.87554765</v>
      </c>
      <c r="L126" s="60">
        <f>[5]Growth!L116*INDEX($C$5:$H$5, 1, MATCH(L$14,$C$4:$H$4))</f>
        <v>3702288073.3073735</v>
      </c>
      <c r="M126" s="60">
        <f>[5]Growth!M116*INDEX($C$5:$H$5, 1, MATCH(M$14,$C$4:$H$4))</f>
        <v>138129744.68034801</v>
      </c>
      <c r="N126" s="60">
        <f>[5]Growth!N116*INDEX($C$5:$H$5, 1, MATCH(N$14,$C$4:$H$4))</f>
        <v>50687647.13038405</v>
      </c>
      <c r="O126" s="60">
        <f>[5]Growth!O116*INDEX($C$5:$H$5, 1, MATCH(O$14,$C$4:$H$4))</f>
        <v>8276844333.2114859</v>
      </c>
      <c r="P126" s="60">
        <f>[5]Growth!P116*INDEX($C$5:$H$5, 1, MATCH(P$14,$C$4:$H$4))</f>
        <v>118716891.7786707</v>
      </c>
      <c r="Q126" s="60">
        <f>[5]Growth!Q116*INDEX($C$5:$H$5, 1, MATCH(Q$14,$C$4:$H$4))</f>
        <v>49292576.193836607</v>
      </c>
      <c r="R126" s="60" cm="1">
        <f t="array" ref="R126">[5]Growth!R116*INDEX($C$5:$H$5, 1, MATCH(R$14,$C$4:$H$4))*INDEX($C$9:$F$11,MATCH(R$15,$B$9:$B$11),_xlfn.IFS($B126-$B$16&lt;=$C$8,1,$B126-$B$16&lt;=$D$8,2,$B126-$B$16&lt;=$E$8,3,$B126-$B$16&gt;$E$8,4))</f>
        <v>236067076.65447304</v>
      </c>
      <c r="S126" s="60" cm="1">
        <f t="array" ref="S126">[5]Growth!S116*INDEX($C$5:$H$5, 1, MATCH(S$14,$C$4:$H$4))*INDEX($C$9:$F$11,MATCH(S$15,$B$9:$B$11),_xlfn.IFS($B126-$B$16&lt;=$C$8,1,$B126-$B$16&lt;=$D$8,2,$B126-$B$16&lt;=$E$8,3,$B126-$B$16&gt;$E$8,4))</f>
        <v>17374969.795915917</v>
      </c>
      <c r="T126" s="60" cm="1">
        <f t="array" ref="T126">[5]Growth!T116*INDEX($C$5:$H$5, 1, MATCH(T$14,$C$4:$H$4))*INDEX($C$9:$F$11,MATCH(T$15,$B$9:$B$11),_xlfn.IFS($B126-$B$16&lt;=$C$8,1,$B126-$B$16&lt;=$D$8,2,$B126-$B$16&lt;=$E$8,3,$B126-$B$16&gt;$E$8,4))</f>
        <v>3182566.7847908642</v>
      </c>
      <c r="U126" s="100">
        <f t="shared" si="9"/>
        <v>58712154191.192345</v>
      </c>
      <c r="V126" s="60">
        <f>'[5]Relocation Components'!V116*INDEX($C$5:$H$5, 1, MATCH(V$14,$C$4:$H$4))</f>
        <v>23911178101.017258</v>
      </c>
      <c r="W126" s="60">
        <f>'[5]Relocation Components'!W116*INDEX($C$5:$H$5, 1, MATCH(W$14,$C$4:$H$4))</f>
        <v>7609068231.2570467</v>
      </c>
      <c r="X126" s="60">
        <f>'[5]Relocation Components'!X116*INDEX($C$5:$H$5, 1, MATCH(X$14,$C$4:$H$4))</f>
        <v>0</v>
      </c>
      <c r="Y126" s="60">
        <f>'[5]Relocation Components'!Y116*INDEX($C$5:$H$5, 1, MATCH(Y$14,$C$4:$H$4))</f>
        <v>25508861736.267101</v>
      </c>
      <c r="Z126" s="60">
        <f>'[5]Relocation Components'!Z116*INDEX($C$5:$H$5, 1, MATCH(Z$14,$C$4:$H$4))</f>
        <v>7407076311.6179323</v>
      </c>
      <c r="AA126" s="60">
        <f>'[5]Relocation Components'!AA116*INDEX($C$5:$H$5, 1, MATCH(AA$14,$C$4:$H$4))</f>
        <v>0</v>
      </c>
      <c r="AB126" s="60">
        <f>'[5]Relocation Components'!AB116*INDEX($C$5:$H$5, 1, MATCH(AB$14,$C$4:$H$4))</f>
        <v>62348435554.600494</v>
      </c>
      <c r="AC126" s="60">
        <f>'[5]Relocation Components'!AC116*INDEX($C$5:$H$5, 1, MATCH(AC$14,$C$4:$H$4))</f>
        <v>12852926007.587509</v>
      </c>
      <c r="AD126" s="60">
        <f>'[5]Relocation Components'!AD116*INDEX($C$5:$H$5, 1, MATCH(AD$14,$C$4:$H$4))</f>
        <v>0</v>
      </c>
      <c r="AE126" s="60">
        <f>'[5]Relocation Components'!AE116*INDEX($C$5:$H$5, 1, MATCH(AE$14,$C$4:$H$4))</f>
        <v>114806978.72850925</v>
      </c>
      <c r="AF126" s="60">
        <f>'[5]Relocation Components'!AF116*INDEX($C$5:$H$5, 1, MATCH(AF$14,$C$4:$H$4))</f>
        <v>39625899.029286027</v>
      </c>
      <c r="AG126" s="60">
        <f>'[5]Relocation Components'!AG116*INDEX($C$5:$H$5, 1, MATCH(AG$14,$C$4:$H$4))</f>
        <v>0</v>
      </c>
      <c r="AH126" s="60">
        <f>'[5]Relocation Components'!AH116*INDEX($C$5:$H$5, 1, MATCH(AH$14,$C$4:$H$4))</f>
        <v>119917167.98072655</v>
      </c>
      <c r="AI126" s="60">
        <f>'[5]Relocation Components'!AI116*INDEX($C$5:$H$5, 1, MATCH(AI$14,$C$4:$H$4))</f>
        <v>43145455.283787183</v>
      </c>
      <c r="AJ126" s="60">
        <f>'[5]Relocation Components'!AJ116*INDEX($C$5:$H$5, 1, MATCH(AJ$14,$C$4:$H$4))</f>
        <v>0</v>
      </c>
      <c r="AK126" s="60">
        <f>'[5]Relocation Components'!AK116*INDEX($C$5:$H$5, 1, MATCH(AK$14,$C$4:$H$4))</f>
        <v>28803869.643530954</v>
      </c>
      <c r="AL126" s="60">
        <f>'[5]Relocation Components'!AL116*INDEX($C$5:$H$5, 1, MATCH(AL$14,$C$4:$H$4))</f>
        <v>8114638.5447366759</v>
      </c>
      <c r="AM126" s="60">
        <f>'[5]Relocation Components'!AM116*INDEX($C$5:$H$5, 1, MATCH(AM$14,$C$4:$H$4))</f>
        <v>0</v>
      </c>
      <c r="AN126" s="100">
        <f t="shared" si="10"/>
        <v>139991959951.55792</v>
      </c>
      <c r="AP126">
        <v>1851883200548.3611</v>
      </c>
    </row>
  </sheetData>
  <pageMargins left="0.7" right="0.7" top="0.75" bottom="0.75" header="0.3" footer="0.3"/>
  <legacy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6EEC49A-3317-43B3-8C65-A2BB50BBB752}">
  <sheetPr>
    <tabColor theme="9" tint="-0.499984740745262"/>
  </sheetPr>
  <dimension ref="A1:N238"/>
  <sheetViews>
    <sheetView workbookViewId="0">
      <selection activeCell="C5" sqref="C5"/>
    </sheetView>
  </sheetViews>
  <sheetFormatPr defaultRowHeight="14.45"/>
  <cols>
    <col min="1" max="1" width="14" bestFit="1" customWidth="1"/>
    <col min="2" max="2" width="31.140625" bestFit="1" customWidth="1"/>
    <col min="3" max="3" width="26.7109375" bestFit="1" customWidth="1"/>
    <col min="4" max="4" width="27.85546875" customWidth="1"/>
    <col min="5" max="5" width="21" bestFit="1" customWidth="1"/>
    <col min="6" max="6" width="21.28515625" customWidth="1"/>
    <col min="7" max="7" width="14.140625" customWidth="1"/>
    <col min="8" max="8" width="13.42578125" bestFit="1" customWidth="1"/>
    <col min="9" max="9" width="18.42578125" bestFit="1" customWidth="1"/>
    <col min="10" max="10" width="26.140625" bestFit="1" customWidth="1"/>
    <col min="11" max="11" width="19" bestFit="1" customWidth="1"/>
    <col min="12" max="12" width="16.42578125" bestFit="1" customWidth="1"/>
    <col min="14" max="14" width="20.5703125" bestFit="1" customWidth="1"/>
  </cols>
  <sheetData>
    <row r="1" spans="1:14" ht="15" thickBot="1">
      <c r="A1" s="80" t="str">
        <f>'[6]R1 Analysis'!$A$2</f>
        <v>SSP1‒ 2.6</v>
      </c>
      <c r="B1" t="s">
        <v>90</v>
      </c>
      <c r="E1" s="123" t="s">
        <v>91</v>
      </c>
      <c r="F1" s="128"/>
      <c r="G1" s="128"/>
      <c r="H1" s="128"/>
    </row>
    <row r="2" spans="1:14" ht="15" thickBot="1">
      <c r="J2" s="112" t="s">
        <v>92</v>
      </c>
      <c r="K2" s="112" t="str">
        <f t="shared" ref="K2:L4" si="0">C236</f>
        <v>Without Program</v>
      </c>
      <c r="L2" s="118" t="str">
        <f t="shared" si="0"/>
        <v>With Program</v>
      </c>
    </row>
    <row r="3" spans="1:14">
      <c r="B3" t="s">
        <v>44</v>
      </c>
      <c r="J3" s="112" t="str">
        <f>B237</f>
        <v>PV</v>
      </c>
      <c r="K3" s="119">
        <f t="shared" si="0"/>
        <v>610119618090.98767</v>
      </c>
      <c r="L3" s="120">
        <f t="shared" si="0"/>
        <v>308849616814.73413</v>
      </c>
    </row>
    <row r="4" spans="1:14" ht="15" thickBot="1">
      <c r="B4" t="s">
        <v>93</v>
      </c>
      <c r="C4">
        <v>0.625</v>
      </c>
      <c r="E4" s="25" t="s">
        <v>94</v>
      </c>
      <c r="F4" s="25"/>
      <c r="G4" s="25"/>
      <c r="H4" s="25"/>
      <c r="J4" s="113" t="str">
        <f>B238</f>
        <v>Difference (without - with)</v>
      </c>
      <c r="K4" s="121">
        <f>C238</f>
        <v>301270001276.25354</v>
      </c>
      <c r="L4" s="122">
        <f t="shared" si="0"/>
        <v>0</v>
      </c>
    </row>
    <row r="5" spans="1:14">
      <c r="B5" t="s">
        <v>95</v>
      </c>
      <c r="C5">
        <v>0.25</v>
      </c>
      <c r="E5" s="25" t="s">
        <v>96</v>
      </c>
      <c r="F5" s="25"/>
      <c r="G5" s="25"/>
      <c r="H5" s="25"/>
    </row>
    <row r="6" spans="1:14">
      <c r="B6" t="s">
        <v>97</v>
      </c>
      <c r="C6">
        <v>0.05</v>
      </c>
    </row>
    <row r="8" spans="1:14">
      <c r="C8" s="25" t="s">
        <v>98</v>
      </c>
      <c r="D8" s="25" t="s">
        <v>99</v>
      </c>
      <c r="E8" s="25" t="s">
        <v>100</v>
      </c>
      <c r="G8" s="25" t="s">
        <v>101</v>
      </c>
      <c r="H8" s="25"/>
      <c r="I8" s="25" t="s">
        <v>102</v>
      </c>
      <c r="J8" s="25"/>
      <c r="K8" s="25"/>
      <c r="N8" t="s">
        <v>103</v>
      </c>
    </row>
    <row r="9" spans="1:14">
      <c r="B9" s="4"/>
      <c r="C9" s="157" t="s">
        <v>104</v>
      </c>
      <c r="D9" s="158"/>
      <c r="E9" s="158"/>
      <c r="F9" s="158"/>
      <c r="G9" s="157" t="s">
        <v>105</v>
      </c>
      <c r="H9" s="158"/>
      <c r="I9" s="158"/>
      <c r="J9" s="158"/>
      <c r="K9" s="158"/>
      <c r="L9" s="159"/>
      <c r="N9" s="25" t="s">
        <v>106</v>
      </c>
    </row>
    <row r="10" spans="1:14">
      <c r="B10" s="8"/>
      <c r="C10" s="110" t="s">
        <v>107</v>
      </c>
      <c r="D10" s="87" t="s">
        <v>108</v>
      </c>
      <c r="E10" s="87" t="s">
        <v>109</v>
      </c>
      <c r="F10" s="70" t="s">
        <v>20</v>
      </c>
      <c r="G10" s="110" t="s">
        <v>68</v>
      </c>
      <c r="H10" s="87" t="s">
        <v>110</v>
      </c>
      <c r="I10" s="87" t="s">
        <v>107</v>
      </c>
      <c r="J10" s="87" t="s">
        <v>108</v>
      </c>
      <c r="K10" s="87" t="s">
        <v>109</v>
      </c>
      <c r="L10" s="71" t="s">
        <v>20</v>
      </c>
      <c r="N10" t="s">
        <v>111</v>
      </c>
    </row>
    <row r="11" spans="1:14">
      <c r="B11" s="8">
        <f>2020</f>
        <v>2020</v>
      </c>
      <c r="C11" s="67">
        <f>[5]Growth!U6*(1+$C$5)</f>
        <v>380730633.22200561</v>
      </c>
      <c r="D11" s="60">
        <f>[5]Growth!AN6*(1+$C$5)</f>
        <v>4919683369.425601</v>
      </c>
      <c r="E11" s="60">
        <f>C11*$C$4</f>
        <v>237956645.7637535</v>
      </c>
      <c r="F11" s="100">
        <f t="shared" ref="F11:F42" si="1">SUM(C11:E11)</f>
        <v>5538370648.4113607</v>
      </c>
      <c r="G11" s="75">
        <f>'Voluntary Relocation Component'!I16</f>
        <v>0</v>
      </c>
      <c r="H11" s="2">
        <f>'Voluntary Relocation Component'!I133</f>
        <v>25892838179.800224</v>
      </c>
      <c r="I11" s="60">
        <f>'Emergency Relocation Component'!U16*(1+$C$5)</f>
        <v>365974872.87471348</v>
      </c>
      <c r="J11" s="60">
        <f>'Emergency Relocation Component'!AN16*(1+$C$5)</f>
        <v>4919126942.1344604</v>
      </c>
      <c r="K11" s="60">
        <f>I11*$C$4</f>
        <v>228734295.54669592</v>
      </c>
      <c r="L11" s="77">
        <f t="shared" ref="L11:L42" si="2">SUM(G11:K11)</f>
        <v>31406674290.356094</v>
      </c>
      <c r="M11" s="55">
        <f>2020</f>
        <v>2020</v>
      </c>
      <c r="N11" s="130">
        <f t="shared" ref="N11:N42" si="3">F11-L11</f>
        <v>-25868303641.944733</v>
      </c>
    </row>
    <row r="12" spans="1:14">
      <c r="B12" s="8">
        <f t="shared" ref="B12:B43" si="4">B11+1</f>
        <v>2021</v>
      </c>
      <c r="C12" s="67">
        <f>[5]Growth!U7*(1+$C$5)</f>
        <v>404631680.39399272</v>
      </c>
      <c r="D12" s="60">
        <f>[5]Growth!AN7*(1+$C$5)</f>
        <v>5169338374.0481958</v>
      </c>
      <c r="E12" s="60">
        <f t="shared" ref="E12:E75" si="5">C12*$C$4</f>
        <v>252894800.24624544</v>
      </c>
      <c r="F12" s="100">
        <f t="shared" si="1"/>
        <v>5826864854.6884336</v>
      </c>
      <c r="G12" s="75">
        <f>'Voluntary Relocation Component'!I17</f>
        <v>28162312.491577998</v>
      </c>
      <c r="H12" s="2"/>
      <c r="I12" s="60">
        <f>'Emergency Relocation Component'!U17*(1+$C$5)</f>
        <v>388712353.90633285</v>
      </c>
      <c r="J12" s="60">
        <f>'Emergency Relocation Component'!AN17*(1+$C$5)</f>
        <v>5018208830.5422201</v>
      </c>
      <c r="K12" s="60">
        <f t="shared" ref="K12:K75" si="6">I12*$C$4</f>
        <v>242945221.19145805</v>
      </c>
      <c r="L12" s="77">
        <f t="shared" si="2"/>
        <v>5678028718.1315889</v>
      </c>
      <c r="M12" s="55">
        <f t="shared" ref="M12:M75" si="7">M11+1</f>
        <v>2021</v>
      </c>
      <c r="N12" s="130">
        <f t="shared" si="3"/>
        <v>148836136.55684471</v>
      </c>
    </row>
    <row r="13" spans="1:14">
      <c r="B13" s="8">
        <f t="shared" si="4"/>
        <v>2022</v>
      </c>
      <c r="C13" s="67">
        <f>[5]Growth!U8*(1+$C$5)</f>
        <v>429971005.70012391</v>
      </c>
      <c r="D13" s="60">
        <f>[5]Growth!AN8*(1+$C$5)</f>
        <v>5432910146.3819466</v>
      </c>
      <c r="E13" s="60">
        <f t="shared" si="5"/>
        <v>268731878.56257743</v>
      </c>
      <c r="F13" s="100">
        <f t="shared" si="1"/>
        <v>6131613030.6446476</v>
      </c>
      <c r="G13" s="75">
        <f>'Voluntary Relocation Component'!I18</f>
        <v>29703726.087204076</v>
      </c>
      <c r="H13" s="2"/>
      <c r="I13" s="60">
        <f>'Emergency Relocation Component'!U18*(1+$C$5)</f>
        <v>412808645.85892737</v>
      </c>
      <c r="J13" s="60">
        <f>'Emergency Relocation Component'!AN18*(1+$C$5)</f>
        <v>5120462495.9254351</v>
      </c>
      <c r="K13" s="60">
        <f t="shared" si="6"/>
        <v>258005403.66182959</v>
      </c>
      <c r="L13" s="77">
        <f t="shared" si="2"/>
        <v>5820980271.5333967</v>
      </c>
      <c r="M13" s="55">
        <f t="shared" si="7"/>
        <v>2022</v>
      </c>
      <c r="N13" s="130">
        <f t="shared" si="3"/>
        <v>310632759.11125088</v>
      </c>
    </row>
    <row r="14" spans="1:14">
      <c r="B14" s="8">
        <f t="shared" si="4"/>
        <v>2023</v>
      </c>
      <c r="C14" s="67">
        <f>[5]Growth!U9*(1+$C$5)</f>
        <v>456832684.33588314</v>
      </c>
      <c r="D14" s="60">
        <f>[5]Growth!AN9*(1+$C$5)</f>
        <v>5711307694.6929817</v>
      </c>
      <c r="E14" s="60">
        <f t="shared" si="5"/>
        <v>285520427.70992696</v>
      </c>
      <c r="F14" s="100">
        <f t="shared" si="1"/>
        <v>6453660806.7387915</v>
      </c>
      <c r="G14" s="75">
        <f>'Voluntary Relocation Component'!I19</f>
        <v>31329506.255904682</v>
      </c>
      <c r="H14" s="2"/>
      <c r="I14" s="60">
        <f>'Emergency Relocation Component'!U19*(1+$C$5)</f>
        <v>438342786.12201536</v>
      </c>
      <c r="J14" s="60">
        <f>'Emergency Relocation Component'!AN19*(1+$C$5)</f>
        <v>5226068882.1870251</v>
      </c>
      <c r="K14" s="60">
        <f t="shared" si="6"/>
        <v>273964241.32625961</v>
      </c>
      <c r="L14" s="77">
        <f t="shared" si="2"/>
        <v>5969705415.8912048</v>
      </c>
      <c r="M14" s="55">
        <f t="shared" si="7"/>
        <v>2023</v>
      </c>
      <c r="N14" s="130">
        <f t="shared" si="3"/>
        <v>483955390.84758663</v>
      </c>
    </row>
    <row r="15" spans="1:14">
      <c r="B15" s="8">
        <f t="shared" si="4"/>
        <v>2024</v>
      </c>
      <c r="C15" s="67">
        <f>[5]Growth!U10*(1+$C$5)</f>
        <v>485305603.32096791</v>
      </c>
      <c r="D15" s="60">
        <f>[5]Growth!AN10*(1+$C$5)</f>
        <v>6005509138.5236282</v>
      </c>
      <c r="E15" s="60">
        <f t="shared" si="5"/>
        <v>303316002.07560492</v>
      </c>
      <c r="F15" s="100">
        <f t="shared" si="1"/>
        <v>6794130743.9202003</v>
      </c>
      <c r="G15" s="75">
        <f>'Voluntary Relocation Component'!I20</f>
        <v>33044270.658005822</v>
      </c>
      <c r="H15" s="2"/>
      <c r="I15" s="60">
        <f>'Emergency Relocation Component'!U20*(1+$C$5)</f>
        <v>465398318.79676491</v>
      </c>
      <c r="J15" s="60">
        <f>'Emergency Relocation Component'!AN20*(1+$C$5)</f>
        <v>5335219775.3852491</v>
      </c>
      <c r="K15" s="60">
        <f t="shared" si="6"/>
        <v>290873949.24797809</v>
      </c>
      <c r="L15" s="77">
        <f t="shared" si="2"/>
        <v>6124536314.0879984</v>
      </c>
      <c r="M15" s="55">
        <f t="shared" si="7"/>
        <v>2024</v>
      </c>
      <c r="N15" s="130">
        <f t="shared" si="3"/>
        <v>669594429.83220196</v>
      </c>
    </row>
    <row r="16" spans="1:14">
      <c r="B16" s="8">
        <f t="shared" si="4"/>
        <v>2025</v>
      </c>
      <c r="C16" s="67">
        <f>[5]Growth!U11*(1+$C$5)</f>
        <v>515483732.4937216</v>
      </c>
      <c r="D16" s="60">
        <f>[5]Growth!AN11*(1+$C$5)</f>
        <v>6316565118.0565472</v>
      </c>
      <c r="E16" s="60">
        <f t="shared" si="5"/>
        <v>322177332.80857599</v>
      </c>
      <c r="F16" s="100">
        <f t="shared" si="1"/>
        <v>7154226183.3588448</v>
      </c>
      <c r="G16" s="75">
        <f>'Voluntary Relocation Component'!I21</f>
        <v>34852889.693791278</v>
      </c>
      <c r="H16" s="2"/>
      <c r="I16" s="60">
        <f>'Emergency Relocation Component'!U21*(1+$C$5)</f>
        <v>494063547.77368438</v>
      </c>
      <c r="J16" s="60">
        <f>'Emergency Relocation Component'!AN21*(1+$C$5)</f>
        <v>5448116386.7748814</v>
      </c>
      <c r="K16" s="60">
        <f t="shared" si="6"/>
        <v>308789717.35855275</v>
      </c>
      <c r="L16" s="77">
        <f t="shared" si="2"/>
        <v>6285822541.6009102</v>
      </c>
      <c r="M16" s="55">
        <f t="shared" si="7"/>
        <v>2025</v>
      </c>
      <c r="N16" s="130">
        <f t="shared" si="3"/>
        <v>868403641.75793457</v>
      </c>
    </row>
    <row r="17" spans="2:14">
      <c r="B17" s="8">
        <f t="shared" si="4"/>
        <v>2026</v>
      </c>
      <c r="C17" s="67">
        <f>[5]Growth!U12*(1+$C$5)</f>
        <v>547466410.57544827</v>
      </c>
      <c r="D17" s="60">
        <f>[5]Growth!AN12*(1+$C$5)</f>
        <v>6267760048.3739328</v>
      </c>
      <c r="E17" s="60">
        <f t="shared" si="5"/>
        <v>342166506.60965514</v>
      </c>
      <c r="F17" s="100">
        <f t="shared" si="1"/>
        <v>7157392965.5590363</v>
      </c>
      <c r="G17" s="75">
        <f>'Voluntary Relocation Component'!I22</f>
        <v>36760500.33681497</v>
      </c>
      <c r="H17" s="2"/>
      <c r="I17" s="60">
        <f>'Emergency Relocation Component'!U22*(1+$C$5)</f>
        <v>524431803.85130358</v>
      </c>
      <c r="J17" s="60">
        <f>'Emergency Relocation Component'!AN22*(1+$C$5)</f>
        <v>5564972237.7774048</v>
      </c>
      <c r="K17" s="60">
        <f t="shared" si="6"/>
        <v>327769877.40706474</v>
      </c>
      <c r="L17" s="77">
        <f t="shared" si="2"/>
        <v>6453934419.3725882</v>
      </c>
      <c r="M17" s="55">
        <f t="shared" si="7"/>
        <v>2026</v>
      </c>
      <c r="N17" s="130">
        <f t="shared" si="3"/>
        <v>703458546.1864481</v>
      </c>
    </row>
    <row r="18" spans="2:14">
      <c r="B18" s="8">
        <f t="shared" si="4"/>
        <v>2027</v>
      </c>
      <c r="C18" s="67">
        <f>[5]Growth!U13*(1+$C$5)</f>
        <v>581358647.13411319</v>
      </c>
      <c r="D18" s="60">
        <f>[5]Growth!AN13*(1+$C$5)</f>
        <v>6532166782.429575</v>
      </c>
      <c r="E18" s="60">
        <f t="shared" si="5"/>
        <v>363349154.45882076</v>
      </c>
      <c r="F18" s="100">
        <f t="shared" si="1"/>
        <v>7476874584.0225086</v>
      </c>
      <c r="G18" s="75">
        <f>'Voluntary Relocation Component'!I23</f>
        <v>38772520.724357933</v>
      </c>
      <c r="H18" s="2"/>
      <c r="I18" s="60">
        <f>'Emergency Relocation Component'!U23*(1+$C$5)</f>
        <v>556601726.66725135</v>
      </c>
      <c r="J18" s="60">
        <f>'Emergency Relocation Component'!AN23*(1+$C$5)</f>
        <v>5686013521.8861666</v>
      </c>
      <c r="K18" s="60">
        <f t="shared" si="6"/>
        <v>347876079.16703212</v>
      </c>
      <c r="L18" s="77">
        <f t="shared" si="2"/>
        <v>6629263848.444808</v>
      </c>
      <c r="M18" s="55">
        <f t="shared" si="7"/>
        <v>2027</v>
      </c>
      <c r="N18" s="130">
        <f t="shared" si="3"/>
        <v>847610735.57770061</v>
      </c>
    </row>
    <row r="19" spans="2:14">
      <c r="B19" s="8">
        <f t="shared" si="4"/>
        <v>2028</v>
      </c>
      <c r="C19" s="67">
        <f>[5]Growth!U14*(1+$C$5)</f>
        <v>617271441.32220602</v>
      </c>
      <c r="D19" s="60">
        <f>[5]Growth!AN14*(1+$C$5)</f>
        <v>6809825897.2102175</v>
      </c>
      <c r="E19" s="60">
        <f t="shared" si="5"/>
        <v>385794650.82637876</v>
      </c>
      <c r="F19" s="100">
        <f t="shared" si="1"/>
        <v>7812891989.3588018</v>
      </c>
      <c r="G19" s="75">
        <f>'Voluntary Relocation Component'!I24</f>
        <v>40894665.546470925</v>
      </c>
      <c r="H19" s="2"/>
      <c r="I19" s="60">
        <f>'Emergency Relocation Component'!U24*(1+$C$5)</f>
        <v>590677562.2551651</v>
      </c>
      <c r="J19" s="60">
        <f>'Emergency Relocation Component'!AN24*(1+$C$5)</f>
        <v>5811478315.4095497</v>
      </c>
      <c r="K19" s="60">
        <f t="shared" si="6"/>
        <v>369173476.40947819</v>
      </c>
      <c r="L19" s="77">
        <f t="shared" si="2"/>
        <v>6812224019.6206636</v>
      </c>
      <c r="M19" s="55">
        <f t="shared" si="7"/>
        <v>2028</v>
      </c>
      <c r="N19" s="130">
        <f t="shared" si="3"/>
        <v>1000667969.7381382</v>
      </c>
    </row>
    <row r="20" spans="2:14">
      <c r="B20" s="8">
        <f t="shared" si="4"/>
        <v>2029</v>
      </c>
      <c r="C20" s="67">
        <f>[5]Growth!U15*(1+$C$5)</f>
        <v>655322118.31127262</v>
      </c>
      <c r="D20" s="60">
        <f>[5]Growth!AN15*(1+$C$5)</f>
        <v>7101565363.1113195</v>
      </c>
      <c r="E20" s="60">
        <f t="shared" si="5"/>
        <v>409576323.94454539</v>
      </c>
      <c r="F20" s="100">
        <f t="shared" si="1"/>
        <v>8166463805.3671379</v>
      </c>
      <c r="G20" s="75">
        <f>'Voluntary Relocation Component'!I25</f>
        <v>43132962.277312294</v>
      </c>
      <c r="H20" s="2"/>
      <c r="I20" s="60">
        <f>'Emergency Relocation Component'!U25*(1+$C$5)</f>
        <v>626769477.08520198</v>
      </c>
      <c r="J20" s="60">
        <f>'Emergency Relocation Component'!AN25*(1+$C$5)</f>
        <v>5941617606.0043144</v>
      </c>
      <c r="K20" s="60">
        <f t="shared" si="6"/>
        <v>391730923.17825127</v>
      </c>
      <c r="L20" s="77">
        <f t="shared" si="2"/>
        <v>7003250968.5450802</v>
      </c>
      <c r="M20" s="55">
        <f t="shared" si="7"/>
        <v>2029</v>
      </c>
      <c r="N20" s="130">
        <f t="shared" si="3"/>
        <v>1163212836.8220577</v>
      </c>
    </row>
    <row r="21" spans="2:14">
      <c r="B21" s="8">
        <f t="shared" si="4"/>
        <v>2030</v>
      </c>
      <c r="C21" s="67">
        <f>[5]Growth!U16*(1+$C$5)</f>
        <v>695634684.3959409</v>
      </c>
      <c r="D21" s="60">
        <f>[5]Growth!AN16*(1+$C$5)</f>
        <v>7408273343.5509157</v>
      </c>
      <c r="E21" s="60">
        <f t="shared" si="5"/>
        <v>434771677.74746305</v>
      </c>
      <c r="F21" s="100">
        <f t="shared" si="1"/>
        <v>8538679705.6943197</v>
      </c>
      <c r="G21" s="75">
        <f>'Voluntary Relocation Component'!I26</f>
        <v>45493768.294882536</v>
      </c>
      <c r="H21" s="2"/>
      <c r="I21" s="60">
        <f>'Emergency Relocation Component'!U26*(1+$C$5)</f>
        <v>664993889.49260521</v>
      </c>
      <c r="J21" s="60">
        <f>'Emergency Relocation Component'!AN26*(1+$C$5)</f>
        <v>6076697394.7420893</v>
      </c>
      <c r="K21" s="60">
        <f t="shared" si="6"/>
        <v>415621180.93287826</v>
      </c>
      <c r="L21" s="77">
        <f t="shared" si="2"/>
        <v>7202806233.4624557</v>
      </c>
      <c r="M21" s="55">
        <f t="shared" si="7"/>
        <v>2030</v>
      </c>
      <c r="N21" s="130">
        <f t="shared" si="3"/>
        <v>1335873472.231864</v>
      </c>
    </row>
    <row r="22" spans="2:14">
      <c r="B22" s="8">
        <f t="shared" si="4"/>
        <v>2031</v>
      </c>
      <c r="C22" s="67">
        <f>[5]Growth!U17*(1+$C$5)</f>
        <v>735813554.35145867</v>
      </c>
      <c r="D22" s="60">
        <f>[5]Growth!AN17*(1+$C$5)</f>
        <v>7711857854.1464911</v>
      </c>
      <c r="E22" s="60">
        <f t="shared" si="5"/>
        <v>459883471.46966165</v>
      </c>
      <c r="F22" s="100">
        <f t="shared" si="1"/>
        <v>8907554879.9676113</v>
      </c>
      <c r="G22" s="75">
        <f>'Voluntary Relocation Component'!I27</f>
        <v>47983788.937780678</v>
      </c>
      <c r="H22" s="2"/>
      <c r="I22" s="60">
        <f>'Emergency Relocation Component'!U27*(1+$C$5)</f>
        <v>703405617.23915577</v>
      </c>
      <c r="J22" s="60">
        <f>'Emergency Relocation Component'!AN27*(1+$C$5)</f>
        <v>6201683879.6884422</v>
      </c>
      <c r="K22" s="60">
        <f t="shared" si="6"/>
        <v>439628510.77447236</v>
      </c>
      <c r="L22" s="77">
        <f t="shared" si="2"/>
        <v>7392701796.6398506</v>
      </c>
      <c r="M22" s="55">
        <f t="shared" si="7"/>
        <v>2031</v>
      </c>
      <c r="N22" s="130">
        <f t="shared" si="3"/>
        <v>1514853083.3277607</v>
      </c>
    </row>
    <row r="23" spans="2:14">
      <c r="B23" s="8">
        <f t="shared" si="4"/>
        <v>2032</v>
      </c>
      <c r="C23" s="67">
        <f>[5]Growth!U18*(1+$C$5)</f>
        <v>778271224.59153867</v>
      </c>
      <c r="D23" s="60">
        <f>[5]Growth!AN18*(1+$C$5)</f>
        <v>8031092909.6459665</v>
      </c>
      <c r="E23" s="60">
        <f t="shared" si="5"/>
        <v>486419515.36971164</v>
      </c>
      <c r="F23" s="100">
        <f t="shared" si="1"/>
        <v>9295783649.6072159</v>
      </c>
      <c r="G23" s="75">
        <f>'Voluntary Relocation Component'!I28</f>
        <v>50610096.550269142</v>
      </c>
      <c r="H23" s="2"/>
      <c r="I23" s="60">
        <f>'Emergency Relocation Component'!U28*(1+$C$5)</f>
        <v>743996033.03662968</v>
      </c>
      <c r="J23" s="60">
        <f>'Emergency Relocation Component'!AN28*(1+$C$5)</f>
        <v>6331771927.9565239</v>
      </c>
      <c r="K23" s="60">
        <f t="shared" si="6"/>
        <v>464997520.64789355</v>
      </c>
      <c r="L23" s="77">
        <f t="shared" si="2"/>
        <v>7591375578.1913166</v>
      </c>
      <c r="M23" s="55">
        <f t="shared" si="7"/>
        <v>2032</v>
      </c>
      <c r="N23" s="130">
        <f t="shared" si="3"/>
        <v>1704408071.4158993</v>
      </c>
    </row>
    <row r="24" spans="2:14">
      <c r="B24" s="8">
        <f t="shared" si="4"/>
        <v>2033</v>
      </c>
      <c r="C24" s="67">
        <f>[5]Growth!U19*(1+$C$5)</f>
        <v>823135127.9697479</v>
      </c>
      <c r="D24" s="60">
        <f>[5]Growth!AN19*(1+$C$5)</f>
        <v>8366979041.7247391</v>
      </c>
      <c r="E24" s="60">
        <f t="shared" si="5"/>
        <v>514459454.98109245</v>
      </c>
      <c r="F24" s="100">
        <f t="shared" si="1"/>
        <v>9704573624.6755791</v>
      </c>
      <c r="G24" s="75">
        <f>'Voluntary Relocation Component'!I29</f>
        <v>53380150.569740467</v>
      </c>
      <c r="H24" s="2"/>
      <c r="I24" s="60">
        <f>'Emergency Relocation Component'!U29*(1+$C$5)</f>
        <v>786886976.37075329</v>
      </c>
      <c r="J24" s="60">
        <f>'Emergency Relocation Component'!AN29*(1+$C$5)</f>
        <v>6467244863.3524466</v>
      </c>
      <c r="K24" s="60">
        <f t="shared" si="6"/>
        <v>491804360.23172081</v>
      </c>
      <c r="L24" s="77">
        <f t="shared" si="2"/>
        <v>7799316350.5246611</v>
      </c>
      <c r="M24" s="55">
        <f t="shared" si="7"/>
        <v>2033</v>
      </c>
      <c r="N24" s="130">
        <f t="shared" si="3"/>
        <v>1905257274.150918</v>
      </c>
    </row>
    <row r="25" spans="2:14">
      <c r="B25" s="8">
        <f t="shared" si="4"/>
        <v>2034</v>
      </c>
      <c r="C25" s="67">
        <f>[5]Growth!U20*(1+$C$5)</f>
        <v>870539743.62429869</v>
      </c>
      <c r="D25" s="60">
        <f>[5]Growth!AN20*(1+$C$5)</f>
        <v>8720586261.3544006</v>
      </c>
      <c r="E25" s="60">
        <f t="shared" si="5"/>
        <v>544087339.76518667</v>
      </c>
      <c r="F25" s="100">
        <f t="shared" si="1"/>
        <v>10135213344.743885</v>
      </c>
      <c r="G25" s="75">
        <f>'Voluntary Relocation Component'!I30</f>
        <v>56301818.713639997</v>
      </c>
      <c r="H25" s="2"/>
      <c r="I25" s="60">
        <f>'Emergency Relocation Component'!U30*(1+$C$5)</f>
        <v>832207023.95569754</v>
      </c>
      <c r="J25" s="60">
        <f>'Emergency Relocation Component'!AN30*(1+$C$5)</f>
        <v>6608400005.1523743</v>
      </c>
      <c r="K25" s="60">
        <f t="shared" si="6"/>
        <v>520129389.97231096</v>
      </c>
      <c r="L25" s="77">
        <f t="shared" si="2"/>
        <v>8017038237.7940226</v>
      </c>
      <c r="M25" s="55">
        <f t="shared" si="7"/>
        <v>2034</v>
      </c>
      <c r="N25" s="130">
        <f t="shared" si="3"/>
        <v>2118175106.9498625</v>
      </c>
    </row>
    <row r="26" spans="2:14">
      <c r="B26" s="8">
        <f t="shared" si="4"/>
        <v>2035</v>
      </c>
      <c r="C26" s="67">
        <f>[5]Growth!U21*(1+$C$5)</f>
        <v>920626983.0243814</v>
      </c>
      <c r="D26" s="60">
        <f>[5]Growth!AN21*(1+$C$5)</f>
        <v>9093066578.6401348</v>
      </c>
      <c r="E26" s="60">
        <f t="shared" si="5"/>
        <v>575391864.3902384</v>
      </c>
      <c r="F26" s="100">
        <f t="shared" si="1"/>
        <v>10589085426.054754</v>
      </c>
      <c r="G26" s="75">
        <f>'Voluntary Relocation Component'!I31</f>
        <v>59383399.3260222</v>
      </c>
      <c r="H26" s="2"/>
      <c r="I26" s="60">
        <f>'Emergency Relocation Component'!U31*(1+$C$5)</f>
        <v>880091858.85820973</v>
      </c>
      <c r="J26" s="60">
        <f>'Emergency Relocation Component'!AN31*(1+$C$5)</f>
        <v>6755555014.5120802</v>
      </c>
      <c r="K26" s="60">
        <f t="shared" si="6"/>
        <v>550057411.78638113</v>
      </c>
      <c r="L26" s="77">
        <f t="shared" si="2"/>
        <v>8245087684.4826927</v>
      </c>
      <c r="M26" s="55">
        <f t="shared" si="7"/>
        <v>2035</v>
      </c>
      <c r="N26" s="130">
        <f t="shared" si="3"/>
        <v>2343997741.5720615</v>
      </c>
    </row>
    <row r="27" spans="2:14">
      <c r="B27" s="8">
        <f t="shared" si="4"/>
        <v>2036</v>
      </c>
      <c r="C27" s="67">
        <f>[5]Growth!U22*(1+$C$5)</f>
        <v>973546597.00541043</v>
      </c>
      <c r="D27" s="60">
        <f>[5]Growth!AN22*(1+$C$5)</f>
        <v>9485649269.6293812</v>
      </c>
      <c r="E27" s="60">
        <f t="shared" si="5"/>
        <v>608466623.12838149</v>
      </c>
      <c r="F27" s="100">
        <f t="shared" si="1"/>
        <v>11067662489.763174</v>
      </c>
      <c r="G27" s="75">
        <f>'Voluntary Relocation Component'!I32</f>
        <v>62633644.94721055</v>
      </c>
      <c r="H27" s="2"/>
      <c r="I27" s="60">
        <f>'Emergency Relocation Component'!U32*(1+$C$5)</f>
        <v>930684659.69108343</v>
      </c>
      <c r="J27" s="60">
        <f>'Emergency Relocation Component'!AN32*(1+$C$5)</f>
        <v>6909040789.0779409</v>
      </c>
      <c r="K27" s="60">
        <f t="shared" si="6"/>
        <v>581677912.3069272</v>
      </c>
      <c r="L27" s="77">
        <f t="shared" si="2"/>
        <v>8484037006.0231628</v>
      </c>
      <c r="M27" s="55">
        <f t="shared" si="7"/>
        <v>2036</v>
      </c>
      <c r="N27" s="130">
        <f t="shared" si="3"/>
        <v>2583625483.7400112</v>
      </c>
    </row>
    <row r="28" spans="2:14">
      <c r="B28" s="8">
        <f t="shared" si="4"/>
        <v>2037</v>
      </c>
      <c r="C28" s="67">
        <f>[5]Growth!U23*(1+$C$5)</f>
        <v>1029456604.9269824</v>
      </c>
      <c r="D28" s="60">
        <f>[5]Growth!AN23*(1+$C$5)</f>
        <v>9899656456.9468994</v>
      </c>
      <c r="E28" s="60">
        <f t="shared" si="5"/>
        <v>643410378.07936406</v>
      </c>
      <c r="F28" s="100">
        <f t="shared" si="1"/>
        <v>11572523439.953247</v>
      </c>
      <c r="G28" s="75">
        <f>'Voluntary Relocation Component'!I33</f>
        <v>66061787.173506618</v>
      </c>
      <c r="H28" s="2"/>
      <c r="I28" s="60">
        <f>'Emergency Relocation Component'!U33*(1+$C$5)</f>
        <v>984136510.96009922</v>
      </c>
      <c r="J28" s="60">
        <f>'Emergency Relocation Component'!AN33*(1+$C$5)</f>
        <v>7069209523.7792492</v>
      </c>
      <c r="K28" s="60">
        <f t="shared" si="6"/>
        <v>615085319.35006201</v>
      </c>
      <c r="L28" s="77">
        <f t="shared" si="2"/>
        <v>8734493141.2629166</v>
      </c>
      <c r="M28" s="55">
        <f t="shared" si="7"/>
        <v>2037</v>
      </c>
      <c r="N28" s="130">
        <f t="shared" si="3"/>
        <v>2838030298.6903305</v>
      </c>
    </row>
    <row r="29" spans="2:14">
      <c r="B29" s="8">
        <f t="shared" si="4"/>
        <v>2038</v>
      </c>
      <c r="C29" s="67">
        <f>[5]Growth!U24*(1+$C$5)</f>
        <v>1088523747.1481972</v>
      </c>
      <c r="D29" s="60">
        <f>[5]Growth!AN24*(1+$C$5)</f>
        <v>10336503772.009924</v>
      </c>
      <c r="E29" s="60">
        <f t="shared" si="5"/>
        <v>680327341.96762323</v>
      </c>
      <c r="F29" s="100">
        <f t="shared" si="1"/>
        <v>12105354861.125744</v>
      </c>
      <c r="G29" s="75">
        <f>'Voluntary Relocation Component'!I34</f>
        <v>69677562.877556443</v>
      </c>
      <c r="H29" s="2"/>
      <c r="I29" s="60">
        <f>'Emergency Relocation Component'!U34*(1+$C$5)</f>
        <v>1040606835.7067889</v>
      </c>
      <c r="J29" s="60">
        <f>'Emergency Relocation Component'!AN34*(1+$C$5)</f>
        <v>7236431239.4873056</v>
      </c>
      <c r="K29" s="60">
        <f t="shared" si="6"/>
        <v>650379272.31674302</v>
      </c>
      <c r="L29" s="77">
        <f t="shared" si="2"/>
        <v>8997094910.3883953</v>
      </c>
      <c r="M29" s="55">
        <f t="shared" si="7"/>
        <v>2038</v>
      </c>
      <c r="N29" s="130">
        <f t="shared" si="3"/>
        <v>3108259950.7373486</v>
      </c>
    </row>
    <row r="30" spans="2:14">
      <c r="B30" s="8">
        <f t="shared" si="4"/>
        <v>2039</v>
      </c>
      <c r="C30" s="67">
        <f>[5]Growth!U25*(1+$C$5)</f>
        <v>1150923962.0792167</v>
      </c>
      <c r="D30" s="60">
        <f>[5]Growth!AN25*(1+$C$5)</f>
        <v>10797707755.050076</v>
      </c>
      <c r="E30" s="60">
        <f t="shared" si="5"/>
        <v>719327476.29951048</v>
      </c>
      <c r="F30" s="100">
        <f t="shared" si="1"/>
        <v>12667959193.428802</v>
      </c>
      <c r="G30" s="75">
        <f>'Voluntary Relocation Component'!I35</f>
        <v>73491241.863848343</v>
      </c>
      <c r="H30" s="2"/>
      <c r="I30" s="60">
        <f>'Emergency Relocation Component'!U35*(1+$C$5)</f>
        <v>1100263851.6507468</v>
      </c>
      <c r="J30" s="60">
        <f>'Emergency Relocation Component'!AN35*(1+$C$5)</f>
        <v>7411095154.398345</v>
      </c>
      <c r="K30" s="60">
        <f t="shared" si="6"/>
        <v>687664907.28171682</v>
      </c>
      <c r="L30" s="77">
        <f t="shared" si="2"/>
        <v>9272515155.1946564</v>
      </c>
      <c r="M30" s="55">
        <f t="shared" si="7"/>
        <v>2039</v>
      </c>
      <c r="N30" s="130">
        <f t="shared" si="3"/>
        <v>3395444038.2341461</v>
      </c>
    </row>
    <row r="31" spans="2:14">
      <c r="B31" s="8">
        <f t="shared" si="4"/>
        <v>2040</v>
      </c>
      <c r="C31" s="67">
        <f>[5]Growth!U26*(1+$C$5)</f>
        <v>1216842889.1354666</v>
      </c>
      <c r="D31" s="60">
        <f>[5]Growth!AN26*(1+$C$5)</f>
        <v>11284900183.537991</v>
      </c>
      <c r="E31" s="60">
        <f t="shared" si="5"/>
        <v>760526805.70966661</v>
      </c>
      <c r="F31" s="100">
        <f t="shared" si="1"/>
        <v>13262269878.383125</v>
      </c>
      <c r="G31" s="75">
        <f>'Voluntary Relocation Component'!I36</f>
        <v>77513656.037891507</v>
      </c>
      <c r="H31" s="2"/>
      <c r="I31" s="60">
        <f>'Emergency Relocation Component'!U36*(1+$C$5)</f>
        <v>1163285052.0998342</v>
      </c>
      <c r="J31" s="60">
        <f>'Emergency Relocation Component'!AN36*(1+$C$5)</f>
        <v>7593615383.6926537</v>
      </c>
      <c r="K31" s="60">
        <f t="shared" si="6"/>
        <v>727053157.56239641</v>
      </c>
      <c r="L31" s="77">
        <f t="shared" si="2"/>
        <v>9561467249.3927765</v>
      </c>
      <c r="M31" s="55">
        <f t="shared" si="7"/>
        <v>2040</v>
      </c>
      <c r="N31" s="130">
        <f t="shared" si="3"/>
        <v>3700802628.9903488</v>
      </c>
    </row>
    <row r="32" spans="2:14">
      <c r="B32" s="8">
        <f t="shared" si="4"/>
        <v>2041</v>
      </c>
      <c r="C32" s="67">
        <f>[5]Growth!U27*(1+$C$5)</f>
        <v>1282456753.423413</v>
      </c>
      <c r="D32" s="60">
        <f>[5]Growth!AN27*(1+$C$5)</f>
        <v>11763757990.365379</v>
      </c>
      <c r="E32" s="60">
        <f t="shared" si="5"/>
        <v>801535470.88963318</v>
      </c>
      <c r="F32" s="100">
        <f t="shared" si="1"/>
        <v>13847750214.678425</v>
      </c>
      <c r="G32" s="75">
        <f>'Voluntary Relocation Component'!I37</f>
        <v>81756230.17192471</v>
      </c>
      <c r="H32" s="2"/>
      <c r="I32" s="60">
        <f>'Emergency Relocation Component'!U37*(1+$C$5)</f>
        <v>1226008149.1925428</v>
      </c>
      <c r="J32" s="60">
        <f>'Emergency Relocation Component'!AN37*(1+$C$5)</f>
        <v>7760630861.8407001</v>
      </c>
      <c r="K32" s="60">
        <f t="shared" si="6"/>
        <v>766255093.24533927</v>
      </c>
      <c r="L32" s="77">
        <f t="shared" si="2"/>
        <v>9834650334.4505062</v>
      </c>
      <c r="M32" s="55">
        <f t="shared" si="7"/>
        <v>2041</v>
      </c>
      <c r="N32" s="130">
        <f t="shared" si="3"/>
        <v>4013099880.2279186</v>
      </c>
    </row>
    <row r="33" spans="2:14">
      <c r="B33" s="8">
        <f t="shared" si="4"/>
        <v>2042</v>
      </c>
      <c r="C33" s="67">
        <f>[5]Growth!U28*(1+$C$5)</f>
        <v>1351589896.9173155</v>
      </c>
      <c r="D33" s="60">
        <f>[5]Growth!AN28*(1+$C$5)</f>
        <v>12269409030.279305</v>
      </c>
      <c r="E33" s="60">
        <f t="shared" si="5"/>
        <v>844743685.57332218</v>
      </c>
      <c r="F33" s="100">
        <f t="shared" si="1"/>
        <v>14465742612.769943</v>
      </c>
      <c r="G33" s="75">
        <f>'Voluntary Relocation Component'!I38</f>
        <v>86231014.354538441</v>
      </c>
      <c r="H33" s="2"/>
      <c r="I33" s="60">
        <f>'Emergency Relocation Component'!U38*(1+$C$5)</f>
        <v>1292095343.3642724</v>
      </c>
      <c r="J33" s="60">
        <f>'Emergency Relocation Component'!AN38*(1+$C$5)</f>
        <v>7935506760.867506</v>
      </c>
      <c r="K33" s="60">
        <f t="shared" si="6"/>
        <v>807559589.60267019</v>
      </c>
      <c r="L33" s="77">
        <f t="shared" si="2"/>
        <v>10121392708.188988</v>
      </c>
      <c r="M33" s="55">
        <f t="shared" si="7"/>
        <v>2042</v>
      </c>
      <c r="N33" s="130">
        <f t="shared" si="3"/>
        <v>4344349904.5809555</v>
      </c>
    </row>
    <row r="34" spans="2:14">
      <c r="B34" s="8">
        <f t="shared" si="4"/>
        <v>2043</v>
      </c>
      <c r="C34" s="67">
        <f>[5]Growth!U29*(1+$C$5)</f>
        <v>1424430212.877049</v>
      </c>
      <c r="D34" s="60">
        <f>[5]Growth!AN29*(1+$C$5)</f>
        <v>12803639116.712231</v>
      </c>
      <c r="E34" s="60">
        <f t="shared" si="5"/>
        <v>890268883.04815555</v>
      </c>
      <c r="F34" s="100">
        <f t="shared" si="1"/>
        <v>15118338212.637434</v>
      </c>
      <c r="G34" s="75">
        <f>'Voluntary Relocation Component'!I39</f>
        <v>90950718.216377646</v>
      </c>
      <c r="H34" s="2"/>
      <c r="I34" s="60">
        <f>'Emergency Relocation Component'!U39*(1+$C$5)</f>
        <v>1361726236.580194</v>
      </c>
      <c r="J34" s="60">
        <f>'Emergency Relocation Component'!AN39*(1+$C$5)</f>
        <v>8118663223.4794655</v>
      </c>
      <c r="K34" s="60">
        <f t="shared" si="6"/>
        <v>851078897.86262131</v>
      </c>
      <c r="L34" s="77">
        <f t="shared" si="2"/>
        <v>10422419076.138659</v>
      </c>
      <c r="M34" s="55">
        <f t="shared" si="7"/>
        <v>2043</v>
      </c>
      <c r="N34" s="130">
        <f t="shared" si="3"/>
        <v>4695919136.4987755</v>
      </c>
    </row>
    <row r="35" spans="2:14">
      <c r="B35" s="8">
        <f t="shared" si="4"/>
        <v>2044</v>
      </c>
      <c r="C35" s="67">
        <f>[5]Growth!U30*(1+$C$5)</f>
        <v>1501175585.6904628</v>
      </c>
      <c r="D35" s="60">
        <f>[5]Growth!AN30*(1+$C$5)</f>
        <v>13368357213.120926</v>
      </c>
      <c r="E35" s="60">
        <f t="shared" si="5"/>
        <v>938234741.0565393</v>
      </c>
      <c r="F35" s="100">
        <f t="shared" si="1"/>
        <v>15807767539.867928</v>
      </c>
      <c r="G35" s="75">
        <f>'Voluntary Relocation Component'!I40</f>
        <v>95928747.029135153</v>
      </c>
      <c r="H35" s="2"/>
      <c r="I35" s="60">
        <f>'Emergency Relocation Component'!U40*(1+$C$5)</f>
        <v>1435089980.7592969</v>
      </c>
      <c r="J35" s="60">
        <f>'Emergency Relocation Component'!AN40*(1+$C$5)</f>
        <v>8310539711.0040722</v>
      </c>
      <c r="K35" s="60">
        <f t="shared" si="6"/>
        <v>896931237.9745605</v>
      </c>
      <c r="L35" s="77">
        <f t="shared" si="2"/>
        <v>10738489676.767063</v>
      </c>
      <c r="M35" s="55">
        <f t="shared" si="7"/>
        <v>2044</v>
      </c>
      <c r="N35" s="130">
        <f t="shared" si="3"/>
        <v>5069277863.1008644</v>
      </c>
    </row>
    <row r="36" spans="2:14">
      <c r="B36" s="8">
        <f t="shared" si="4"/>
        <v>2045</v>
      </c>
      <c r="C36" s="67">
        <f>[5]Growth!U31*(1+$C$5)</f>
        <v>1582034420.2530255</v>
      </c>
      <c r="D36" s="60">
        <f>[5]Growth!AN31*(1+$C$5)</f>
        <v>13965614213.149132</v>
      </c>
      <c r="E36" s="60">
        <f t="shared" si="5"/>
        <v>988771512.6581409</v>
      </c>
      <c r="F36" s="100">
        <f t="shared" si="1"/>
        <v>16536420146.060297</v>
      </c>
      <c r="G36" s="75">
        <f>'Voluntary Relocation Component'!I41</f>
        <v>101179239.78036876</v>
      </c>
      <c r="H36" s="2"/>
      <c r="I36" s="60">
        <f>'Emergency Relocation Component'!U41*(1+$C$5)</f>
        <v>1512385783.7648602</v>
      </c>
      <c r="J36" s="60">
        <f>'Emergency Relocation Component'!AN41*(1+$C$5)</f>
        <v>8511602197.8873138</v>
      </c>
      <c r="K36" s="60">
        <f t="shared" si="6"/>
        <v>945241114.8530376</v>
      </c>
      <c r="L36" s="77">
        <f t="shared" si="2"/>
        <v>11070408336.28558</v>
      </c>
      <c r="M36" s="55">
        <f t="shared" si="7"/>
        <v>2045</v>
      </c>
      <c r="N36" s="130">
        <f t="shared" si="3"/>
        <v>5466011809.7747173</v>
      </c>
    </row>
    <row r="37" spans="2:14">
      <c r="B37" s="8">
        <f t="shared" si="4"/>
        <v>2046</v>
      </c>
      <c r="C37" s="67">
        <f>[5]Growth!U32*(1+$C$5)</f>
        <v>1667226199.3076181</v>
      </c>
      <c r="D37" s="60">
        <f>[5]Growth!AN32*(1+$C$5)</f>
        <v>14597604639.556637</v>
      </c>
      <c r="E37" s="60">
        <f t="shared" si="5"/>
        <v>1042016374.5672613</v>
      </c>
      <c r="F37" s="100">
        <f t="shared" si="1"/>
        <v>17306847213.431515</v>
      </c>
      <c r="G37" s="75">
        <f>'Voluntary Relocation Component'!I42</f>
        <v>106717109.33228448</v>
      </c>
      <c r="H37" s="2"/>
      <c r="I37" s="60">
        <f>'Emergency Relocation Component'!U42*(1+$C$5)</f>
        <v>1593823442.119081</v>
      </c>
      <c r="J37" s="60">
        <f>'Emergency Relocation Component'!AN42*(1+$C$5)</f>
        <v>8722339126.5278168</v>
      </c>
      <c r="K37" s="60">
        <f t="shared" si="6"/>
        <v>996139651.3244257</v>
      </c>
      <c r="L37" s="77">
        <f t="shared" si="2"/>
        <v>11419019329.303608</v>
      </c>
      <c r="M37" s="55">
        <f t="shared" si="7"/>
        <v>2046</v>
      </c>
      <c r="N37" s="130">
        <f t="shared" si="3"/>
        <v>5887827884.1279068</v>
      </c>
    </row>
    <row r="38" spans="2:14">
      <c r="B38" s="8">
        <f t="shared" si="4"/>
        <v>2047</v>
      </c>
      <c r="C38" s="67">
        <f>[5]Growth!U33*(1+$C$5)</f>
        <v>1756982070.2170377</v>
      </c>
      <c r="D38" s="60">
        <f>[5]Growth!AN33*(1+$C$5)</f>
        <v>15266683821.645374</v>
      </c>
      <c r="E38" s="60">
        <f t="shared" si="5"/>
        <v>1098113793.8856485</v>
      </c>
      <c r="F38" s="100">
        <f t="shared" si="1"/>
        <v>18121779685.748058</v>
      </c>
      <c r="G38" s="75">
        <f>'Voluntary Relocation Component'!I43</f>
        <v>112558084.7785501</v>
      </c>
      <c r="H38" s="2"/>
      <c r="I38" s="60">
        <f>'Emergency Relocation Component'!U43*(1+$C$5)</f>
        <v>1679623901.8493114</v>
      </c>
      <c r="J38" s="60">
        <f>'Emergency Relocation Component'!AN43*(1+$C$5)</f>
        <v>8943266655.5613556</v>
      </c>
      <c r="K38" s="60">
        <f t="shared" si="6"/>
        <v>1049764938.6558197</v>
      </c>
      <c r="L38" s="77">
        <f t="shared" si="2"/>
        <v>11785213580.845036</v>
      </c>
      <c r="M38" s="55">
        <f t="shared" si="7"/>
        <v>2047</v>
      </c>
      <c r="N38" s="130">
        <f t="shared" si="3"/>
        <v>6336566104.9030228</v>
      </c>
    </row>
    <row r="39" spans="2:14">
      <c r="B39" s="8">
        <f t="shared" si="4"/>
        <v>2048</v>
      </c>
      <c r="C39" s="67">
        <f>[5]Growth!U34*(1+$C$5)</f>
        <v>1851545462.71913</v>
      </c>
      <c r="D39" s="60">
        <f>[5]Growth!AN34*(1+$C$5)</f>
        <v>15975373529.608038</v>
      </c>
      <c r="E39" s="60">
        <f t="shared" si="5"/>
        <v>1157215914.1994562</v>
      </c>
      <c r="F39" s="100">
        <f t="shared" si="1"/>
        <v>18984134906.526623</v>
      </c>
      <c r="G39" s="75">
        <f>'Voluntary Relocation Component'!I44</f>
        <v>118718756.11944351</v>
      </c>
      <c r="H39" s="2"/>
      <c r="I39" s="60">
        <f>'Emergency Relocation Component'!U44*(1+$C$5)</f>
        <v>1770019848.9472678</v>
      </c>
      <c r="J39" s="60">
        <f>'Emergency Relocation Component'!AN44*(1+$C$5)</f>
        <v>9174926445.8217049</v>
      </c>
      <c r="K39" s="60">
        <f t="shared" si="6"/>
        <v>1106262405.5920424</v>
      </c>
      <c r="L39" s="77">
        <f t="shared" si="2"/>
        <v>12169927456.480459</v>
      </c>
      <c r="M39" s="55">
        <f t="shared" si="7"/>
        <v>2048</v>
      </c>
      <c r="N39" s="130">
        <f t="shared" si="3"/>
        <v>6814207450.0461636</v>
      </c>
    </row>
    <row r="40" spans="2:14">
      <c r="B40" s="8">
        <f t="shared" si="4"/>
        <v>2049</v>
      </c>
      <c r="C40" s="67">
        <f>[5]Growth!U35*(1+$C$5)</f>
        <v>1951172739.2958894</v>
      </c>
      <c r="D40" s="60">
        <f>[5]Growth!AN35*(1+$C$5)</f>
        <v>16726379528.590097</v>
      </c>
      <c r="E40" s="60">
        <f t="shared" si="5"/>
        <v>1219482962.0599308</v>
      </c>
      <c r="F40" s="100">
        <f t="shared" si="1"/>
        <v>19897035229.945915</v>
      </c>
      <c r="G40" s="75">
        <f>'Voluntary Relocation Component'!I45</f>
        <v>125216621.38222782</v>
      </c>
      <c r="H40" s="2"/>
      <c r="I40" s="60">
        <f>'Emergency Relocation Component'!U45*(1+$C$5)</f>
        <v>1865256331.0003967</v>
      </c>
      <c r="J40" s="60">
        <f>'Emergency Relocation Component'!AN45*(1+$C$5)</f>
        <v>9417890157.9203644</v>
      </c>
      <c r="K40" s="60">
        <f t="shared" si="6"/>
        <v>1165785206.875248</v>
      </c>
      <c r="L40" s="77">
        <f t="shared" si="2"/>
        <v>12574148317.178238</v>
      </c>
      <c r="M40" s="55">
        <f t="shared" si="7"/>
        <v>2049</v>
      </c>
      <c r="N40" s="130">
        <f t="shared" si="3"/>
        <v>7322886912.7676773</v>
      </c>
    </row>
    <row r="41" spans="2:14">
      <c r="B41" s="8">
        <f t="shared" si="4"/>
        <v>2050</v>
      </c>
      <c r="C41" s="67">
        <f>[5]Growth!U36*(1+$C$5)</f>
        <v>2056133879.8735251</v>
      </c>
      <c r="D41" s="60">
        <f>[5]Growth!AN36*(1+$C$5)</f>
        <v>17522603447.651115</v>
      </c>
      <c r="E41" s="60">
        <f t="shared" si="5"/>
        <v>1285083674.9209533</v>
      </c>
      <c r="F41" s="100">
        <f t="shared" si="1"/>
        <v>20863821002.445591</v>
      </c>
      <c r="G41" s="75">
        <f>'Voluntary Relocation Component'!I46</f>
        <v>132070136.32058792</v>
      </c>
      <c r="H41" s="2"/>
      <c r="I41" s="60">
        <f>'Emergency Relocation Component'!U46*(1+$C$5)</f>
        <v>1965591411.6364689</v>
      </c>
      <c r="J41" s="60">
        <f>'Emergency Relocation Component'!AN46*(1+$C$5)</f>
        <v>9672760030.0215054</v>
      </c>
      <c r="K41" s="60">
        <f t="shared" si="6"/>
        <v>1228494632.2727931</v>
      </c>
      <c r="L41" s="77">
        <f t="shared" si="2"/>
        <v>12998916210.251354</v>
      </c>
      <c r="M41" s="55">
        <f t="shared" si="7"/>
        <v>2050</v>
      </c>
      <c r="N41" s="130">
        <f t="shared" si="3"/>
        <v>7864904792.1942368</v>
      </c>
    </row>
    <row r="42" spans="2:14">
      <c r="B42" s="8">
        <f t="shared" si="4"/>
        <v>2051</v>
      </c>
      <c r="C42" s="67">
        <f>[5]Growth!U37*(1+$C$5)</f>
        <v>2160923806.6485505</v>
      </c>
      <c r="D42" s="60">
        <f>[5]Growth!AN37*(1+$C$5)</f>
        <v>18317867503.706623</v>
      </c>
      <c r="E42" s="60">
        <f t="shared" si="5"/>
        <v>1350577379.155344</v>
      </c>
      <c r="F42" s="100">
        <f t="shared" si="1"/>
        <v>21829368689.510521</v>
      </c>
      <c r="G42" s="75">
        <f>'Voluntary Relocation Component'!I47</f>
        <v>139298766.83429098</v>
      </c>
      <c r="H42" s="2"/>
      <c r="I42" s="60">
        <f>'Emergency Relocation Component'!U47*(1+$C$5)</f>
        <v>2065769686.1001065</v>
      </c>
      <c r="J42" s="60">
        <f>'Emergency Relocation Component'!AN47*(1+$C$5)</f>
        <v>9913494924.0951824</v>
      </c>
      <c r="K42" s="60">
        <f t="shared" si="6"/>
        <v>1291106053.8125665</v>
      </c>
      <c r="L42" s="77">
        <f t="shared" si="2"/>
        <v>13409669430.842146</v>
      </c>
      <c r="M42" s="55">
        <f t="shared" si="7"/>
        <v>2051</v>
      </c>
      <c r="N42" s="130">
        <f t="shared" si="3"/>
        <v>8419699258.668375</v>
      </c>
    </row>
    <row r="43" spans="2:14">
      <c r="B43" s="8">
        <f t="shared" si="4"/>
        <v>2052</v>
      </c>
      <c r="C43" s="67">
        <f>[5]Growth!U38*(1+$C$5)</f>
        <v>2271052391.4013929</v>
      </c>
      <c r="D43" s="60">
        <f>[5]Growth!AN38*(1+$C$5)</f>
        <v>19160356125.537991</v>
      </c>
      <c r="E43" s="60">
        <f t="shared" si="5"/>
        <v>1419407744.6258707</v>
      </c>
      <c r="F43" s="100">
        <f t="shared" ref="F43:F74" si="8">SUM(C43:E43)</f>
        <v>22850816261.565254</v>
      </c>
      <c r="G43" s="75">
        <f>'Voluntary Relocation Component'!I48</f>
        <v>146923044.25795615</v>
      </c>
      <c r="H43" s="2"/>
      <c r="I43" s="60">
        <f>'Emergency Relocation Component'!U48*(1+$C$5)</f>
        <v>2171051809.4810162</v>
      </c>
      <c r="J43" s="60">
        <f>'Emergency Relocation Component'!AN48*(1+$C$5)</f>
        <v>10166127409.899763</v>
      </c>
      <c r="K43" s="60">
        <f t="shared" si="6"/>
        <v>1356907380.9256351</v>
      </c>
      <c r="L43" s="77">
        <f t="shared" ref="L43:L74" si="9">SUM(G43:K43)</f>
        <v>13841009644.564369</v>
      </c>
      <c r="M43" s="55">
        <f t="shared" si="7"/>
        <v>2052</v>
      </c>
      <c r="N43" s="130">
        <f t="shared" ref="N43:N74" si="10">F43-L43</f>
        <v>9009806617.000885</v>
      </c>
    </row>
    <row r="44" spans="2:14">
      <c r="B44" s="8">
        <f t="shared" ref="B44:B75" si="11">B43+1</f>
        <v>2053</v>
      </c>
      <c r="C44" s="67">
        <f>[5]Growth!U39*(1+$C$5)</f>
        <v>2386791525.1128979</v>
      </c>
      <c r="D44" s="60">
        <f>[5]Growth!AN39*(1+$C$5)</f>
        <v>20053249681.788895</v>
      </c>
      <c r="E44" s="60">
        <f t="shared" si="5"/>
        <v>1491744703.1955612</v>
      </c>
      <c r="F44" s="100">
        <f t="shared" si="8"/>
        <v>23931785910.097355</v>
      </c>
      <c r="G44" s="75">
        <f>'Voluntary Relocation Component'!I49</f>
        <v>154964623.67597288</v>
      </c>
      <c r="H44" s="2"/>
      <c r="I44" s="60">
        <f>'Emergency Relocation Component'!U49*(1+$C$5)</f>
        <v>2281697720.984767</v>
      </c>
      <c r="J44" s="60">
        <f>'Emergency Relocation Component'!AN49*(1+$C$5)</f>
        <v>10431261448.633015</v>
      </c>
      <c r="K44" s="60">
        <f t="shared" si="6"/>
        <v>1426061075.6154795</v>
      </c>
      <c r="L44" s="77">
        <f t="shared" si="9"/>
        <v>14293984868.909233</v>
      </c>
      <c r="M44" s="55">
        <f t="shared" si="7"/>
        <v>2053</v>
      </c>
      <c r="N44" s="130">
        <f t="shared" si="10"/>
        <v>9637801041.1881218</v>
      </c>
    </row>
    <row r="45" spans="2:14">
      <c r="B45" s="8">
        <f t="shared" si="11"/>
        <v>2054</v>
      </c>
      <c r="C45" s="67">
        <f>[5]Growth!U40*(1+$C$5)</f>
        <v>2508426941.2170496</v>
      </c>
      <c r="D45" s="60">
        <f>[5]Growth!AN40*(1+$C$5)</f>
        <v>20999961029.676483</v>
      </c>
      <c r="E45" s="60">
        <f t="shared" si="5"/>
        <v>1567766838.2606559</v>
      </c>
      <c r="F45" s="100">
        <f t="shared" si="8"/>
        <v>25076154809.154186</v>
      </c>
      <c r="G45" s="75">
        <f>'Voluntary Relocation Component'!I50</f>
        <v>163446345.42919686</v>
      </c>
      <c r="H45" s="2"/>
      <c r="I45" s="60">
        <f>'Emergency Relocation Component'!U50*(1+$C$5)</f>
        <v>2397980594.1151896</v>
      </c>
      <c r="J45" s="60">
        <f>'Emergency Relocation Component'!AN50*(1+$C$5)</f>
        <v>10709536062.166538</v>
      </c>
      <c r="K45" s="60">
        <f t="shared" si="6"/>
        <v>1498737871.3219934</v>
      </c>
      <c r="L45" s="77">
        <f t="shared" si="9"/>
        <v>14769700873.032917</v>
      </c>
      <c r="M45" s="55">
        <f t="shared" si="7"/>
        <v>2054</v>
      </c>
      <c r="N45" s="130">
        <f t="shared" si="10"/>
        <v>10306453936.121269</v>
      </c>
    </row>
    <row r="46" spans="2:14">
      <c r="B46" s="8">
        <f t="shared" si="11"/>
        <v>2055</v>
      </c>
      <c r="C46" s="67">
        <f>[5]Growth!U41*(1+$C$5)</f>
        <v>2636258920.1188364</v>
      </c>
      <c r="D46" s="60">
        <f>[5]Growth!AN41*(1+$C$5)</f>
        <v>22004134381.437981</v>
      </c>
      <c r="E46" s="60">
        <f t="shared" si="5"/>
        <v>1647661825.0742726</v>
      </c>
      <c r="F46" s="100">
        <f t="shared" si="8"/>
        <v>26288055126.631088</v>
      </c>
      <c r="G46" s="75">
        <f>'Voluntary Relocation Component'!I51</f>
        <v>172392299.9881227</v>
      </c>
      <c r="H46" s="2"/>
      <c r="I46" s="60">
        <f>'Emergency Relocation Component'!U51*(1+$C$5)</f>
        <v>2520187510.2561932</v>
      </c>
      <c r="J46" s="60">
        <f>'Emergency Relocation Component'!AN51*(1+$C$5)</f>
        <v>11001617908.617918</v>
      </c>
      <c r="K46" s="60">
        <f t="shared" si="6"/>
        <v>1575117193.9101207</v>
      </c>
      <c r="L46" s="77">
        <f t="shared" si="9"/>
        <v>15269314912.772354</v>
      </c>
      <c r="M46" s="55">
        <f t="shared" si="7"/>
        <v>2055</v>
      </c>
      <c r="N46" s="130">
        <f t="shared" si="10"/>
        <v>11018740213.858734</v>
      </c>
    </row>
    <row r="47" spans="2:14">
      <c r="B47" s="8">
        <f t="shared" si="11"/>
        <v>2056</v>
      </c>
      <c r="C47" s="67">
        <f>[5]Growth!U42*(1+$C$5)</f>
        <v>2770603029.5577569</v>
      </c>
      <c r="D47" s="60">
        <f>[5]Growth!AN42*(1+$C$5)</f>
        <v>23069677793.686081</v>
      </c>
      <c r="E47" s="60">
        <f t="shared" si="5"/>
        <v>1731626893.473598</v>
      </c>
      <c r="F47" s="100">
        <f t="shared" si="8"/>
        <v>27571907716.717438</v>
      </c>
      <c r="G47" s="75">
        <f>'Voluntary Relocation Component'!I52</f>
        <v>181827896.37679142</v>
      </c>
      <c r="H47" s="2"/>
      <c r="I47" s="60">
        <f>'Emergency Relocation Component'!U52*(1+$C$5)</f>
        <v>2648620166.5260086</v>
      </c>
      <c r="J47" s="60">
        <f>'Emergency Relocation Component'!AN52*(1+$C$5)</f>
        <v>11308210882.101952</v>
      </c>
      <c r="K47" s="60">
        <f t="shared" si="6"/>
        <v>1655387604.0787554</v>
      </c>
      <c r="L47" s="77">
        <f t="shared" si="9"/>
        <v>15794046549.083508</v>
      </c>
      <c r="M47" s="55">
        <f t="shared" si="7"/>
        <v>2056</v>
      </c>
      <c r="N47" s="130">
        <f t="shared" si="10"/>
        <v>11777861167.63393</v>
      </c>
    </row>
    <row r="48" spans="2:14">
      <c r="B48" s="8">
        <f t="shared" si="11"/>
        <v>2057</v>
      </c>
      <c r="C48" s="67">
        <f>[5]Growth!U43*(1+$C$5)</f>
        <v>2911790902.640275</v>
      </c>
      <c r="D48" s="60">
        <f>[5]Growth!AN43*(1+$C$5)</f>
        <v>24200774684.638325</v>
      </c>
      <c r="E48" s="60">
        <f t="shared" si="5"/>
        <v>1819869314.1501718</v>
      </c>
      <c r="F48" s="100">
        <f t="shared" si="8"/>
        <v>28932434901.428772</v>
      </c>
      <c r="G48" s="75">
        <f>'Voluntary Relocation Component'!I53</f>
        <v>191779934.34177792</v>
      </c>
      <c r="H48" s="2"/>
      <c r="I48" s="60">
        <f>'Emergency Relocation Component'!U53*(1+$C$5)</f>
        <v>2783595619.6471663</v>
      </c>
      <c r="J48" s="60">
        <f>'Emergency Relocation Component'!AN53*(1+$C$5)</f>
        <v>11630054217.424099</v>
      </c>
      <c r="K48" s="60">
        <f t="shared" si="6"/>
        <v>1739747262.279479</v>
      </c>
      <c r="L48" s="77">
        <f t="shared" si="9"/>
        <v>16345177033.692524</v>
      </c>
      <c r="M48" s="55">
        <f t="shared" si="7"/>
        <v>2057</v>
      </c>
      <c r="N48" s="130">
        <f t="shared" si="10"/>
        <v>12587257867.736248</v>
      </c>
    </row>
    <row r="49" spans="2:14">
      <c r="B49" s="8">
        <f t="shared" si="11"/>
        <v>2058</v>
      </c>
      <c r="C49" s="67">
        <f>[5]Growth!U44*(1+$C$5)</f>
        <v>3060171055.4571476</v>
      </c>
      <c r="D49" s="60">
        <f>[5]Growth!AN44*(1+$C$5)</f>
        <v>25401904657.864571</v>
      </c>
      <c r="E49" s="60">
        <f t="shared" si="5"/>
        <v>1912606909.6607172</v>
      </c>
      <c r="F49" s="100">
        <f t="shared" si="8"/>
        <v>30374682622.982433</v>
      </c>
      <c r="G49" s="75">
        <f>'Voluntary Relocation Component'!I54</f>
        <v>202276680.471239</v>
      </c>
      <c r="H49" s="2"/>
      <c r="I49" s="60">
        <f>'Emergency Relocation Component'!U54*(1+$C$5)</f>
        <v>2925447067.6641221</v>
      </c>
      <c r="J49" s="60">
        <f>'Emergency Relocation Component'!AN54*(1+$C$5)</f>
        <v>11967924854.000336</v>
      </c>
      <c r="K49" s="60">
        <f t="shared" si="6"/>
        <v>1828404417.2900763</v>
      </c>
      <c r="L49" s="77">
        <f t="shared" si="9"/>
        <v>16924053019.425774</v>
      </c>
      <c r="M49" s="55">
        <f t="shared" si="7"/>
        <v>2058</v>
      </c>
      <c r="N49" s="130">
        <f t="shared" si="10"/>
        <v>13450629603.55666</v>
      </c>
    </row>
    <row r="50" spans="2:14">
      <c r="B50" s="8">
        <f t="shared" si="11"/>
        <v>2059</v>
      </c>
      <c r="C50" s="67">
        <f>[5]Growth!U45*(1+$C$5)</f>
        <v>3216109746.2991071</v>
      </c>
      <c r="D50" s="60">
        <f>[5]Growth!AN45*(1+$C$5)</f>
        <v>26677860233.519241</v>
      </c>
      <c r="E50" s="60">
        <f t="shared" si="5"/>
        <v>2010068591.4369419</v>
      </c>
      <c r="F50" s="100">
        <f t="shared" si="8"/>
        <v>31904038571.255291</v>
      </c>
      <c r="G50" s="75">
        <f>'Voluntary Relocation Component'!I55</f>
        <v>213347948.48022348</v>
      </c>
      <c r="H50" s="2"/>
      <c r="I50" s="60">
        <f>'Emergency Relocation Component'!U55*(1+$C$5)</f>
        <v>3074524671.4336591</v>
      </c>
      <c r="J50" s="60">
        <f>'Emergency Relocation Component'!AN55*(1+$C$5)</f>
        <v>12322637286.838436</v>
      </c>
      <c r="K50" s="60">
        <f t="shared" si="6"/>
        <v>1921577919.6460369</v>
      </c>
      <c r="L50" s="77">
        <f t="shared" si="9"/>
        <v>17532087826.398357</v>
      </c>
      <c r="M50" s="55">
        <f t="shared" si="7"/>
        <v>2059</v>
      </c>
      <c r="N50" s="130">
        <f t="shared" si="10"/>
        <v>14371950744.856934</v>
      </c>
    </row>
    <row r="51" spans="2:14">
      <c r="B51" s="8">
        <f t="shared" si="11"/>
        <v>2060</v>
      </c>
      <c r="C51" s="67">
        <f>[5]Growth!U46*(1+$C$5)</f>
        <v>3379991878.5866203</v>
      </c>
      <c r="D51" s="60">
        <f>[5]Growth!AN46*(1+$C$5)</f>
        <v>28033778111.408325</v>
      </c>
      <c r="E51" s="60">
        <f t="shared" si="5"/>
        <v>2112494924.1166377</v>
      </c>
      <c r="F51" s="100">
        <f t="shared" si="8"/>
        <v>33526264914.111584</v>
      </c>
      <c r="G51" s="75">
        <f>'Voluntary Relocation Component'!I56</f>
        <v>225025183.8902781</v>
      </c>
      <c r="H51" s="2"/>
      <c r="I51" s="60">
        <f>'Emergency Relocation Component'!U56*(1+$C$5)</f>
        <v>3231196417.9109869</v>
      </c>
      <c r="J51" s="60">
        <f>'Emergency Relocation Component'!AN56*(1+$C$5)</f>
        <v>12695049643.596817</v>
      </c>
      <c r="K51" s="60">
        <f t="shared" si="6"/>
        <v>2019497761.1943669</v>
      </c>
      <c r="L51" s="77">
        <f t="shared" si="9"/>
        <v>18170769006.592449</v>
      </c>
      <c r="M51" s="55">
        <f t="shared" si="7"/>
        <v>2060</v>
      </c>
      <c r="N51" s="130">
        <f t="shared" si="10"/>
        <v>15355495907.519135</v>
      </c>
    </row>
    <row r="52" spans="2:14">
      <c r="B52" s="8">
        <f t="shared" si="11"/>
        <v>2061</v>
      </c>
      <c r="C52" s="67">
        <f>[5]Growth!U47*(1+$C$5)</f>
        <v>3545589058.8786497</v>
      </c>
      <c r="D52" s="60">
        <f>[5]Growth!AN47*(1+$C$5)</f>
        <v>29419190641.771812</v>
      </c>
      <c r="E52" s="60">
        <f t="shared" si="5"/>
        <v>2215993161.7991562</v>
      </c>
      <c r="F52" s="100">
        <f t="shared" si="8"/>
        <v>35180772862.449615</v>
      </c>
      <c r="G52" s="75">
        <f>'Voluntary Relocation Component'!I57</f>
        <v>237341553.34386545</v>
      </c>
      <c r="H52" s="2"/>
      <c r="I52" s="60">
        <f>'Emergency Relocation Component'!U57*(1+$C$5)</f>
        <v>3389506333.2651253</v>
      </c>
      <c r="J52" s="60">
        <f>'Emergency Relocation Component'!AN57*(1+$C$5)</f>
        <v>13061215575.659954</v>
      </c>
      <c r="K52" s="60">
        <f t="shared" si="6"/>
        <v>2118441458.2907033</v>
      </c>
      <c r="L52" s="77">
        <f t="shared" si="9"/>
        <v>18806504920.559647</v>
      </c>
      <c r="M52" s="55">
        <f t="shared" si="7"/>
        <v>2061</v>
      </c>
      <c r="N52" s="130">
        <f t="shared" si="10"/>
        <v>16374267941.889969</v>
      </c>
    </row>
    <row r="53" spans="2:14">
      <c r="B53" s="8">
        <f t="shared" si="11"/>
        <v>2062</v>
      </c>
      <c r="C53" s="67">
        <f>[5]Growth!U48*(1+$C$5)</f>
        <v>3719295977.5034142</v>
      </c>
      <c r="D53" s="60">
        <f>[5]Growth!AN48*(1+$C$5)</f>
        <v>30890243895.406601</v>
      </c>
      <c r="E53" s="60">
        <f t="shared" si="5"/>
        <v>2324559985.9396338</v>
      </c>
      <c r="F53" s="100">
        <f t="shared" si="8"/>
        <v>36934099858.849655</v>
      </c>
      <c r="G53" s="75">
        <f>'Voluntary Relocation Component'!I58</f>
        <v>250332038.8072722</v>
      </c>
      <c r="H53" s="2"/>
      <c r="I53" s="60">
        <f>'Emergency Relocation Component'!U58*(1+$C$5)</f>
        <v>3555569249.1099</v>
      </c>
      <c r="J53" s="60">
        <f>'Emergency Relocation Component'!AN58*(1+$C$5)</f>
        <v>13445418289.356178</v>
      </c>
      <c r="K53" s="60">
        <f t="shared" si="6"/>
        <v>2222230780.6936874</v>
      </c>
      <c r="L53" s="77">
        <f t="shared" si="9"/>
        <v>19473550357.967037</v>
      </c>
      <c r="M53" s="55">
        <f t="shared" si="7"/>
        <v>2062</v>
      </c>
      <c r="N53" s="130">
        <f t="shared" si="10"/>
        <v>17460549500.882618</v>
      </c>
    </row>
    <row r="54" spans="2:14">
      <c r="B54" s="8">
        <f t="shared" si="11"/>
        <v>2063</v>
      </c>
      <c r="C54" s="67">
        <f>[5]Growth!U49*(1+$C$5)</f>
        <v>3901509615.3434606</v>
      </c>
      <c r="D54" s="60">
        <f>[5]Growth!AN49*(1+$C$5)</f>
        <v>32452704750.451653</v>
      </c>
      <c r="E54" s="60">
        <f t="shared" si="5"/>
        <v>2438443509.589663</v>
      </c>
      <c r="F54" s="100">
        <f t="shared" si="8"/>
        <v>38792657875.384773</v>
      </c>
      <c r="G54" s="75">
        <f>'Voluntary Relocation Component'!I59</f>
        <v>264033536.92957392</v>
      </c>
      <c r="H54" s="2"/>
      <c r="I54" s="60">
        <f>'Emergency Relocation Component'!U59*(1+$C$5)</f>
        <v>3729764690.7059889</v>
      </c>
      <c r="J54" s="60">
        <f>'Emergency Relocation Component'!AN59*(1+$C$5)</f>
        <v>13848539709.489292</v>
      </c>
      <c r="K54" s="60">
        <f t="shared" si="6"/>
        <v>2331102931.6912432</v>
      </c>
      <c r="L54" s="77">
        <f t="shared" si="9"/>
        <v>20173440868.816097</v>
      </c>
      <c r="M54" s="55">
        <f t="shared" si="7"/>
        <v>2063</v>
      </c>
      <c r="N54" s="130">
        <f t="shared" si="10"/>
        <v>18619217006.568676</v>
      </c>
    </row>
    <row r="55" spans="2:14">
      <c r="B55" s="8">
        <f t="shared" si="11"/>
        <v>2064</v>
      </c>
      <c r="C55" s="67">
        <f>[5]Growth!U50*(1+$C$5)</f>
        <v>4092646377.0237517</v>
      </c>
      <c r="D55" s="60">
        <f>[5]Growth!AN50*(1+$C$5)</f>
        <v>34112738962.942329</v>
      </c>
      <c r="E55" s="60">
        <f t="shared" si="5"/>
        <v>2557903985.6398449</v>
      </c>
      <c r="F55" s="100">
        <f t="shared" si="8"/>
        <v>40763289325.605927</v>
      </c>
      <c r="G55" s="75">
        <f>'Voluntary Relocation Component'!I60</f>
        <v>278484963.83986366</v>
      </c>
      <c r="H55" s="2"/>
      <c r="I55" s="60">
        <f>'Emergency Relocation Component'!U60*(1+$C$5)</f>
        <v>3912490753.3389115</v>
      </c>
      <c r="J55" s="60">
        <f>'Emergency Relocation Component'!AN60*(1+$C$5)</f>
        <v>14271504944.931852</v>
      </c>
      <c r="K55" s="60">
        <f t="shared" si="6"/>
        <v>2445306720.8368196</v>
      </c>
      <c r="L55" s="77">
        <f t="shared" si="9"/>
        <v>20907787382.947445</v>
      </c>
      <c r="M55" s="55">
        <f t="shared" si="7"/>
        <v>2064</v>
      </c>
      <c r="N55" s="130">
        <f t="shared" si="10"/>
        <v>19855501942.658482</v>
      </c>
    </row>
    <row r="56" spans="2:14">
      <c r="B56" s="8">
        <f t="shared" si="11"/>
        <v>2065</v>
      </c>
      <c r="C56" s="67">
        <f>[5]Growth!U51*(1+$C$5)</f>
        <v>4293143040.8337135</v>
      </c>
      <c r="D56" s="60">
        <f>[5]Growth!AN51*(1+$C$5)</f>
        <v>35876943465.199402</v>
      </c>
      <c r="E56" s="60">
        <f t="shared" si="5"/>
        <v>2683214400.521071</v>
      </c>
      <c r="F56" s="100">
        <f t="shared" si="8"/>
        <v>42853300906.554184</v>
      </c>
      <c r="G56" s="75">
        <f>'Voluntary Relocation Component'!I61</f>
        <v>293727365.6804021</v>
      </c>
      <c r="H56" s="2"/>
      <c r="I56" s="60">
        <f>'Emergency Relocation Component'!U61*(1+$C$5)</f>
        <v>4104165010.5083637</v>
      </c>
      <c r="J56" s="60">
        <f>'Emergency Relocation Component'!AN61*(1+$C$5)</f>
        <v>14715286242.549265</v>
      </c>
      <c r="K56" s="60">
        <f t="shared" si="6"/>
        <v>2565103131.5677271</v>
      </c>
      <c r="L56" s="77">
        <f t="shared" si="9"/>
        <v>21678281750.305756</v>
      </c>
      <c r="M56" s="55">
        <f t="shared" si="7"/>
        <v>2065</v>
      </c>
      <c r="N56" s="130">
        <f t="shared" si="10"/>
        <v>21175019156.248428</v>
      </c>
    </row>
    <row r="57" spans="2:14">
      <c r="B57" s="8">
        <f t="shared" si="11"/>
        <v>2066</v>
      </c>
      <c r="C57" s="67">
        <f>[5]Growth!U52*(1+$C$5)</f>
        <v>4503457755.0821123</v>
      </c>
      <c r="D57" s="60">
        <f>[5]Growth!AN52*(1+$C$5)</f>
        <v>37752366911.47879</v>
      </c>
      <c r="E57" s="60">
        <f t="shared" si="5"/>
        <v>2814661096.9263201</v>
      </c>
      <c r="F57" s="100">
        <f t="shared" si="8"/>
        <v>45070485763.487228</v>
      </c>
      <c r="G57" s="75">
        <f>'Voluntary Relocation Component'!I62</f>
        <v>309804035.18963414</v>
      </c>
      <c r="H57" s="2"/>
      <c r="I57" s="60">
        <f>'Emergency Relocation Component'!U62*(1+$C$5)</f>
        <v>4305225466.5114117</v>
      </c>
      <c r="J57" s="60">
        <f>'Emergency Relocation Component'!AN62*(1+$C$5)</f>
        <v>15180901326.81073</v>
      </c>
      <c r="K57" s="60">
        <f t="shared" si="6"/>
        <v>2690765916.5696325</v>
      </c>
      <c r="L57" s="77">
        <f t="shared" si="9"/>
        <v>22486696745.081409</v>
      </c>
      <c r="M57" s="55">
        <f t="shared" si="7"/>
        <v>2066</v>
      </c>
      <c r="N57" s="130">
        <f t="shared" si="10"/>
        <v>22583789018.405819</v>
      </c>
    </row>
    <row r="58" spans="2:14">
      <c r="B58" s="8">
        <f t="shared" si="11"/>
        <v>2067</v>
      </c>
      <c r="C58" s="67">
        <f>[5]Growth!U53*(1+$C$5)</f>
        <v>4724071083.1532679</v>
      </c>
      <c r="D58" s="60">
        <f>[5]Growth!AN53*(1+$C$5)</f>
        <v>39746547960.967346</v>
      </c>
      <c r="E58" s="60">
        <f t="shared" si="5"/>
        <v>2952544426.9707923</v>
      </c>
      <c r="F58" s="100">
        <f t="shared" si="8"/>
        <v>47423163471.091408</v>
      </c>
      <c r="G58" s="75">
        <f>'Voluntary Relocation Component'!I63</f>
        <v>326760634.66620594</v>
      </c>
      <c r="H58" s="2"/>
      <c r="I58" s="60">
        <f>'Emergency Relocation Component'!U63*(1+$C$5)</f>
        <v>4516131555.5884972</v>
      </c>
      <c r="J58" s="60">
        <f>'Emergency Relocation Component'!AN63*(1+$C$5)</f>
        <v>15669418458.680201</v>
      </c>
      <c r="K58" s="60">
        <f t="shared" si="6"/>
        <v>2822582222.2428107</v>
      </c>
      <c r="L58" s="77">
        <f t="shared" si="9"/>
        <v>23334892871.177715</v>
      </c>
      <c r="M58" s="55">
        <f t="shared" si="7"/>
        <v>2067</v>
      </c>
      <c r="N58" s="130">
        <f t="shared" si="10"/>
        <v>24088270599.913692</v>
      </c>
    </row>
    <row r="59" spans="2:14">
      <c r="B59" s="8">
        <f t="shared" si="11"/>
        <v>2068</v>
      </c>
      <c r="C59" s="67">
        <f>[5]Growth!U54*(1+$C$5)</f>
        <v>4955487099.6438322</v>
      </c>
      <c r="D59" s="60">
        <f>[5]Growth!AN54*(1+$C$5)</f>
        <v>41867549994.668404</v>
      </c>
      <c r="E59" s="60">
        <f t="shared" si="5"/>
        <v>3097179437.2773952</v>
      </c>
      <c r="F59" s="100">
        <f t="shared" si="8"/>
        <v>49920216531.58963</v>
      </c>
      <c r="G59" s="75">
        <f>'Voluntary Relocation Component'!I64</f>
        <v>344645325.66323262</v>
      </c>
      <c r="H59" s="2"/>
      <c r="I59" s="60">
        <f>'Emergency Relocation Component'!U64*(1+$C$5)</f>
        <v>4737365189.9070063</v>
      </c>
      <c r="J59" s="60">
        <f>'Emergency Relocation Component'!AN64*(1+$C$5)</f>
        <v>16181959068.623993</v>
      </c>
      <c r="K59" s="60">
        <f t="shared" si="6"/>
        <v>2960853243.6918788</v>
      </c>
      <c r="L59" s="77">
        <f t="shared" si="9"/>
        <v>24224822827.886112</v>
      </c>
      <c r="M59" s="55">
        <f t="shared" si="7"/>
        <v>2068</v>
      </c>
      <c r="N59" s="130">
        <f t="shared" si="10"/>
        <v>25695393703.703518</v>
      </c>
    </row>
    <row r="60" spans="2:14">
      <c r="B60" s="8">
        <f t="shared" si="11"/>
        <v>2069</v>
      </c>
      <c r="C60" s="67">
        <f>[5]Growth!U55*(1+$C$5)</f>
        <v>5198234540.0755701</v>
      </c>
      <c r="D60" s="60">
        <f>[5]Growth!AN55*(1+$C$5)</f>
        <v>44123992610.65139</v>
      </c>
      <c r="E60" s="60">
        <f t="shared" si="5"/>
        <v>3248896587.5472312</v>
      </c>
      <c r="F60" s="100">
        <f t="shared" si="8"/>
        <v>52571123738.274193</v>
      </c>
      <c r="G60" s="75">
        <f>'Voluntary Relocation Component'!I65</f>
        <v>363508905.78119236</v>
      </c>
      <c r="H60" s="2"/>
      <c r="I60" s="60">
        <f>'Emergency Relocation Component'!U65*(1+$C$5)</f>
        <v>4969431858.7683983</v>
      </c>
      <c r="J60" s="60">
        <f>'Emergency Relocation Component'!AN65*(1+$C$5)</f>
        <v>16719698352.913834</v>
      </c>
      <c r="K60" s="60">
        <f t="shared" si="6"/>
        <v>3105894911.7302489</v>
      </c>
      <c r="L60" s="77">
        <f t="shared" si="9"/>
        <v>25158534029.193672</v>
      </c>
      <c r="M60" s="55">
        <f t="shared" si="7"/>
        <v>2069</v>
      </c>
      <c r="N60" s="130">
        <f t="shared" si="10"/>
        <v>27412589709.080521</v>
      </c>
    </row>
    <row r="61" spans="2:14">
      <c r="B61" s="8">
        <f t="shared" si="11"/>
        <v>2070</v>
      </c>
      <c r="C61" s="67">
        <f>[5]Growth!U56*(1+$C$5)</f>
        <v>5452868006.8013744</v>
      </c>
      <c r="D61" s="60">
        <f>[5]Growth!AN56*(1+$C$5)</f>
        <v>46525093341.962852</v>
      </c>
      <c r="E61" s="60">
        <f t="shared" si="5"/>
        <v>3408042504.2508593</v>
      </c>
      <c r="F61" s="100">
        <f t="shared" si="8"/>
        <v>55386003853.015091</v>
      </c>
      <c r="G61" s="75">
        <f>'Voluntary Relocation Component'!I66</f>
        <v>383404952.94797635</v>
      </c>
      <c r="H61" s="2"/>
      <c r="I61" s="60">
        <f>'Emergency Relocation Component'!U66*(1+$C$5)</f>
        <v>5212861781.5411654</v>
      </c>
      <c r="J61" s="60">
        <f>'Emergency Relocation Component'!AN66*(1+$C$5)</f>
        <v>17283869078.820313</v>
      </c>
      <c r="K61" s="60">
        <f t="shared" si="6"/>
        <v>3258038613.4632282</v>
      </c>
      <c r="L61" s="77">
        <f t="shared" si="9"/>
        <v>26138174426.772682</v>
      </c>
      <c r="M61" s="55">
        <f t="shared" si="7"/>
        <v>2070</v>
      </c>
      <c r="N61" s="130">
        <f t="shared" si="10"/>
        <v>29247829426.242409</v>
      </c>
    </row>
    <row r="62" spans="2:14">
      <c r="B62" s="8">
        <f t="shared" si="11"/>
        <v>2071</v>
      </c>
      <c r="C62" s="67">
        <f>[5]Growth!U57*(1+$C$5)</f>
        <v>5708739907.4304762</v>
      </c>
      <c r="D62" s="60">
        <f>[5]Growth!AN57*(1+$C$5)</f>
        <v>48986582493.386574</v>
      </c>
      <c r="E62" s="60">
        <f t="shared" si="5"/>
        <v>3567962442.1440477</v>
      </c>
      <c r="F62" s="100">
        <f t="shared" si="8"/>
        <v>58263284842.961098</v>
      </c>
      <c r="G62" s="75">
        <f>'Voluntary Relocation Component'!I67</f>
        <v>404389977.59589481</v>
      </c>
      <c r="H62" s="2"/>
      <c r="I62" s="60">
        <f>'Emergency Relocation Component'!U67*(1+$C$5)</f>
        <v>5457456132.2263041</v>
      </c>
      <c r="J62" s="60">
        <f>'Emergency Relocation Component'!AN67*(1+$C$5)</f>
        <v>17841482693.75983</v>
      </c>
      <c r="K62" s="60">
        <f t="shared" si="6"/>
        <v>3410910082.6414399</v>
      </c>
      <c r="L62" s="77">
        <f t="shared" si="9"/>
        <v>27114238886.223473</v>
      </c>
      <c r="M62" s="55">
        <f t="shared" si="7"/>
        <v>2071</v>
      </c>
      <c r="N62" s="130">
        <f t="shared" si="10"/>
        <v>31149045956.737625</v>
      </c>
    </row>
    <row r="63" spans="2:14">
      <c r="B63" s="8">
        <f t="shared" si="11"/>
        <v>2072</v>
      </c>
      <c r="C63" s="67">
        <f>[5]Growth!U58*(1+$C$5)</f>
        <v>5976566828.1054859</v>
      </c>
      <c r="D63" s="60">
        <f>[5]Growth!AN58*(1+$C$5)</f>
        <v>51602501966.695671</v>
      </c>
      <c r="E63" s="60">
        <f t="shared" si="5"/>
        <v>3735354267.5659285</v>
      </c>
      <c r="F63" s="100">
        <f t="shared" si="8"/>
        <v>61314423062.367081</v>
      </c>
      <c r="G63" s="75">
        <f>'Voluntary Relocation Component'!I68</f>
        <v>426523583.16786754</v>
      </c>
      <c r="H63" s="2"/>
      <c r="I63" s="60">
        <f>'Emergency Relocation Component'!U68*(1+$C$5)</f>
        <v>5713477763.526104</v>
      </c>
      <c r="J63" s="60">
        <f>'Emergency Relocation Component'!AN68*(1+$C$5)</f>
        <v>18425727389.815842</v>
      </c>
      <c r="K63" s="60">
        <f t="shared" si="6"/>
        <v>3570923602.203815</v>
      </c>
      <c r="L63" s="77">
        <f t="shared" si="9"/>
        <v>28136652338.713627</v>
      </c>
      <c r="M63" s="55">
        <f t="shared" si="7"/>
        <v>2072</v>
      </c>
      <c r="N63" s="130">
        <f t="shared" si="10"/>
        <v>33177770723.653454</v>
      </c>
    </row>
    <row r="64" spans="2:14">
      <c r="B64" s="8">
        <f t="shared" si="11"/>
        <v>2073</v>
      </c>
      <c r="C64" s="67">
        <f>[5]Growth!U59*(1+$C$5)</f>
        <v>6256904591.0794182</v>
      </c>
      <c r="D64" s="60">
        <f>[5]Growth!AN59*(1+$C$5)</f>
        <v>54383073738.523628</v>
      </c>
      <c r="E64" s="60">
        <f t="shared" si="5"/>
        <v>3910565369.4246364</v>
      </c>
      <c r="F64" s="100">
        <f t="shared" si="8"/>
        <v>64550543699.027679</v>
      </c>
      <c r="G64" s="75">
        <f>'Voluntary Relocation Component'!I69</f>
        <v>449868635.40868497</v>
      </c>
      <c r="H64" s="2"/>
      <c r="I64" s="60">
        <f>'Emergency Relocation Component'!U69*(1+$C$5)</f>
        <v>5981457917.6253176</v>
      </c>
      <c r="J64" s="60">
        <f>'Emergency Relocation Component'!AN69*(1+$C$5)</f>
        <v>19037841644.168999</v>
      </c>
      <c r="K64" s="60">
        <f t="shared" si="6"/>
        <v>3738411198.5158234</v>
      </c>
      <c r="L64" s="77">
        <f t="shared" si="9"/>
        <v>29207579395.718826</v>
      </c>
      <c r="M64" s="55">
        <f t="shared" si="7"/>
        <v>2073</v>
      </c>
      <c r="N64" s="130">
        <f t="shared" si="10"/>
        <v>35342964303.308853</v>
      </c>
    </row>
    <row r="65" spans="2:14">
      <c r="B65" s="8">
        <f t="shared" si="11"/>
        <v>2074</v>
      </c>
      <c r="C65" s="67">
        <f>[5]Growth!U60*(1+$C$5)</f>
        <v>6550334713.2804832</v>
      </c>
      <c r="D65" s="60">
        <f>[5]Growth!AN60*(1+$C$5)</f>
        <v>57339214256.675827</v>
      </c>
      <c r="E65" s="60">
        <f t="shared" si="5"/>
        <v>4093959195.800302</v>
      </c>
      <c r="F65" s="100">
        <f t="shared" si="8"/>
        <v>67983508165.756615</v>
      </c>
      <c r="G65" s="75">
        <f>'Voluntary Relocation Component'!I70</f>
        <v>474491440.92217761</v>
      </c>
      <c r="H65" s="2"/>
      <c r="I65" s="60">
        <f>'Emergency Relocation Component'!U70*(1+$C$5)</f>
        <v>6261952392.7256384</v>
      </c>
      <c r="J65" s="60">
        <f>'Emergency Relocation Component'!AN70*(1+$C$5)</f>
        <v>19679124346.477707</v>
      </c>
      <c r="K65" s="60">
        <f t="shared" si="6"/>
        <v>3913720245.4535241</v>
      </c>
      <c r="L65" s="77">
        <f t="shared" si="9"/>
        <v>30329288425.579048</v>
      </c>
      <c r="M65" s="55">
        <f t="shared" si="7"/>
        <v>2074</v>
      </c>
      <c r="N65" s="130">
        <f t="shared" si="10"/>
        <v>37654219740.177567</v>
      </c>
    </row>
    <row r="66" spans="2:14">
      <c r="B66" s="8">
        <f t="shared" si="11"/>
        <v>2075</v>
      </c>
      <c r="C66" s="67">
        <f>[5]Growth!U61*(1+$C$5)</f>
        <v>6857465586.2239561</v>
      </c>
      <c r="D66" s="60">
        <f>[5]Growth!AN61*(1+$C$5)</f>
        <v>60482564318.097183</v>
      </c>
      <c r="E66" s="60">
        <f t="shared" si="5"/>
        <v>4285915991.3899727</v>
      </c>
      <c r="F66" s="100">
        <f t="shared" si="8"/>
        <v>71625945895.711105</v>
      </c>
      <c r="G66" s="75">
        <f>'Voluntary Relocation Component'!I71</f>
        <v>500461935.50145173</v>
      </c>
      <c r="H66" s="2"/>
      <c r="I66" s="60">
        <f>'Emergency Relocation Component'!U71*(1+$C$5)</f>
        <v>6555542670.5419273</v>
      </c>
      <c r="J66" s="60">
        <f>'Emergency Relocation Component'!AN71*(1+$C$5)</f>
        <v>20350931699.017231</v>
      </c>
      <c r="K66" s="60">
        <f t="shared" si="6"/>
        <v>4097214169.0887046</v>
      </c>
      <c r="L66" s="77">
        <f t="shared" si="9"/>
        <v>31504150474.149311</v>
      </c>
      <c r="M66" s="55">
        <f t="shared" si="7"/>
        <v>2075</v>
      </c>
      <c r="N66" s="130">
        <f t="shared" si="10"/>
        <v>40121795421.561798</v>
      </c>
    </row>
    <row r="67" spans="2:14">
      <c r="B67" s="8">
        <f t="shared" si="11"/>
        <v>2076</v>
      </c>
      <c r="C67" s="67">
        <f>[5]Growth!U62*(1+$C$5)</f>
        <v>7178933709.6785698</v>
      </c>
      <c r="D67" s="60">
        <f>[5]Growth!AN62*(1+$C$5)</f>
        <v>63825547080.30249</v>
      </c>
      <c r="E67" s="60">
        <f t="shared" si="5"/>
        <v>4486833568.5491066</v>
      </c>
      <c r="F67" s="100">
        <f t="shared" si="8"/>
        <v>75491314358.530167</v>
      </c>
      <c r="G67" s="75">
        <f>'Voluntary Relocation Component'!I72</f>
        <v>527853882.76710236</v>
      </c>
      <c r="H67" s="2"/>
      <c r="I67" s="60">
        <f>'Emergency Relocation Component'!U72*(1+$C$5)</f>
        <v>6862837095.1580286</v>
      </c>
      <c r="J67" s="60">
        <f>'Emergency Relocation Component'!AN72*(1+$C$5)</f>
        <v>21054683156.628136</v>
      </c>
      <c r="K67" s="60">
        <f t="shared" si="6"/>
        <v>4289273184.4737678</v>
      </c>
      <c r="L67" s="77">
        <f t="shared" si="9"/>
        <v>32734647319.027035</v>
      </c>
      <c r="M67" s="55">
        <f t="shared" si="7"/>
        <v>2076</v>
      </c>
      <c r="N67" s="130">
        <f t="shared" si="10"/>
        <v>42756667039.503128</v>
      </c>
    </row>
    <row r="68" spans="2:14">
      <c r="B68" s="8">
        <f t="shared" si="11"/>
        <v>2077</v>
      </c>
      <c r="C68" s="67">
        <f>[5]Growth!U63*(1+$C$5)</f>
        <v>7515404981.513092</v>
      </c>
      <c r="D68" s="60">
        <f>[5]Growth!AN63*(1+$C$5)</f>
        <v>67381421808.69397</v>
      </c>
      <c r="E68" s="60">
        <f t="shared" si="5"/>
        <v>4697128113.4456825</v>
      </c>
      <c r="F68" s="100">
        <f t="shared" si="8"/>
        <v>79593954903.65274</v>
      </c>
      <c r="G68" s="75">
        <f>'Voluntary Relocation Component'!I73</f>
        <v>556745083.67760301</v>
      </c>
      <c r="H68" s="2"/>
      <c r="I68" s="60">
        <f>'Emergency Relocation Component'!U73*(1+$C$5)</f>
        <v>7184472105.5593891</v>
      </c>
      <c r="J68" s="60">
        <f>'Emergency Relocation Component'!AN73*(1+$C$5)</f>
        <v>21791864688.080269</v>
      </c>
      <c r="K68" s="60">
        <f t="shared" si="6"/>
        <v>4490295065.974618</v>
      </c>
      <c r="L68" s="77">
        <f t="shared" si="9"/>
        <v>34023376943.291878</v>
      </c>
      <c r="M68" s="55">
        <f t="shared" si="7"/>
        <v>2077</v>
      </c>
      <c r="N68" s="130">
        <f t="shared" si="10"/>
        <v>45570577960.360863</v>
      </c>
    </row>
    <row r="69" spans="2:14">
      <c r="B69" s="8">
        <f t="shared" si="11"/>
        <v>2078</v>
      </c>
      <c r="C69" s="67">
        <f>[5]Growth!U64*(1+$C$5)</f>
        <v>7867576046.2568674</v>
      </c>
      <c r="D69" s="60">
        <f>[5]Growth!AN64*(1+$C$5)</f>
        <v>71164336261.589508</v>
      </c>
      <c r="E69" s="60">
        <f t="shared" si="5"/>
        <v>4917235028.9105425</v>
      </c>
      <c r="F69" s="100">
        <f t="shared" si="8"/>
        <v>83949147336.756912</v>
      </c>
      <c r="G69" s="75">
        <f>'Voluntary Relocation Component'!I74</f>
        <v>587217597.50693631</v>
      </c>
      <c r="H69" s="2"/>
      <c r="I69" s="60">
        <f>'Emergency Relocation Component'!U74*(1+$C$5)</f>
        <v>7521113524.26299</v>
      </c>
      <c r="J69" s="60">
        <f>'Emergency Relocation Component'!AN74*(1+$C$5)</f>
        <v>22564030577.768711</v>
      </c>
      <c r="K69" s="60">
        <f t="shared" si="6"/>
        <v>4700695952.6643686</v>
      </c>
      <c r="L69" s="77">
        <f t="shared" si="9"/>
        <v>35373057652.203003</v>
      </c>
      <c r="M69" s="55">
        <f t="shared" si="7"/>
        <v>2078</v>
      </c>
      <c r="N69" s="130">
        <f t="shared" si="10"/>
        <v>48576089684.553909</v>
      </c>
    </row>
    <row r="70" spans="2:14">
      <c r="B70" s="8">
        <f t="shared" si="11"/>
        <v>2079</v>
      </c>
      <c r="C70" s="67">
        <f>[5]Growth!U65*(1+$C$5)</f>
        <v>8236175705.0212345</v>
      </c>
      <c r="D70" s="60">
        <f>[5]Growth!AN65*(1+$C$5)</f>
        <v>75189383655.539078</v>
      </c>
      <c r="E70" s="60">
        <f t="shared" si="5"/>
        <v>5147609815.6382713</v>
      </c>
      <c r="F70" s="100">
        <f t="shared" si="8"/>
        <v>88573169176.198593</v>
      </c>
      <c r="G70" s="75">
        <f>'Voluntary Relocation Component'!I75</f>
        <v>619357974.91711771</v>
      </c>
      <c r="H70" s="2"/>
      <c r="I70" s="60">
        <f>'Emergency Relocation Component'!U75*(1+$C$5)</f>
        <v>7873457904.5730515</v>
      </c>
      <c r="J70" s="60">
        <f>'Emergency Relocation Component'!AN75*(1+$C$5)</f>
        <v>23372805762.32597</v>
      </c>
      <c r="K70" s="60">
        <f t="shared" si="6"/>
        <v>4920911190.3581572</v>
      </c>
      <c r="L70" s="77">
        <f t="shared" si="9"/>
        <v>36786532832.174294</v>
      </c>
      <c r="M70" s="55">
        <f t="shared" si="7"/>
        <v>2079</v>
      </c>
      <c r="N70" s="130">
        <f t="shared" si="10"/>
        <v>51786636344.0243</v>
      </c>
    </row>
    <row r="71" spans="2:14">
      <c r="B71" s="8">
        <f t="shared" si="11"/>
        <v>2080</v>
      </c>
      <c r="C71" s="67">
        <f>[5]Growth!U66*(1+$C$5)</f>
        <v>8621966389.546402</v>
      </c>
      <c r="D71" s="60">
        <f>[5]Growth!AN66*(1+$C$5)</f>
        <v>79472676327.746414</v>
      </c>
      <c r="E71" s="60">
        <f t="shared" si="5"/>
        <v>5388728993.4665012</v>
      </c>
      <c r="F71" s="100">
        <f t="shared" si="8"/>
        <v>93483371710.759323</v>
      </c>
      <c r="G71" s="75">
        <f>'Voluntary Relocation Component'!I76</f>
        <v>653257503.78760195</v>
      </c>
      <c r="H71" s="2"/>
      <c r="I71" s="60">
        <f>'Emergency Relocation Component'!U76*(1+$C$5)</f>
        <v>8242233939.1034641</v>
      </c>
      <c r="J71" s="60">
        <f>'Emergency Relocation Component'!AN76*(1+$C$5)</f>
        <v>24219892277.334629</v>
      </c>
      <c r="K71" s="60">
        <f t="shared" si="6"/>
        <v>5151396211.9396648</v>
      </c>
      <c r="L71" s="77">
        <f t="shared" si="9"/>
        <v>38266779932.165359</v>
      </c>
      <c r="M71" s="55">
        <f t="shared" si="7"/>
        <v>2080</v>
      </c>
      <c r="N71" s="130">
        <f t="shared" si="10"/>
        <v>55216591778.593964</v>
      </c>
    </row>
    <row r="72" spans="2:14">
      <c r="B72" s="8">
        <f t="shared" si="11"/>
        <v>2081</v>
      </c>
      <c r="C72" s="67">
        <f>[5]Growth!U67*(1+$C$5)</f>
        <v>9010876839.5403652</v>
      </c>
      <c r="D72" s="60">
        <f>[5]Growth!AN67*(1+$C$5)</f>
        <v>83887562243.571198</v>
      </c>
      <c r="E72" s="60">
        <f t="shared" si="5"/>
        <v>5631798024.7127285</v>
      </c>
      <c r="F72" s="100">
        <f t="shared" si="8"/>
        <v>98530237107.82428</v>
      </c>
      <c r="G72" s="75">
        <f>'Voluntary Relocation Component'!I77</f>
        <v>689012468.4998076</v>
      </c>
      <c r="H72" s="2"/>
      <c r="I72" s="60">
        <f>'Emergency Relocation Component'!U77*(1+$C$5)</f>
        <v>8614035798.1126442</v>
      </c>
      <c r="J72" s="60">
        <f>'Emergency Relocation Component'!AN77*(1+$C$5)</f>
        <v>25064092073.89061</v>
      </c>
      <c r="K72" s="60">
        <f t="shared" si="6"/>
        <v>5383772373.8204021</v>
      </c>
      <c r="L72" s="77">
        <f t="shared" si="9"/>
        <v>39750912714.323463</v>
      </c>
      <c r="M72" s="55">
        <f t="shared" si="7"/>
        <v>2081</v>
      </c>
      <c r="N72" s="130">
        <f t="shared" si="10"/>
        <v>58779324393.500816</v>
      </c>
    </row>
    <row r="73" spans="2:14">
      <c r="B73" s="8">
        <f t="shared" si="11"/>
        <v>2082</v>
      </c>
      <c r="C73" s="67">
        <f>[5]Growth!U68*(1+$C$5)</f>
        <v>9417123418.5598564</v>
      </c>
      <c r="D73" s="60">
        <f>[5]Growth!AN68*(1+$C$5)</f>
        <v>88578688100.467819</v>
      </c>
      <c r="E73" s="60">
        <f t="shared" si="5"/>
        <v>5885702136.5999107</v>
      </c>
      <c r="F73" s="100">
        <f t="shared" si="8"/>
        <v>103881513655.62759</v>
      </c>
      <c r="G73" s="75">
        <f>'Voluntary Relocation Component'!I78</f>
        <v>726724423.41320169</v>
      </c>
      <c r="H73" s="2"/>
      <c r="I73" s="60">
        <f>'Emergency Relocation Component'!U78*(1+$C$5)</f>
        <v>9002412258.1749859</v>
      </c>
      <c r="J73" s="60">
        <f>'Emergency Relocation Component'!AN78*(1+$C$5)</f>
        <v>25946792367.605057</v>
      </c>
      <c r="K73" s="60">
        <f t="shared" si="6"/>
        <v>5626507661.3593664</v>
      </c>
      <c r="L73" s="77">
        <f t="shared" si="9"/>
        <v>41302436710.552612</v>
      </c>
      <c r="M73" s="55">
        <f t="shared" si="7"/>
        <v>2082</v>
      </c>
      <c r="N73" s="130">
        <f t="shared" si="10"/>
        <v>62579076945.074982</v>
      </c>
    </row>
    <row r="74" spans="2:14">
      <c r="B74" s="8">
        <f t="shared" si="11"/>
        <v>2083</v>
      </c>
      <c r="C74" s="67">
        <f>[5]Growth!U69*(1+$C$5)</f>
        <v>9841467463.382452</v>
      </c>
      <c r="D74" s="60">
        <f>[5]Growth!AN69*(1+$C$5)</f>
        <v>93563849283.089218</v>
      </c>
      <c r="E74" s="60">
        <f t="shared" si="5"/>
        <v>6150917164.6140327</v>
      </c>
      <c r="F74" s="100">
        <f t="shared" si="8"/>
        <v>109556233911.08569</v>
      </c>
      <c r="G74" s="75">
        <f>'Voluntary Relocation Component'!I79</f>
        <v>766500481.30970621</v>
      </c>
      <c r="H74" s="2"/>
      <c r="I74" s="60">
        <f>'Emergency Relocation Component'!U79*(1+$C$5)</f>
        <v>9408091274.7482853</v>
      </c>
      <c r="J74" s="60">
        <f>'Emergency Relocation Component'!AN79*(1+$C$5)</f>
        <v>26869682680.285851</v>
      </c>
      <c r="K74" s="60">
        <f t="shared" si="6"/>
        <v>5880057046.7176781</v>
      </c>
      <c r="L74" s="77">
        <f t="shared" si="9"/>
        <v>42924331483.061523</v>
      </c>
      <c r="M74" s="55">
        <f t="shared" si="7"/>
        <v>2083</v>
      </c>
      <c r="N74" s="130">
        <f t="shared" si="10"/>
        <v>66631902428.02417</v>
      </c>
    </row>
    <row r="75" spans="2:14">
      <c r="B75" s="8">
        <f t="shared" si="11"/>
        <v>2084</v>
      </c>
      <c r="C75" s="67">
        <f>[5]Growth!U70*(1+$C$5)</f>
        <v>10284703104.1409</v>
      </c>
      <c r="D75" s="60">
        <f>[5]Growth!AN70*(1+$C$5)</f>
        <v>98861988507.498169</v>
      </c>
      <c r="E75" s="60">
        <f t="shared" si="5"/>
        <v>6427939440.0880623</v>
      </c>
      <c r="F75" s="100">
        <f t="shared" ref="F75:F106" si="12">SUM(C75:E75)</f>
        <v>115574631051.72713</v>
      </c>
      <c r="G75" s="75">
        <f>'Voluntary Relocation Component'!I80</f>
        <v>808453617.62568688</v>
      </c>
      <c r="H75" s="2"/>
      <c r="I75" s="60">
        <f>'Emergency Relocation Component'!U80*(1+$C$5)</f>
        <v>9831832162.3334694</v>
      </c>
      <c r="J75" s="60">
        <f>'Emergency Relocation Component'!AN80*(1+$C$5)</f>
        <v>27834525207.290695</v>
      </c>
      <c r="K75" s="60">
        <f t="shared" si="6"/>
        <v>6144895101.4584179</v>
      </c>
      <c r="L75" s="77">
        <f t="shared" ref="L75:L106" si="13">SUM(G75:K75)</f>
        <v>44619706088.708267</v>
      </c>
      <c r="M75" s="55">
        <f t="shared" si="7"/>
        <v>2084</v>
      </c>
      <c r="N75" s="130">
        <f t="shared" ref="N75:N106" si="14">F75-L75</f>
        <v>70954924963.01886</v>
      </c>
    </row>
    <row r="76" spans="2:14">
      <c r="B76" s="8">
        <f t="shared" ref="B76:B107" si="15">B75+1</f>
        <v>2085</v>
      </c>
      <c r="C76" s="67">
        <f>[5]Growth!U71*(1+$C$5)</f>
        <v>10747658640.316744</v>
      </c>
      <c r="D76" s="60">
        <f>[5]Growth!AN71*(1+$C$5)</f>
        <v>104493266577.87952</v>
      </c>
      <c r="E76" s="60">
        <f t="shared" ref="E76:E121" si="16">C76*$C$4</f>
        <v>6717286650.1979647</v>
      </c>
      <c r="F76" s="100">
        <f t="shared" si="12"/>
        <v>121958211868.39423</v>
      </c>
      <c r="G76" s="75">
        <f>'Voluntary Relocation Component'!I81</f>
        <v>852702991.33564782</v>
      </c>
      <c r="H76" s="2"/>
      <c r="I76" s="60">
        <f>'Emergency Relocation Component'!U81*(1+$C$5)</f>
        <v>10274426910.490307</v>
      </c>
      <c r="J76" s="60">
        <f>'Emergency Relocation Component'!AN81*(1+$C$5)</f>
        <v>28843157131.858692</v>
      </c>
      <c r="K76" s="60">
        <f t="shared" ref="K76:K121" si="17">I76*$C$4</f>
        <v>6421516819.0564423</v>
      </c>
      <c r="L76" s="77">
        <f t="shared" si="13"/>
        <v>46391803852.741089</v>
      </c>
      <c r="M76" s="55">
        <f t="shared" ref="M76:M121" si="18">M75+1</f>
        <v>2085</v>
      </c>
      <c r="N76" s="130">
        <f t="shared" si="14"/>
        <v>75566408015.653137</v>
      </c>
    </row>
    <row r="77" spans="2:14">
      <c r="B77" s="8">
        <f t="shared" si="15"/>
        <v>2086</v>
      </c>
      <c r="C77" s="67">
        <f>[5]Growth!U72*(1+$C$5)</f>
        <v>11231197972.349812</v>
      </c>
      <c r="D77" s="60">
        <f>[5]Growth!AN72*(1+$C$5)</f>
        <v>110479147920.10286</v>
      </c>
      <c r="E77" s="60">
        <f t="shared" si="16"/>
        <v>7019498732.7186317</v>
      </c>
      <c r="F77" s="100">
        <f t="shared" si="12"/>
        <v>128729844625.1713</v>
      </c>
      <c r="G77" s="75">
        <f>'Voluntary Relocation Component'!I82</f>
        <v>899374283.39902663</v>
      </c>
      <c r="H77" s="2"/>
      <c r="I77" s="60">
        <f>'Emergency Relocation Component'!U82*(1+$C$5)</f>
        <v>10736701553.05699</v>
      </c>
      <c r="J77" s="60">
        <f>'Emergency Relocation Component'!AN82*(1+$C$5)</f>
        <v>29897495889.65189</v>
      </c>
      <c r="K77" s="60">
        <f t="shared" si="17"/>
        <v>6710438470.6606188</v>
      </c>
      <c r="L77" s="77">
        <f t="shared" si="13"/>
        <v>48244010196.768532</v>
      </c>
      <c r="M77" s="55">
        <f t="shared" si="18"/>
        <v>2086</v>
      </c>
      <c r="N77" s="130">
        <f t="shared" si="14"/>
        <v>80485834428.402771</v>
      </c>
    </row>
    <row r="78" spans="2:14">
      <c r="B78" s="8">
        <f t="shared" si="15"/>
        <v>2087</v>
      </c>
      <c r="C78" s="67">
        <f>[5]Growth!U73*(1+$C$5)</f>
        <v>11736222090.985403</v>
      </c>
      <c r="D78" s="60">
        <f>[5]Growth!AN73*(1+$C$5)</f>
        <v>116842472674.22241</v>
      </c>
      <c r="E78" s="60">
        <f t="shared" si="16"/>
        <v>7335138806.8658772</v>
      </c>
      <c r="F78" s="100">
        <f t="shared" si="12"/>
        <v>135913833572.07368</v>
      </c>
      <c r="G78" s="75">
        <f>'Voluntary Relocation Component'!I83</f>
        <v>948600053.73139429</v>
      </c>
      <c r="H78" s="2"/>
      <c r="I78" s="60">
        <f>'Emergency Relocation Component'!U83*(1+$C$5)</f>
        <v>11219517592.604122</v>
      </c>
      <c r="J78" s="60">
        <f>'Emergency Relocation Component'!AN83*(1+$C$5)</f>
        <v>30999539445.180134</v>
      </c>
      <c r="K78" s="60">
        <f t="shared" si="17"/>
        <v>7012198495.3775768</v>
      </c>
      <c r="L78" s="77">
        <f t="shared" si="13"/>
        <v>50179855586.893227</v>
      </c>
      <c r="M78" s="55">
        <f t="shared" si="18"/>
        <v>2087</v>
      </c>
      <c r="N78" s="130">
        <f t="shared" si="14"/>
        <v>85733977985.18045</v>
      </c>
    </row>
    <row r="79" spans="2:14">
      <c r="B79" s="8">
        <f t="shared" si="15"/>
        <v>2088</v>
      </c>
      <c r="C79" s="67">
        <f>[5]Growth!U74*(1+$C$5)</f>
        <v>12263670626.553669</v>
      </c>
      <c r="D79" s="60">
        <f>[5]Growth!AN74*(1+$C$5)</f>
        <v>123607551533.57739</v>
      </c>
      <c r="E79" s="60">
        <f t="shared" si="16"/>
        <v>7664794141.5960426</v>
      </c>
      <c r="F79" s="100">
        <f t="shared" si="12"/>
        <v>143536016301.72711</v>
      </c>
      <c r="G79" s="75">
        <f>'Voluntary Relocation Component'!I84</f>
        <v>1000520117.7139554</v>
      </c>
      <c r="H79" s="2"/>
      <c r="I79" s="60">
        <f>'Emergency Relocation Component'!U84*(1+$C$5)</f>
        <v>11723773482.22332</v>
      </c>
      <c r="J79" s="60">
        <f>'Emergency Relocation Component'!AN84*(1+$C$5)</f>
        <v>32151371601.193527</v>
      </c>
      <c r="K79" s="60">
        <f t="shared" si="17"/>
        <v>7327358426.389575</v>
      </c>
      <c r="L79" s="77">
        <f t="shared" si="13"/>
        <v>52203023627.52037</v>
      </c>
      <c r="M79" s="55">
        <f t="shared" si="18"/>
        <v>2088</v>
      </c>
      <c r="N79" s="130">
        <f t="shared" si="14"/>
        <v>91332992674.206741</v>
      </c>
    </row>
    <row r="80" spans="2:14">
      <c r="B80" s="8">
        <f t="shared" si="15"/>
        <v>2089</v>
      </c>
      <c r="C80" s="67">
        <f>[5]Growth!U75*(1+$C$5)</f>
        <v>12814523460.451305</v>
      </c>
      <c r="D80" s="60">
        <f>[5]Growth!AN75*(1+$C$5)</f>
        <v>130800264139.45319</v>
      </c>
      <c r="E80" s="60">
        <f t="shared" si="16"/>
        <v>8009077162.7820663</v>
      </c>
      <c r="F80" s="100">
        <f t="shared" si="12"/>
        <v>151623864762.68655</v>
      </c>
      <c r="G80" s="75">
        <f>'Voluntary Relocation Component'!I85</f>
        <v>1055281943.310762</v>
      </c>
      <c r="H80" s="2"/>
      <c r="I80" s="60">
        <f>'Emergency Relocation Component'!U85*(1+$C$5)</f>
        <v>12250406166.822926</v>
      </c>
      <c r="J80" s="60">
        <f>'Emergency Relocation Component'!AN85*(1+$C$5)</f>
        <v>33355166721.770065</v>
      </c>
      <c r="K80" s="60">
        <f t="shared" si="17"/>
        <v>7656503854.264328</v>
      </c>
      <c r="L80" s="77">
        <f t="shared" si="13"/>
        <v>54317358686.168083</v>
      </c>
      <c r="M80" s="55">
        <f t="shared" si="18"/>
        <v>2089</v>
      </c>
      <c r="N80" s="130">
        <f t="shared" si="14"/>
        <v>97306506076.518463</v>
      </c>
    </row>
    <row r="81" spans="2:14">
      <c r="B81" s="8">
        <f t="shared" si="15"/>
        <v>2090</v>
      </c>
      <c r="C81" s="67">
        <f>[5]Growth!U76*(1+$C$5)</f>
        <v>13389802401.172318</v>
      </c>
      <c r="D81" s="60">
        <f>[5]Growth!AN76*(1+$C$5)</f>
        <v>138448147478.28607</v>
      </c>
      <c r="E81" s="60">
        <f t="shared" si="16"/>
        <v>8368626500.7326984</v>
      </c>
      <c r="F81" s="100">
        <f t="shared" si="12"/>
        <v>160206576380.19107</v>
      </c>
      <c r="G81" s="75">
        <f>'Voluntary Relocation Component'!I86</f>
        <v>1113041069.9215662</v>
      </c>
      <c r="H81" s="2"/>
      <c r="I81" s="60">
        <f>'Emergency Relocation Component'!U86*(1+$C$5)</f>
        <v>12800392686.176937</v>
      </c>
      <c r="J81" s="60">
        <f>'Emergency Relocation Component'!AN86*(1+$C$5)</f>
        <v>34613190484.069534</v>
      </c>
      <c r="K81" s="60">
        <f t="shared" si="17"/>
        <v>8000245428.8605862</v>
      </c>
      <c r="L81" s="77">
        <f t="shared" si="13"/>
        <v>56526869669.028625</v>
      </c>
      <c r="M81" s="55">
        <f t="shared" si="18"/>
        <v>2090</v>
      </c>
      <c r="N81" s="130">
        <f t="shared" si="14"/>
        <v>103679706711.16245</v>
      </c>
    </row>
    <row r="82" spans="2:14">
      <c r="B82" s="8">
        <f t="shared" si="15"/>
        <v>2091</v>
      </c>
      <c r="C82" s="67">
        <f>[5]Growth!U77*(1+$C$5)</f>
        <v>13990497994.189436</v>
      </c>
      <c r="D82" s="60">
        <f>[5]Growth!AN77*(1+$C$5)</f>
        <v>146589776377.44638</v>
      </c>
      <c r="E82" s="60">
        <f t="shared" si="16"/>
        <v>8744061246.3683968</v>
      </c>
      <c r="F82" s="100">
        <f t="shared" si="12"/>
        <v>169324335618.00421</v>
      </c>
      <c r="G82" s="75">
        <f>'Voluntary Relocation Component'!I87</f>
        <v>1173961550.159986</v>
      </c>
      <c r="H82" s="2"/>
      <c r="I82" s="60">
        <f>'Emergency Relocation Component'!U87*(1+$C$5)</f>
        <v>13374631282.663952</v>
      </c>
      <c r="J82" s="60">
        <f>'Emergency Relocation Component'!AN87*(1+$C$5)</f>
        <v>35930076580.916512</v>
      </c>
      <c r="K82" s="60">
        <f t="shared" si="17"/>
        <v>8359144551.6649704</v>
      </c>
      <c r="L82" s="77">
        <f t="shared" si="13"/>
        <v>58837813965.405418</v>
      </c>
      <c r="M82" s="55">
        <f t="shared" si="18"/>
        <v>2091</v>
      </c>
      <c r="N82" s="130">
        <f t="shared" si="14"/>
        <v>110486521652.59879</v>
      </c>
    </row>
    <row r="83" spans="2:14">
      <c r="B83" s="8">
        <f t="shared" si="15"/>
        <v>2092</v>
      </c>
      <c r="C83" s="67">
        <f>[5]Growth!U78*(1+$C$5)</f>
        <v>14617788640.505329</v>
      </c>
      <c r="D83" s="60">
        <f>[5]Growth!AN78*(1+$C$5)</f>
        <v>155248277279.72165</v>
      </c>
      <c r="E83" s="60">
        <f t="shared" si="16"/>
        <v>9136117900.3158302</v>
      </c>
      <c r="F83" s="100">
        <f t="shared" si="12"/>
        <v>179002183820.54282</v>
      </c>
      <c r="G83" s="75">
        <f>'Voluntary Relocation Component'!I88</f>
        <v>1238216415.81177</v>
      </c>
      <c r="H83" s="2"/>
      <c r="I83" s="60">
        <f>'Emergency Relocation Component'!U88*(1+$C$5)</f>
        <v>13974292757.084225</v>
      </c>
      <c r="J83" s="60">
        <f>'Emergency Relocation Component'!AN88*(1+$C$5)</f>
        <v>37306217889.603722</v>
      </c>
      <c r="K83" s="60">
        <f t="shared" si="17"/>
        <v>8733932973.1776409</v>
      </c>
      <c r="L83" s="77">
        <f t="shared" si="13"/>
        <v>61252660035.677361</v>
      </c>
      <c r="M83" s="55">
        <f t="shared" si="18"/>
        <v>2092</v>
      </c>
      <c r="N83" s="130">
        <f t="shared" si="14"/>
        <v>117749523784.86545</v>
      </c>
    </row>
    <row r="84" spans="2:14">
      <c r="B84" s="8">
        <f t="shared" si="15"/>
        <v>2093</v>
      </c>
      <c r="C84" s="67">
        <f>[5]Growth!U79*(1+$C$5)</f>
        <v>15272832106.467344</v>
      </c>
      <c r="D84" s="60">
        <f>[5]Growth!AN79*(1+$C$5)</f>
        <v>164456962455.95319</v>
      </c>
      <c r="E84" s="60">
        <f t="shared" si="16"/>
        <v>9545520066.5420895</v>
      </c>
      <c r="F84" s="100">
        <f t="shared" si="12"/>
        <v>189275314628.96262</v>
      </c>
      <c r="G84" s="75">
        <f>'Voluntary Relocation Component'!I89</f>
        <v>1305988169.2966247</v>
      </c>
      <c r="H84" s="2"/>
      <c r="I84" s="60">
        <f>'Emergency Relocation Component'!U89*(1+$C$5)</f>
        <v>14600483800.739862</v>
      </c>
      <c r="J84" s="60">
        <f>'Emergency Relocation Component'!AN89*(1+$C$5)</f>
        <v>38744197027.163048</v>
      </c>
      <c r="K84" s="60">
        <f t="shared" si="17"/>
        <v>9125302375.4624138</v>
      </c>
      <c r="L84" s="77">
        <f t="shared" si="13"/>
        <v>63775971372.661957</v>
      </c>
      <c r="M84" s="55">
        <f t="shared" si="18"/>
        <v>2093</v>
      </c>
      <c r="N84" s="130">
        <f t="shared" si="14"/>
        <v>125499343256.30066</v>
      </c>
    </row>
    <row r="85" spans="2:14">
      <c r="B85" s="8">
        <f t="shared" si="15"/>
        <v>2094</v>
      </c>
      <c r="C85" s="67">
        <f>[5]Growth!U80*(1+$C$5)</f>
        <v>15956835447.424288</v>
      </c>
      <c r="D85" s="60">
        <f>[5]Growth!AN80*(1+$C$5)</f>
        <v>174251290671.10193</v>
      </c>
      <c r="E85" s="60">
        <f t="shared" si="16"/>
        <v>9973022154.6401806</v>
      </c>
      <c r="F85" s="100">
        <f t="shared" si="12"/>
        <v>200181148273.16638</v>
      </c>
      <c r="G85" s="75">
        <f>'Voluntary Relocation Component'!I90</f>
        <v>1377469302.0295036</v>
      </c>
      <c r="H85" s="2"/>
      <c r="I85" s="60">
        <f>'Emergency Relocation Component'!U90*(1+$C$5)</f>
        <v>15254358216.868351</v>
      </c>
      <c r="J85" s="60">
        <f>'Emergency Relocation Component'!AN90*(1+$C$5)</f>
        <v>40246708314.24823</v>
      </c>
      <c r="K85" s="60">
        <f t="shared" si="17"/>
        <v>9533973885.5427189</v>
      </c>
      <c r="L85" s="77">
        <f t="shared" si="13"/>
        <v>66412509718.688805</v>
      </c>
      <c r="M85" s="55">
        <f t="shared" si="18"/>
        <v>2094</v>
      </c>
      <c r="N85" s="130">
        <f t="shared" si="14"/>
        <v>133768638554.47757</v>
      </c>
    </row>
    <row r="86" spans="2:14">
      <c r="B86" s="8">
        <f t="shared" si="15"/>
        <v>2095</v>
      </c>
      <c r="C86" s="67">
        <f>[5]Growth!U81*(1+$C$5)</f>
        <v>16671057042.210766</v>
      </c>
      <c r="D86" s="60">
        <f>[5]Growth!AN81*(1+$C$5)</f>
        <v>184668990453.02701</v>
      </c>
      <c r="E86" s="60">
        <f t="shared" si="16"/>
        <v>10419410651.381729</v>
      </c>
      <c r="F86" s="100">
        <f t="shared" si="12"/>
        <v>211759458146.61951</v>
      </c>
      <c r="G86" s="75">
        <f>'Voluntary Relocation Component'!I91</f>
        <v>1452862841.1536691</v>
      </c>
      <c r="H86" s="2"/>
      <c r="I86" s="60">
        <f>'Emergency Relocation Component'!U91*(1+$C$5)</f>
        <v>15937118865.107843</v>
      </c>
      <c r="J86" s="60">
        <f>'Emergency Relocation Component'!AN91*(1+$C$5)</f>
        <v>41816559267.110916</v>
      </c>
      <c r="K86" s="60">
        <f t="shared" si="17"/>
        <v>9960699290.6924019</v>
      </c>
      <c r="L86" s="77">
        <f t="shared" si="13"/>
        <v>69167240264.064835</v>
      </c>
      <c r="M86" s="55">
        <f t="shared" si="18"/>
        <v>2095</v>
      </c>
      <c r="N86" s="130">
        <f t="shared" si="14"/>
        <v>142592217882.55469</v>
      </c>
    </row>
    <row r="87" spans="2:14">
      <c r="B87" s="8">
        <f t="shared" si="15"/>
        <v>2096</v>
      </c>
      <c r="C87" s="67">
        <f>[5]Growth!U82*(1+$C$5)</f>
        <v>17416808707.857319</v>
      </c>
      <c r="D87" s="60">
        <f>[5]Growth!AN82*(1+$C$5)</f>
        <v>195750215333.34946</v>
      </c>
      <c r="E87" s="60">
        <f t="shared" si="16"/>
        <v>10885505442.410824</v>
      </c>
      <c r="F87" s="100">
        <f t="shared" si="12"/>
        <v>224052529483.61761</v>
      </c>
      <c r="G87" s="75">
        <f>'Voluntary Relocation Component'!I92</f>
        <v>1532382926.1984107</v>
      </c>
      <c r="H87" s="2"/>
      <c r="I87" s="60">
        <f>'Emergency Relocation Component'!U92*(1+$C$5)</f>
        <v>16650019682.62911</v>
      </c>
      <c r="J87" s="60">
        <f>'Emergency Relocation Component'!AN92*(1+$C$5)</f>
        <v>43456677821.624374</v>
      </c>
      <c r="K87" s="60">
        <f t="shared" si="17"/>
        <v>10406262301.643194</v>
      </c>
      <c r="L87" s="77">
        <f t="shared" si="13"/>
        <v>72045342732.095093</v>
      </c>
      <c r="M87" s="55">
        <f t="shared" si="18"/>
        <v>2096</v>
      </c>
      <c r="N87" s="130">
        <f t="shared" si="14"/>
        <v>152007186751.52252</v>
      </c>
    </row>
    <row r="88" spans="2:14">
      <c r="B88" s="8">
        <f t="shared" si="15"/>
        <v>2097</v>
      </c>
      <c r="C88" s="67">
        <f>[5]Growth!U83*(1+$C$5)</f>
        <v>18195457897.46302</v>
      </c>
      <c r="D88" s="60">
        <f>[5]Growth!AN83*(1+$C$5)</f>
        <v>207537694359.29462</v>
      </c>
      <c r="E88" s="60">
        <f t="shared" si="16"/>
        <v>11372161185.914387</v>
      </c>
      <c r="F88" s="100">
        <f t="shared" si="12"/>
        <v>237105313442.67203</v>
      </c>
      <c r="G88" s="75">
        <f>'Voluntary Relocation Component'!I93</f>
        <v>1616255417.2993109</v>
      </c>
      <c r="H88" s="2"/>
      <c r="I88" s="60">
        <f>'Emergency Relocation Component'!U93*(1+$C$5)</f>
        <v>17394367784.739746</v>
      </c>
      <c r="J88" s="60">
        <f>'Emergency Relocation Component'!AN93*(1+$C$5)</f>
        <v>45170116456.409615</v>
      </c>
      <c r="K88" s="60">
        <f t="shared" si="17"/>
        <v>10871479865.462341</v>
      </c>
      <c r="L88" s="77">
        <f t="shared" si="13"/>
        <v>75052219523.911011</v>
      </c>
      <c r="M88" s="55">
        <f t="shared" si="18"/>
        <v>2097</v>
      </c>
      <c r="N88" s="130">
        <f t="shared" si="14"/>
        <v>162053093918.76102</v>
      </c>
    </row>
    <row r="89" spans="2:14">
      <c r="B89" s="8">
        <f t="shared" si="15"/>
        <v>2098</v>
      </c>
      <c r="C89" s="67">
        <f>[5]Growth!U84*(1+$C$5)</f>
        <v>19008429984.259628</v>
      </c>
      <c r="D89" s="60">
        <f>[5]Growth!AN84*(1+$C$5)</f>
        <v>220076888931.63925</v>
      </c>
      <c r="E89" s="60">
        <f t="shared" si="16"/>
        <v>11880268740.162268</v>
      </c>
      <c r="F89" s="100">
        <f t="shared" si="12"/>
        <v>250965587656.06113</v>
      </c>
      <c r="G89" s="75">
        <f>'Voluntary Relocation Component'!I94</f>
        <v>1704718536.7085838</v>
      </c>
      <c r="H89" s="2"/>
      <c r="I89" s="60">
        <f>'Emergency Relocation Component'!U94*(1+$C$5)</f>
        <v>18171525647.854858</v>
      </c>
      <c r="J89" s="60">
        <f>'Emergency Relocation Component'!AN94*(1+$C$5)</f>
        <v>46960055892.910454</v>
      </c>
      <c r="K89" s="60">
        <f t="shared" si="17"/>
        <v>11357203529.909286</v>
      </c>
      <c r="L89" s="77">
        <f t="shared" si="13"/>
        <v>78193503607.383179</v>
      </c>
      <c r="M89" s="55">
        <f t="shared" si="18"/>
        <v>2098</v>
      </c>
      <c r="N89" s="130">
        <f t="shared" si="14"/>
        <v>172772084048.67795</v>
      </c>
    </row>
    <row r="90" spans="2:14">
      <c r="B90" s="8">
        <f t="shared" si="15"/>
        <v>2099</v>
      </c>
      <c r="C90" s="67">
        <f>[5]Growth!U85*(1+$C$5)</f>
        <v>19857210634.992256</v>
      </c>
      <c r="D90" s="60">
        <f>[5]Growth!AN85*(1+$C$5)</f>
        <v>233416169539.70883</v>
      </c>
      <c r="E90" s="60">
        <f t="shared" si="16"/>
        <v>12410756646.870159</v>
      </c>
      <c r="F90" s="100">
        <f t="shared" si="12"/>
        <v>265684136821.57123</v>
      </c>
      <c r="G90" s="75">
        <f>'Voluntary Relocation Component'!I95</f>
        <v>1798023545.4175851</v>
      </c>
      <c r="H90" s="2"/>
      <c r="I90" s="60">
        <f>'Emergency Relocation Component'!U95*(1+$C$5)</f>
        <v>18982913377.819641</v>
      </c>
      <c r="J90" s="60">
        <f>'Emergency Relocation Component'!AN95*(1+$C$5)</f>
        <v>48829811187.431046</v>
      </c>
      <c r="K90" s="60">
        <f t="shared" si="17"/>
        <v>11864320861.137276</v>
      </c>
      <c r="L90" s="77">
        <f t="shared" si="13"/>
        <v>81475068971.805542</v>
      </c>
      <c r="M90" s="55">
        <f t="shared" si="18"/>
        <v>2099</v>
      </c>
      <c r="N90" s="130">
        <f t="shared" si="14"/>
        <v>184209067849.76569</v>
      </c>
    </row>
    <row r="91" spans="2:14">
      <c r="B91" s="8">
        <f t="shared" si="15"/>
        <v>2100</v>
      </c>
      <c r="C91" s="67">
        <f>[5]Growth!U86*(1+$C$5)</f>
        <v>20743348275.837486</v>
      </c>
      <c r="D91" s="60">
        <f>[5]Growth!AN86*(1+$C$5)</f>
        <v>247607015255.9097</v>
      </c>
      <c r="E91" s="60">
        <f t="shared" si="16"/>
        <v>12964592672.39843</v>
      </c>
      <c r="F91" s="100">
        <f t="shared" si="12"/>
        <v>281314956204.14563</v>
      </c>
      <c r="G91" s="75">
        <f>'Voluntary Relocation Component'!I96</f>
        <v>1896435456.8132915</v>
      </c>
      <c r="H91" s="2"/>
      <c r="I91" s="60">
        <f>'Emergency Relocation Component'!U96*(1+$C$5)</f>
        <v>19830011066.661266</v>
      </c>
      <c r="J91" s="60">
        <f>'Emergency Relocation Component'!AN96*(1+$C$5)</f>
        <v>50782840382.145683</v>
      </c>
      <c r="K91" s="60">
        <f t="shared" si="17"/>
        <v>12393756916.663292</v>
      </c>
      <c r="L91" s="77">
        <f t="shared" si="13"/>
        <v>84903043822.283539</v>
      </c>
      <c r="M91" s="55">
        <f t="shared" si="18"/>
        <v>2100</v>
      </c>
      <c r="N91" s="130">
        <f t="shared" si="14"/>
        <v>196411912381.86209</v>
      </c>
    </row>
    <row r="92" spans="2:14">
      <c r="B92" s="8">
        <f t="shared" si="15"/>
        <v>2101</v>
      </c>
      <c r="C92" s="67">
        <f>[5]Growth!U87*(1+$C$5)</f>
        <v>21672243331.852364</v>
      </c>
      <c r="D92" s="60">
        <f>[5]Growth!AN87*(1+$C$5)</f>
        <v>262739618338.18954</v>
      </c>
      <c r="E92" s="60">
        <f t="shared" si="16"/>
        <v>13545152082.407726</v>
      </c>
      <c r="F92" s="100">
        <f t="shared" si="12"/>
        <v>297957013752.44965</v>
      </c>
      <c r="G92" s="75">
        <f>'Voluntary Relocation Component'!I97</f>
        <v>2000233789.3957748</v>
      </c>
      <c r="H92" s="2"/>
      <c r="I92" s="60">
        <f>'Emergency Relocation Component'!U97*(1+$C$5)</f>
        <v>20717982117.972923</v>
      </c>
      <c r="J92" s="60">
        <f>'Emergency Relocation Component'!AN97*(1+$C$5)</f>
        <v>52829870302.379044</v>
      </c>
      <c r="K92" s="60">
        <f t="shared" si="17"/>
        <v>12948738823.733078</v>
      </c>
      <c r="L92" s="77">
        <f t="shared" si="13"/>
        <v>88496825033.48082</v>
      </c>
      <c r="M92" s="55">
        <f t="shared" si="18"/>
        <v>2101</v>
      </c>
      <c r="N92" s="130">
        <f t="shared" si="14"/>
        <v>209460188718.96881</v>
      </c>
    </row>
    <row r="93" spans="2:14">
      <c r="B93" s="8">
        <f t="shared" si="15"/>
        <v>2102</v>
      </c>
      <c r="C93" s="67">
        <f>[5]Growth!U88*(1+$C$5)</f>
        <v>22642169522.779137</v>
      </c>
      <c r="D93" s="60">
        <f>[5]Growth!AN88*(1+$C$5)</f>
        <v>278841528854.47699</v>
      </c>
      <c r="E93" s="60">
        <f t="shared" si="16"/>
        <v>14151355951.736961</v>
      </c>
      <c r="F93" s="100">
        <f t="shared" si="12"/>
        <v>315635054328.99304</v>
      </c>
      <c r="G93" s="75">
        <f>'Voluntary Relocation Component'!I98</f>
        <v>2109713360.6946063</v>
      </c>
      <c r="H93" s="2"/>
      <c r="I93" s="60">
        <f>'Emergency Relocation Component'!U98*(1+$C$5)</f>
        <v>21645175246.749081</v>
      </c>
      <c r="J93" s="60">
        <f>'Emergency Relocation Component'!AN98*(1+$C$5)</f>
        <v>54968181281.23658</v>
      </c>
      <c r="K93" s="60">
        <f t="shared" si="17"/>
        <v>13528234529.218176</v>
      </c>
      <c r="L93" s="77">
        <f t="shared" si="13"/>
        <v>92251304417.898438</v>
      </c>
      <c r="M93" s="55">
        <f t="shared" si="18"/>
        <v>2102</v>
      </c>
      <c r="N93" s="130">
        <f t="shared" si="14"/>
        <v>223383749911.0946</v>
      </c>
    </row>
    <row r="94" spans="2:14">
      <c r="B94" s="8">
        <f t="shared" si="15"/>
        <v>2103</v>
      </c>
      <c r="C94" s="67">
        <f>[5]Growth!U89*(1+$C$5)</f>
        <v>23654907724.468937</v>
      </c>
      <c r="D94" s="60">
        <f>[5]Growth!AN89*(1+$C$5)</f>
        <v>295975220153.35425</v>
      </c>
      <c r="E94" s="60">
        <f t="shared" si="16"/>
        <v>14784317327.793085</v>
      </c>
      <c r="F94" s="100">
        <f t="shared" si="12"/>
        <v>334414445205.61627</v>
      </c>
      <c r="G94" s="75">
        <f>'Voluntary Relocation Component'!I99</f>
        <v>2225185124.6391606</v>
      </c>
      <c r="H94" s="2"/>
      <c r="I94" s="60">
        <f>'Emergency Relocation Component'!U99*(1+$C$5)</f>
        <v>22613292733.107929</v>
      </c>
      <c r="J94" s="60">
        <f>'Emergency Relocation Component'!AN99*(1+$C$5)</f>
        <v>57201733959.116066</v>
      </c>
      <c r="K94" s="60">
        <f t="shared" si="17"/>
        <v>14133307958.192455</v>
      </c>
      <c r="L94" s="77">
        <f t="shared" si="13"/>
        <v>96173519775.055618</v>
      </c>
      <c r="M94" s="55">
        <f t="shared" si="18"/>
        <v>2103</v>
      </c>
      <c r="N94" s="130">
        <f t="shared" si="14"/>
        <v>238240925430.56067</v>
      </c>
    </row>
    <row r="95" spans="2:14">
      <c r="B95" s="8">
        <f t="shared" si="15"/>
        <v>2104</v>
      </c>
      <c r="C95" s="67">
        <f>[5]Growth!U90*(1+$C$5)</f>
        <v>24712314322.520794</v>
      </c>
      <c r="D95" s="60">
        <f>[5]Growth!AN90*(1+$C$5)</f>
        <v>314207171796.31738</v>
      </c>
      <c r="E95" s="60">
        <f t="shared" si="16"/>
        <v>15445196451.575497</v>
      </c>
      <c r="F95" s="100">
        <f t="shared" si="12"/>
        <v>354364682570.4137</v>
      </c>
      <c r="G95" s="75">
        <f>'Voluntary Relocation Component'!I100</f>
        <v>2346977054.7612181</v>
      </c>
      <c r="H95" s="2"/>
      <c r="I95" s="60">
        <f>'Emergency Relocation Component'!U100*(1+$C$5)</f>
        <v>23624109029.985794</v>
      </c>
      <c r="J95" s="60">
        <f>'Emergency Relocation Component'!AN100*(1+$C$5)</f>
        <v>59534657621.668549</v>
      </c>
      <c r="K95" s="60">
        <f t="shared" si="17"/>
        <v>14765068143.741121</v>
      </c>
      <c r="L95" s="77">
        <f t="shared" si="13"/>
        <v>100270811850.15668</v>
      </c>
      <c r="M95" s="55">
        <f t="shared" si="18"/>
        <v>2104</v>
      </c>
      <c r="N95" s="130">
        <f t="shared" si="14"/>
        <v>254093870720.25702</v>
      </c>
    </row>
    <row r="96" spans="2:14">
      <c r="B96" s="8">
        <f t="shared" si="15"/>
        <v>2105</v>
      </c>
      <c r="C96" s="67">
        <f>[5]Growth!U91*(1+$C$5)</f>
        <v>25816324311.06665</v>
      </c>
      <c r="D96" s="60">
        <f>[5]Growth!AN91*(1+$C$5)</f>
        <v>333608119345.15454</v>
      </c>
      <c r="E96" s="60">
        <f t="shared" si="16"/>
        <v>16135202694.416656</v>
      </c>
      <c r="F96" s="100">
        <f t="shared" si="12"/>
        <v>375559646350.63782</v>
      </c>
      <c r="G96" s="75">
        <f>'Voluntary Relocation Component'!I101</f>
        <v>2475435075.7384214</v>
      </c>
      <c r="H96" s="2"/>
      <c r="I96" s="60">
        <f>'Emergency Relocation Component'!U101*(1+$C$5)</f>
        <v>24679473724.718674</v>
      </c>
      <c r="J96" s="60">
        <f>'Emergency Relocation Component'!AN101*(1+$C$5)</f>
        <v>61971256298.00518</v>
      </c>
      <c r="K96" s="60">
        <f t="shared" si="17"/>
        <v>15424671077.949171</v>
      </c>
      <c r="L96" s="77">
        <f t="shared" si="13"/>
        <v>104550836176.41145</v>
      </c>
      <c r="M96" s="55">
        <f t="shared" si="18"/>
        <v>2105</v>
      </c>
      <c r="N96" s="130">
        <f t="shared" si="14"/>
        <v>271008810174.22638</v>
      </c>
    </row>
    <row r="97" spans="2:14">
      <c r="B97" s="8">
        <f t="shared" si="15"/>
        <v>2106</v>
      </c>
      <c r="C97" s="67">
        <f>[5]Growth!U92*(1+$C$5)</f>
        <v>26968954512.660797</v>
      </c>
      <c r="D97" s="60">
        <f>[5]Growth!AN92*(1+$C$5)</f>
        <v>354253324254.9071</v>
      </c>
      <c r="E97" s="60">
        <f t="shared" si="16"/>
        <v>16855596570.412998</v>
      </c>
      <c r="F97" s="100">
        <f t="shared" si="12"/>
        <v>398077875337.9809</v>
      </c>
      <c r="G97" s="75">
        <f>'Voluntary Relocation Component'!I102</f>
        <v>2610924045.9244742</v>
      </c>
      <c r="H97" s="2"/>
      <c r="I97" s="60">
        <f>'Emergency Relocation Component'!U102*(1+$C$5)</f>
        <v>25781314616.349892</v>
      </c>
      <c r="J97" s="60">
        <f>'Emergency Relocation Component'!AN102*(1+$C$5)</f>
        <v>64516015991.988464</v>
      </c>
      <c r="K97" s="60">
        <f t="shared" si="17"/>
        <v>16113321635.218681</v>
      </c>
      <c r="L97" s="77">
        <f t="shared" si="13"/>
        <v>109021576289.48151</v>
      </c>
      <c r="M97" s="55">
        <f t="shared" si="18"/>
        <v>2106</v>
      </c>
      <c r="N97" s="130">
        <f t="shared" si="14"/>
        <v>289056299048.49939</v>
      </c>
    </row>
    <row r="98" spans="2:14">
      <c r="B98" s="8">
        <f t="shared" si="15"/>
        <v>2107</v>
      </c>
      <c r="C98" s="67">
        <f>[5]Growth!U93*(1+$C$5)</f>
        <v>28172306923.636688</v>
      </c>
      <c r="D98" s="60">
        <f>[5]Growth!AN93*(1+$C$5)</f>
        <v>376222864117.10938</v>
      </c>
      <c r="E98" s="60">
        <f t="shared" si="16"/>
        <v>17607691827.27293</v>
      </c>
      <c r="F98" s="100">
        <f t="shared" si="12"/>
        <v>422002862868.01904</v>
      </c>
      <c r="G98" s="75">
        <f>'Voluntary Relocation Component'!I103</f>
        <v>2753828793.6567488</v>
      </c>
      <c r="H98" s="2"/>
      <c r="I98" s="60">
        <f>'Emergency Relocation Component'!U103*(1+$C$5)</f>
        <v>26931640912.832413</v>
      </c>
      <c r="J98" s="60">
        <f>'Emergency Relocation Component'!AN103*(1+$C$5)</f>
        <v>67173612816.383163</v>
      </c>
      <c r="K98" s="60">
        <f t="shared" si="17"/>
        <v>16832275570.520258</v>
      </c>
      <c r="L98" s="77">
        <f t="shared" si="13"/>
        <v>113691358093.39259</v>
      </c>
      <c r="M98" s="55">
        <f t="shared" si="18"/>
        <v>2107</v>
      </c>
      <c r="N98" s="130">
        <f t="shared" si="14"/>
        <v>308311504774.62646</v>
      </c>
    </row>
    <row r="99" spans="2:14">
      <c r="B99" s="8">
        <f t="shared" si="15"/>
        <v>2108</v>
      </c>
      <c r="C99" s="67">
        <f>[5]Growth!U94*(1+$C$5)</f>
        <v>29428572189.42852</v>
      </c>
      <c r="D99" s="60">
        <f>[5]Growth!AN94*(1+$C$5)</f>
        <v>399601926580.80786</v>
      </c>
      <c r="E99" s="60">
        <f t="shared" si="16"/>
        <v>18392857618.392826</v>
      </c>
      <c r="F99" s="100">
        <f t="shared" si="12"/>
        <v>447423356388.62921</v>
      </c>
      <c r="G99" s="75">
        <f>'Voluntary Relocation Component'!I104</f>
        <v>2904555210.2847633</v>
      </c>
      <c r="H99" s="2"/>
      <c r="I99" s="60">
        <f>'Emergency Relocation Component'!U104*(1+$C$5)</f>
        <v>28132546552.422314</v>
      </c>
      <c r="J99" s="60">
        <f>'Emergency Relocation Component'!AN104*(1+$C$5)</f>
        <v>69948918851.750534</v>
      </c>
      <c r="K99" s="60">
        <f t="shared" si="17"/>
        <v>17582841595.263947</v>
      </c>
      <c r="L99" s="77">
        <f t="shared" si="13"/>
        <v>118568862209.72156</v>
      </c>
      <c r="M99" s="55">
        <f t="shared" si="18"/>
        <v>2108</v>
      </c>
      <c r="N99" s="130">
        <f t="shared" si="14"/>
        <v>328854494178.90765</v>
      </c>
    </row>
    <row r="100" spans="2:14">
      <c r="B100" s="8">
        <f t="shared" si="15"/>
        <v>2109</v>
      </c>
      <c r="C100" s="67">
        <f>[5]Growth!U95*(1+$C$5)</f>
        <v>30740033214.490437</v>
      </c>
      <c r="D100" s="60">
        <f>[5]Growth!AN95*(1+$C$5)</f>
        <v>424481141369.45959</v>
      </c>
      <c r="E100" s="60">
        <f t="shared" si="16"/>
        <v>19212520759.056522</v>
      </c>
      <c r="F100" s="100">
        <f t="shared" si="12"/>
        <v>474433695343.00653</v>
      </c>
      <c r="G100" s="75">
        <f>'Voluntary Relocation Component'!I105</f>
        <v>3063531403.0240493</v>
      </c>
      <c r="H100" s="2"/>
      <c r="I100" s="60">
        <f>'Emergency Relocation Component'!U105*(1+$C$5)</f>
        <v>29386213653.68914</v>
      </c>
      <c r="J100" s="60">
        <f>'Emergency Relocation Component'!AN105*(1+$C$5)</f>
        <v>72847011806.314621</v>
      </c>
      <c r="K100" s="60">
        <f t="shared" si="17"/>
        <v>18366383533.555714</v>
      </c>
      <c r="L100" s="77">
        <f t="shared" si="13"/>
        <v>123663140396.58351</v>
      </c>
      <c r="M100" s="55">
        <f t="shared" si="18"/>
        <v>2109</v>
      </c>
      <c r="N100" s="130">
        <f t="shared" si="14"/>
        <v>350770554946.42303</v>
      </c>
    </row>
    <row r="101" spans="2:14">
      <c r="B101" s="8">
        <f t="shared" si="15"/>
        <v>2110</v>
      </c>
      <c r="C101" s="67">
        <f>[5]Growth!U96*(1+$C$5)</f>
        <v>32109068911.584976</v>
      </c>
      <c r="D101" s="60">
        <f>[5]Growth!AN96*(1+$C$5)</f>
        <v>450956914349.3371</v>
      </c>
      <c r="E101" s="60">
        <f t="shared" si="16"/>
        <v>20068168069.740608</v>
      </c>
      <c r="F101" s="100">
        <f t="shared" si="12"/>
        <v>503134151330.66266</v>
      </c>
      <c r="G101" s="75">
        <f>'Voluntary Relocation Component'!I106</f>
        <v>3231208910.9098835</v>
      </c>
      <c r="H101" s="2"/>
      <c r="I101" s="60">
        <f>'Emergency Relocation Component'!U106*(1+$C$5)</f>
        <v>30694916098.701588</v>
      </c>
      <c r="J101" s="60">
        <f>'Emergency Relocation Component'!AN106*(1+$C$5)</f>
        <v>75873181766.438461</v>
      </c>
      <c r="K101" s="60">
        <f t="shared" si="17"/>
        <v>19184322561.688492</v>
      </c>
      <c r="L101" s="77">
        <f t="shared" si="13"/>
        <v>128983629337.73842</v>
      </c>
      <c r="M101" s="55">
        <f t="shared" si="18"/>
        <v>2110</v>
      </c>
      <c r="N101" s="130">
        <f t="shared" si="14"/>
        <v>374150521992.92426</v>
      </c>
    </row>
    <row r="102" spans="2:14">
      <c r="B102" s="8">
        <f t="shared" si="15"/>
        <v>2111</v>
      </c>
      <c r="C102" s="67">
        <f>[5]Growth!U97*(1+$C$5)</f>
        <v>33542015711.098045</v>
      </c>
      <c r="D102" s="60">
        <f>[5]Growth!AN97*(1+$C$5)</f>
        <v>479181126585.91113</v>
      </c>
      <c r="E102" s="60">
        <f t="shared" si="16"/>
        <v>20963759819.436279</v>
      </c>
      <c r="F102" s="100">
        <f t="shared" si="12"/>
        <v>533686902116.44543</v>
      </c>
      <c r="G102" s="75">
        <f>'Voluntary Relocation Component'!I107</f>
        <v>3408063987.3045597</v>
      </c>
      <c r="H102" s="2"/>
      <c r="I102" s="60">
        <f>'Emergency Relocation Component'!U107*(1+$C$5)</f>
        <v>32064846381.998219</v>
      </c>
      <c r="J102" s="60">
        <f>'Emergency Relocation Component'!AN107*(1+$C$5)</f>
        <v>79041075755.897797</v>
      </c>
      <c r="K102" s="60">
        <f t="shared" si="17"/>
        <v>20040528988.748886</v>
      </c>
      <c r="L102" s="77">
        <f t="shared" si="13"/>
        <v>134554515113.94946</v>
      </c>
      <c r="M102" s="55">
        <f t="shared" si="18"/>
        <v>2111</v>
      </c>
      <c r="N102" s="130">
        <f t="shared" si="14"/>
        <v>399132387002.49597</v>
      </c>
    </row>
    <row r="103" spans="2:14">
      <c r="B103" s="8">
        <f t="shared" si="15"/>
        <v>2112</v>
      </c>
      <c r="C103" s="67">
        <f>[5]Growth!U98*(1+$C$5)</f>
        <v>35037984518.283455</v>
      </c>
      <c r="D103" s="60">
        <f>[5]Growth!AN98*(1+$C$5)</f>
        <v>509220282716.71741</v>
      </c>
      <c r="E103" s="60">
        <f t="shared" si="16"/>
        <v>21898740323.927158</v>
      </c>
      <c r="F103" s="100">
        <f t="shared" si="12"/>
        <v>566157007558.92798</v>
      </c>
      <c r="G103" s="75">
        <f>'Voluntary Relocation Component'!I108</f>
        <v>3594598952.6009331</v>
      </c>
      <c r="H103" s="2"/>
      <c r="I103" s="60">
        <f>'Emergency Relocation Component'!U108*(1+$C$5)</f>
        <v>33495032403.377758</v>
      </c>
      <c r="J103" s="60">
        <f>'Emergency Relocation Component'!AN108*(1+$C$5)</f>
        <v>82349074095.988174</v>
      </c>
      <c r="K103" s="60">
        <f t="shared" si="17"/>
        <v>20934395252.111099</v>
      </c>
      <c r="L103" s="77">
        <f t="shared" si="13"/>
        <v>140373100704.07794</v>
      </c>
      <c r="M103" s="55">
        <f t="shared" si="18"/>
        <v>2112</v>
      </c>
      <c r="N103" s="130">
        <f t="shared" si="14"/>
        <v>425783906854.85004</v>
      </c>
    </row>
    <row r="104" spans="2:14">
      <c r="B104" s="8">
        <f t="shared" si="15"/>
        <v>2113</v>
      </c>
      <c r="C104" s="67">
        <f>[5]Growth!U99*(1+$C$5)</f>
        <v>36599695166.909653</v>
      </c>
      <c r="D104" s="60">
        <f>[5]Growth!AN99*(1+$C$5)</f>
        <v>541191126078.6344</v>
      </c>
      <c r="E104" s="60">
        <f t="shared" si="16"/>
        <v>22874809479.318535</v>
      </c>
      <c r="F104" s="100">
        <f t="shared" si="12"/>
        <v>600665630724.86255</v>
      </c>
      <c r="G104" s="75">
        <f>'Voluntary Relocation Component'!I109</f>
        <v>3791343620.964324</v>
      </c>
      <c r="H104" s="2"/>
      <c r="I104" s="60">
        <f>'Emergency Relocation Component'!U109*(1+$C$5)</f>
        <v>34988074910.940262</v>
      </c>
      <c r="J104" s="60">
        <f>'Emergency Relocation Component'!AN109*(1+$C$5)</f>
        <v>85803218650.940735</v>
      </c>
      <c r="K104" s="60">
        <f t="shared" si="17"/>
        <v>21867546819.337662</v>
      </c>
      <c r="L104" s="77">
        <f t="shared" si="13"/>
        <v>146450184002.18298</v>
      </c>
      <c r="M104" s="55">
        <f t="shared" si="18"/>
        <v>2113</v>
      </c>
      <c r="N104" s="130">
        <f t="shared" si="14"/>
        <v>454215446722.67957</v>
      </c>
    </row>
    <row r="105" spans="2:14">
      <c r="B105" s="8">
        <f t="shared" si="15"/>
        <v>2114</v>
      </c>
      <c r="C105" s="67">
        <f>[5]Growth!U100*(1+$C$5)</f>
        <v>38229981919.102753</v>
      </c>
      <c r="D105" s="60">
        <f>[5]Growth!AN100*(1+$C$5)</f>
        <v>575217845460.06116</v>
      </c>
      <c r="E105" s="60">
        <f t="shared" si="16"/>
        <v>23893738699.43922</v>
      </c>
      <c r="F105" s="100">
        <f t="shared" si="12"/>
        <v>637341566078.60315</v>
      </c>
      <c r="G105" s="75">
        <f>'Voluntary Relocation Component'!I110</f>
        <v>3998856805.165175</v>
      </c>
      <c r="H105" s="2"/>
      <c r="I105" s="60">
        <f>'Emergency Relocation Component'!U110*(1+$C$5)</f>
        <v>36546684088.250565</v>
      </c>
      <c r="J105" s="60">
        <f>'Emergency Relocation Component'!AN110*(1+$C$5)</f>
        <v>89409804774.813232</v>
      </c>
      <c r="K105" s="60">
        <f t="shared" si="17"/>
        <v>22841677555.156601</v>
      </c>
      <c r="L105" s="77">
        <f t="shared" si="13"/>
        <v>152797023223.38556</v>
      </c>
      <c r="M105" s="55">
        <f t="shared" si="18"/>
        <v>2114</v>
      </c>
      <c r="N105" s="130">
        <f t="shared" si="14"/>
        <v>484544542855.21759</v>
      </c>
    </row>
    <row r="106" spans="2:14">
      <c r="B106" s="8">
        <f t="shared" si="15"/>
        <v>2115</v>
      </c>
      <c r="C106" s="67">
        <f>[5]Growth!U101*(1+$C$5)</f>
        <v>39931798108.597908</v>
      </c>
      <c r="D106" s="60">
        <f>[5]Growth!AN101*(1+$C$5)</f>
        <v>611432555908.21375</v>
      </c>
      <c r="E106" s="60">
        <f t="shared" si="16"/>
        <v>24957373817.873692</v>
      </c>
      <c r="F106" s="100">
        <f t="shared" si="12"/>
        <v>676321727834.6853</v>
      </c>
      <c r="G106" s="75">
        <f>'Voluntary Relocation Component'!I111</f>
        <v>4217727903.776669</v>
      </c>
      <c r="H106" s="2"/>
      <c r="I106" s="60">
        <f>'Emergency Relocation Component'!U111*(1+$C$5)</f>
        <v>38173683996.014565</v>
      </c>
      <c r="J106" s="60">
        <f>'Emergency Relocation Component'!AN111*(1+$C$5)</f>
        <v>93175393377.455353</v>
      </c>
      <c r="K106" s="60">
        <f t="shared" si="17"/>
        <v>23858552497.509102</v>
      </c>
      <c r="L106" s="77">
        <f t="shared" si="13"/>
        <v>159425357774.75568</v>
      </c>
      <c r="M106" s="55">
        <f t="shared" si="18"/>
        <v>2115</v>
      </c>
      <c r="N106" s="130">
        <f t="shared" si="14"/>
        <v>516896370059.92963</v>
      </c>
    </row>
    <row r="107" spans="2:14">
      <c r="B107" s="8">
        <f t="shared" si="15"/>
        <v>2116</v>
      </c>
      <c r="C107" s="67">
        <f>[5]Growth!U102*(1+$C$5)</f>
        <v>41708220962.244812</v>
      </c>
      <c r="D107" s="60">
        <f>[5]Growth!AN102*(1+$C$5)</f>
        <v>649975787814.86768</v>
      </c>
      <c r="E107" s="60">
        <f t="shared" si="16"/>
        <v>26067638101.403008</v>
      </c>
      <c r="F107" s="100">
        <f t="shared" ref="F107:F121" si="19">SUM(C107:E107)</f>
        <v>717751646878.5155</v>
      </c>
      <c r="G107" s="75">
        <f>'Voluntary Relocation Component'!I112</f>
        <v>4448578575.2454033</v>
      </c>
      <c r="H107" s="2"/>
      <c r="I107" s="60">
        <f>'Emergency Relocation Component'!U112*(1+$C$5)</f>
        <v>39872017184.33432</v>
      </c>
      <c r="J107" s="60">
        <f>'Emergency Relocation Component'!AN112*(1+$C$5)</f>
        <v>97106820064.686722</v>
      </c>
      <c r="K107" s="60">
        <f t="shared" si="17"/>
        <v>24920010740.20895</v>
      </c>
      <c r="L107" s="77">
        <f t="shared" ref="L107:L121" si="20">SUM(G107:K107)</f>
        <v>166347426564.4754</v>
      </c>
      <c r="M107" s="55">
        <f t="shared" si="18"/>
        <v>2116</v>
      </c>
      <c r="N107" s="130">
        <f t="shared" ref="N107:N121" si="21">F107-L107</f>
        <v>551404220314.04004</v>
      </c>
    </row>
    <row r="108" spans="2:14">
      <c r="B108" s="8">
        <f t="shared" ref="B108:B121" si="22">B107+1</f>
        <v>2117</v>
      </c>
      <c r="C108" s="67">
        <f>[5]Growth!U103*(1+$C$5)</f>
        <v>43562456605.984917</v>
      </c>
      <c r="D108" s="60">
        <f>[5]Growth!AN103*(1+$C$5)</f>
        <v>690997017486.67871</v>
      </c>
      <c r="E108" s="60">
        <f t="shared" si="16"/>
        <v>27226535378.740574</v>
      </c>
      <c r="F108" s="100">
        <f t="shared" si="19"/>
        <v>761786009471.40417</v>
      </c>
      <c r="G108" s="75">
        <f>'Voluntary Relocation Component'!I113</f>
        <v>4692064503.5900736</v>
      </c>
      <c r="H108" s="2"/>
      <c r="I108" s="60">
        <f>'Emergency Relocation Component'!U113*(1+$C$5)</f>
        <v>41644749481.496025</v>
      </c>
      <c r="J108" s="60">
        <f>'Emergency Relocation Component'!AN113*(1+$C$5)</f>
        <v>101211206411.34041</v>
      </c>
      <c r="K108" s="60">
        <f t="shared" si="17"/>
        <v>26027968425.935017</v>
      </c>
      <c r="L108" s="77">
        <f t="shared" si="20"/>
        <v>173575988822.36154</v>
      </c>
      <c r="M108" s="55">
        <f t="shared" si="18"/>
        <v>2117</v>
      </c>
      <c r="N108" s="130">
        <f t="shared" si="21"/>
        <v>588210020649.0426</v>
      </c>
    </row>
    <row r="109" spans="2:14">
      <c r="B109" s="8">
        <f t="shared" si="22"/>
        <v>2118</v>
      </c>
      <c r="C109" s="67">
        <f>[5]Growth!U104*(1+$C$5)</f>
        <v>45497845261.69342</v>
      </c>
      <c r="D109" s="60">
        <f>[5]Growth!AN104*(1+$C$5)</f>
        <v>734655217558.44556</v>
      </c>
      <c r="E109" s="60">
        <f t="shared" si="16"/>
        <v>28436153288.558388</v>
      </c>
      <c r="F109" s="100">
        <f t="shared" si="19"/>
        <v>808589216108.69727</v>
      </c>
      <c r="G109" s="75">
        <f>'Voluntary Relocation Component'!I114</f>
        <v>4948877260.7432222</v>
      </c>
      <c r="H109" s="2"/>
      <c r="I109" s="60">
        <f>'Emergency Relocation Component'!U114*(1+$C$5)</f>
        <v>43495074965.413048</v>
      </c>
      <c r="J109" s="60">
        <f>'Emergency Relocation Component'!AN114*(1+$C$5)</f>
        <v>105495969785.42496</v>
      </c>
      <c r="K109" s="60">
        <f t="shared" si="17"/>
        <v>27184421853.383156</v>
      </c>
      <c r="L109" s="77">
        <f t="shared" si="20"/>
        <v>181124343864.96439</v>
      </c>
      <c r="M109" s="55">
        <f t="shared" si="18"/>
        <v>2118</v>
      </c>
      <c r="N109" s="130">
        <f t="shared" si="21"/>
        <v>627464872243.73291</v>
      </c>
    </row>
    <row r="110" spans="2:14">
      <c r="B110" s="8">
        <f t="shared" si="22"/>
        <v>2119</v>
      </c>
      <c r="C110" s="67">
        <f>[5]Growth!U105*(1+$C$5)</f>
        <v>47517866641.457794</v>
      </c>
      <c r="D110" s="60">
        <f>[5]Growth!AN105*(1+$C$5)</f>
        <v>781119475390.34473</v>
      </c>
      <c r="E110" s="60">
        <f t="shared" si="16"/>
        <v>29698666650.911121</v>
      </c>
      <c r="F110" s="100">
        <f t="shared" si="19"/>
        <v>858336008682.71362</v>
      </c>
      <c r="G110" s="75">
        <f>'Voluntary Relocation Component'!I115</f>
        <v>5219746270.8257427</v>
      </c>
      <c r="H110" s="2"/>
      <c r="I110" s="60">
        <f>'Emergency Relocation Component'!U115*(1+$C$5)</f>
        <v>45426321124.018036</v>
      </c>
      <c r="J110" s="60">
        <f>'Emergency Relocation Component'!AN115*(1+$C$5)</f>
        <v>109968838481.64238</v>
      </c>
      <c r="K110" s="60">
        <f t="shared" si="17"/>
        <v>28391450702.511272</v>
      </c>
      <c r="L110" s="77">
        <f t="shared" si="20"/>
        <v>189006356578.99741</v>
      </c>
      <c r="M110" s="55">
        <f t="shared" si="18"/>
        <v>2119</v>
      </c>
      <c r="N110" s="130">
        <f t="shared" si="21"/>
        <v>669329652103.71619</v>
      </c>
    </row>
    <row r="111" spans="2:14">
      <c r="B111" s="8">
        <f t="shared" si="22"/>
        <v>2120</v>
      </c>
      <c r="C111" s="67">
        <f>[5]Growth!U106*(1+$C$5)</f>
        <v>49626145546.044373</v>
      </c>
      <c r="D111" s="60">
        <f>[5]Growth!AN106*(1+$C$5)</f>
        <v>830569622530.44812</v>
      </c>
      <c r="E111" s="60">
        <f t="shared" si="16"/>
        <v>31016340966.277733</v>
      </c>
      <c r="F111" s="100">
        <f t="shared" si="19"/>
        <v>911212109042.77014</v>
      </c>
      <c r="G111" s="75">
        <f>'Voluntary Relocation Component'!I116</f>
        <v>5505440881.9332628</v>
      </c>
      <c r="H111" s="2"/>
      <c r="I111" s="60">
        <f>'Emergency Relocation Component'!U116*(1+$C$5)</f>
        <v>47441954211.069992</v>
      </c>
      <c r="J111" s="60">
        <f>'Emergency Relocation Component'!AN116*(1+$C$5)</f>
        <v>114637863388.81094</v>
      </c>
      <c r="K111" s="60">
        <f t="shared" si="17"/>
        <v>29651221381.918747</v>
      </c>
      <c r="L111" s="77">
        <f t="shared" si="20"/>
        <v>197236479863.73297</v>
      </c>
      <c r="M111" s="55">
        <f t="shared" si="18"/>
        <v>2120</v>
      </c>
      <c r="N111" s="130">
        <f t="shared" si="21"/>
        <v>713975629179.03711</v>
      </c>
    </row>
    <row r="112" spans="2:14">
      <c r="B112" s="8">
        <f t="shared" si="22"/>
        <v>2121</v>
      </c>
      <c r="C112" s="67">
        <f>[5]Growth!U107*(1+$C$5)</f>
        <v>51845548865.863464</v>
      </c>
      <c r="D112" s="60">
        <f>[5]Growth!AN107*(1+$C$5)</f>
        <v>883604170667.71838</v>
      </c>
      <c r="E112" s="60">
        <f t="shared" si="16"/>
        <v>32403468041.164665</v>
      </c>
      <c r="F112" s="100">
        <f t="shared" si="19"/>
        <v>967853187574.74646</v>
      </c>
      <c r="G112" s="75">
        <f>'Voluntary Relocation Component'!I117</f>
        <v>5806772551.3189573</v>
      </c>
      <c r="H112" s="2"/>
      <c r="I112" s="60">
        <f>'Emergency Relocation Component'!U117*(1+$C$5)</f>
        <v>49563443989.710732</v>
      </c>
      <c r="J112" s="60">
        <f>'Emergency Relocation Component'!AN117*(1+$C$5)</f>
        <v>119566546356.5773</v>
      </c>
      <c r="K112" s="60">
        <f t="shared" si="17"/>
        <v>30977152493.569206</v>
      </c>
      <c r="L112" s="77">
        <f t="shared" si="20"/>
        <v>205913915391.17621</v>
      </c>
      <c r="M112" s="55">
        <f t="shared" si="18"/>
        <v>2121</v>
      </c>
      <c r="N112" s="130">
        <f t="shared" si="21"/>
        <v>761939272183.57031</v>
      </c>
    </row>
    <row r="113" spans="2:14">
      <c r="B113" s="8">
        <f t="shared" si="22"/>
        <v>2122</v>
      </c>
      <c r="C113" s="67">
        <f>[5]Growth!U108*(1+$C$5)</f>
        <v>54162827153.799301</v>
      </c>
      <c r="D113" s="60">
        <f>[5]Growth!AN108*(1+$C$5)</f>
        <v>940075655064.78882</v>
      </c>
      <c r="E113" s="60">
        <f t="shared" si="16"/>
        <v>33851766971.124565</v>
      </c>
      <c r="F113" s="100">
        <f t="shared" si="19"/>
        <v>1028090249189.7126</v>
      </c>
      <c r="G113" s="75">
        <f>'Voluntary Relocation Component'!I118</f>
        <v>6124597150.1793385</v>
      </c>
      <c r="H113" s="2"/>
      <c r="I113" s="60">
        <f>'Emergency Relocation Component'!U118*(1+$C$5)</f>
        <v>51778477860.687851</v>
      </c>
      <c r="J113" s="60">
        <f>'Emergency Relocation Component'!AN118*(1+$C$5)</f>
        <v>124713830874.66753</v>
      </c>
      <c r="K113" s="60">
        <f t="shared" si="17"/>
        <v>32361548662.929909</v>
      </c>
      <c r="L113" s="77">
        <f t="shared" si="20"/>
        <v>214978454548.46463</v>
      </c>
      <c r="M113" s="55">
        <f t="shared" si="18"/>
        <v>2122</v>
      </c>
      <c r="N113" s="130">
        <f t="shared" si="21"/>
        <v>813111794641.24805</v>
      </c>
    </row>
    <row r="114" spans="2:14">
      <c r="B114" s="8">
        <f t="shared" si="22"/>
        <v>2123</v>
      </c>
      <c r="C114" s="67">
        <f>[5]Growth!U109*(1+$C$5)</f>
        <v>56582219398.364105</v>
      </c>
      <c r="D114" s="60">
        <f>[5]Growth!AN109*(1+$C$5)</f>
        <v>1000206291869.5059</v>
      </c>
      <c r="E114" s="60">
        <f t="shared" si="16"/>
        <v>35363887123.97757</v>
      </c>
      <c r="F114" s="100">
        <f t="shared" si="19"/>
        <v>1092152398391.8475</v>
      </c>
      <c r="G114" s="75">
        <f>'Voluntary Relocation Component'!I119</f>
        <v>6459817394.5894184</v>
      </c>
      <c r="H114" s="2"/>
      <c r="I114" s="60">
        <f>'Emergency Relocation Component'!U119*(1+$C$5)</f>
        <v>54091106508.788437</v>
      </c>
      <c r="J114" s="60">
        <f>'Emergency Relocation Component'!AN119*(1+$C$5)</f>
        <v>130089211133.45299</v>
      </c>
      <c r="K114" s="60">
        <f t="shared" si="17"/>
        <v>33806941567.992775</v>
      </c>
      <c r="L114" s="77">
        <f t="shared" si="20"/>
        <v>224447076604.82361</v>
      </c>
      <c r="M114" s="55">
        <f t="shared" si="18"/>
        <v>2123</v>
      </c>
      <c r="N114" s="130">
        <f t="shared" si="21"/>
        <v>867705321787.02393</v>
      </c>
    </row>
    <row r="115" spans="2:14">
      <c r="B115" s="8">
        <f t="shared" si="22"/>
        <v>2124</v>
      </c>
      <c r="C115" s="67">
        <f>[5]Growth!U110*(1+$C$5)</f>
        <v>59108143799.500885</v>
      </c>
      <c r="D115" s="60">
        <f>[5]Growth!AN110*(1+$C$5)</f>
        <v>1064232540915.1874</v>
      </c>
      <c r="E115" s="60">
        <f t="shared" si="16"/>
        <v>36942589874.688049</v>
      </c>
      <c r="F115" s="100">
        <f t="shared" si="19"/>
        <v>1160283274589.3762</v>
      </c>
      <c r="G115" s="75">
        <f>'Voluntary Relocation Component'!I120</f>
        <v>6813385409.4917793</v>
      </c>
      <c r="H115" s="2"/>
      <c r="I115" s="60">
        <f>'Emergency Relocation Component'!U120*(1+$C$5)</f>
        <v>56505551827.04734</v>
      </c>
      <c r="J115" s="60">
        <f>'Emergency Relocation Component'!AN120*(1+$C$5)</f>
        <v>135702583095.08734</v>
      </c>
      <c r="K115" s="60">
        <f t="shared" si="17"/>
        <v>35315969891.904587</v>
      </c>
      <c r="L115" s="77">
        <f t="shared" si="20"/>
        <v>234337490223.53107</v>
      </c>
      <c r="M115" s="55">
        <f t="shared" si="18"/>
        <v>2124</v>
      </c>
      <c r="N115" s="130">
        <f t="shared" si="21"/>
        <v>925945784365.84521</v>
      </c>
    </row>
    <row r="116" spans="2:14">
      <c r="B116" s="8">
        <f t="shared" si="22"/>
        <v>2125</v>
      </c>
      <c r="C116" s="67">
        <f>[5]Growth!U111*(1+$C$5)</f>
        <v>61745205092.255417</v>
      </c>
      <c r="D116" s="60">
        <f>[5]Growth!AN111*(1+$C$5)</f>
        <v>1132406033600.0596</v>
      </c>
      <c r="E116" s="60">
        <f t="shared" si="16"/>
        <v>38590753182.659637</v>
      </c>
      <c r="F116" s="100">
        <f t="shared" si="19"/>
        <v>1232741991874.9746</v>
      </c>
      <c r="G116" s="75">
        <f>'Voluntary Relocation Component'!I121</f>
        <v>7186305433.0221481</v>
      </c>
      <c r="H116" s="2"/>
      <c r="I116" s="60">
        <f>'Emergency Relocation Component'!U121*(1+$C$5)</f>
        <v>59026213910.860153</v>
      </c>
      <c r="J116" s="60">
        <f>'Emergency Relocation Component'!AN121*(1+$C$5)</f>
        <v>141564264143.98859</v>
      </c>
      <c r="K116" s="60">
        <f t="shared" si="17"/>
        <v>36891383694.287598</v>
      </c>
      <c r="L116" s="77">
        <f t="shared" si="20"/>
        <v>244668167182.15848</v>
      </c>
      <c r="M116" s="55">
        <f t="shared" si="18"/>
        <v>2125</v>
      </c>
      <c r="N116" s="130">
        <f t="shared" si="21"/>
        <v>988073824692.81616</v>
      </c>
    </row>
    <row r="117" spans="2:14">
      <c r="B117" s="8">
        <f t="shared" si="22"/>
        <v>2126</v>
      </c>
      <c r="C117" s="67">
        <f>[5]Growth!U112*(1+$C$5)</f>
        <v>64498202154.786682</v>
      </c>
      <c r="D117" s="60">
        <f>[5]Growth!AN112*(1+$C$5)</f>
        <v>1204994503069.7427</v>
      </c>
      <c r="E117" s="60">
        <f t="shared" si="16"/>
        <v>40311376346.741676</v>
      </c>
      <c r="F117" s="100">
        <f t="shared" si="19"/>
        <v>1309804081571.271</v>
      </c>
      <c r="G117" s="75">
        <f>'Voluntary Relocation Component'!I122</f>
        <v>7579636668.8525715</v>
      </c>
      <c r="H117" s="2"/>
      <c r="I117" s="60">
        <f>'Emergency Relocation Component'!U122*(1+$C$5)</f>
        <v>61657678323.486671</v>
      </c>
      <c r="J117" s="60">
        <f>'Emergency Relocation Component'!AN122*(1+$C$5)</f>
        <v>147685006381.67599</v>
      </c>
      <c r="K117" s="60">
        <f t="shared" si="17"/>
        <v>38536048952.179169</v>
      </c>
      <c r="L117" s="77">
        <f t="shared" si="20"/>
        <v>255458370326.19443</v>
      </c>
      <c r="M117" s="55">
        <f t="shared" si="18"/>
        <v>2126</v>
      </c>
      <c r="N117" s="130">
        <f t="shared" si="21"/>
        <v>1054345711245.0765</v>
      </c>
    </row>
    <row r="118" spans="2:14">
      <c r="B118" s="8">
        <f t="shared" si="22"/>
        <v>2127</v>
      </c>
      <c r="C118" s="67">
        <f>[5]Growth!U113*(1+$C$5)</f>
        <v>67372135910.840446</v>
      </c>
      <c r="D118" s="60">
        <f>[5]Growth!AN113*(1+$C$5)</f>
        <v>1282282828306.082</v>
      </c>
      <c r="E118" s="60">
        <f t="shared" si="16"/>
        <v>42107584944.275276</v>
      </c>
      <c r="F118" s="100">
        <f t="shared" si="19"/>
        <v>1391762549161.1978</v>
      </c>
      <c r="G118" s="75">
        <f>'Voluntary Relocation Component'!I123</f>
        <v>7994496294.6537571</v>
      </c>
      <c r="H118" s="2"/>
      <c r="I118" s="60">
        <f>'Emergency Relocation Component'!U123*(1+$C$5)</f>
        <v>64404723642.598663</v>
      </c>
      <c r="J118" s="60">
        <f>'Emergency Relocation Component'!AN123*(1+$C$5)</f>
        <v>154076017521.50272</v>
      </c>
      <c r="K118" s="60">
        <f t="shared" si="17"/>
        <v>40252952276.624161</v>
      </c>
      <c r="L118" s="77">
        <f t="shared" si="20"/>
        <v>266728189735.37927</v>
      </c>
      <c r="M118" s="55">
        <f t="shared" si="18"/>
        <v>2127</v>
      </c>
      <c r="N118" s="130">
        <f t="shared" si="21"/>
        <v>1125034359425.8184</v>
      </c>
    </row>
    <row r="119" spans="2:14">
      <c r="B119" s="8">
        <f t="shared" si="22"/>
        <v>2128</v>
      </c>
      <c r="C119" s="67">
        <f>[5]Growth!U114*(1+$C$5)</f>
        <v>70372217537.112534</v>
      </c>
      <c r="D119" s="60">
        <f>[5]Growth!AN114*(1+$C$5)</f>
        <v>1364574107319.9954</v>
      </c>
      <c r="E119" s="60">
        <f t="shared" si="16"/>
        <v>43982635960.695335</v>
      </c>
      <c r="F119" s="100">
        <f t="shared" si="19"/>
        <v>1478928960817.8032</v>
      </c>
      <c r="G119" s="75">
        <f>'Voluntary Relocation Component'!I124</f>
        <v>8432062635.2215624</v>
      </c>
      <c r="H119" s="2"/>
      <c r="I119" s="60">
        <f>'Emergency Relocation Component'!U124*(1+$C$5)</f>
        <v>67272329297.813126</v>
      </c>
      <c r="J119" s="60">
        <f>'Emergency Relocation Component'!AN124*(1+$C$5)</f>
        <v>160748978062.14072</v>
      </c>
      <c r="K119" s="60">
        <f t="shared" si="17"/>
        <v>42045205811.133202</v>
      </c>
      <c r="L119" s="77">
        <f t="shared" si="20"/>
        <v>278498575806.30859</v>
      </c>
      <c r="M119" s="55">
        <f t="shared" si="18"/>
        <v>2128</v>
      </c>
      <c r="N119" s="130">
        <f t="shared" si="21"/>
        <v>1200430385011.4946</v>
      </c>
    </row>
    <row r="120" spans="2:14">
      <c r="B120" s="8">
        <f t="shared" si="22"/>
        <v>2129</v>
      </c>
      <c r="C120" s="67">
        <f>[5]Growth!U115*(1+$C$5)</f>
        <v>73503876986.234802</v>
      </c>
      <c r="D120" s="60">
        <f>[5]Growth!AN115*(1+$C$5)</f>
        <v>1452190810374.1836</v>
      </c>
      <c r="E120" s="60">
        <f t="shared" si="16"/>
        <v>45939923116.396751</v>
      </c>
      <c r="F120" s="100">
        <f t="shared" si="19"/>
        <v>1571634610476.8152</v>
      </c>
      <c r="G120" s="75">
        <f>'Voluntary Relocation Component'!I125</f>
        <v>8893578509.280304</v>
      </c>
      <c r="H120" s="2"/>
      <c r="I120" s="60">
        <f>'Emergency Relocation Component'!U125*(1+$C$5)</f>
        <v>70265683709.442581</v>
      </c>
      <c r="J120" s="60">
        <f>'Emergency Relocation Component'!AN125*(1+$C$5)</f>
        <v>167716060779.96973</v>
      </c>
      <c r="K120" s="60">
        <f t="shared" si="17"/>
        <v>43916052318.401611</v>
      </c>
      <c r="L120" s="77">
        <f t="shared" si="20"/>
        <v>290791375317.09424</v>
      </c>
      <c r="M120" s="55">
        <f t="shared" si="18"/>
        <v>2129</v>
      </c>
      <c r="N120" s="130">
        <f t="shared" si="21"/>
        <v>1280843235159.7209</v>
      </c>
    </row>
    <row r="121" spans="2:14">
      <c r="B121" s="17">
        <f t="shared" si="22"/>
        <v>2130</v>
      </c>
      <c r="C121" s="67">
        <f>[5]Growth!U116*(1+$C$5)</f>
        <v>76772771836.426498</v>
      </c>
      <c r="D121" s="60">
        <f>[5]Growth!AN116*(1+$C$5)</f>
        <v>1545475996029.5129</v>
      </c>
      <c r="E121" s="60">
        <f t="shared" si="16"/>
        <v>47982982397.766563</v>
      </c>
      <c r="F121" s="111">
        <f t="shared" si="19"/>
        <v>1670231750263.7061</v>
      </c>
      <c r="G121" s="109">
        <f>'Voluntary Relocation Component'!I126</f>
        <v>9380354759.4688492</v>
      </c>
      <c r="H121" s="124"/>
      <c r="I121" s="64">
        <f>'Emergency Relocation Component'!U126*(1+$C$5)</f>
        <v>73390192738.990433</v>
      </c>
      <c r="J121" s="64">
        <f>'Emergency Relocation Component'!AN126*(1+$C$5)</f>
        <v>174989949939.44739</v>
      </c>
      <c r="K121" s="60">
        <f t="shared" si="17"/>
        <v>45868870461.869019</v>
      </c>
      <c r="L121" s="78">
        <f t="shared" si="20"/>
        <v>303629367899.7757</v>
      </c>
      <c r="M121" s="66">
        <f t="shared" si="18"/>
        <v>2130</v>
      </c>
      <c r="N121" s="130">
        <f t="shared" si="21"/>
        <v>1366602382363.9304</v>
      </c>
    </row>
    <row r="123" spans="2:14">
      <c r="B123" s="54" t="s">
        <v>112</v>
      </c>
      <c r="C123" s="4" t="s">
        <v>113</v>
      </c>
      <c r="D123" s="62" t="s">
        <v>114</v>
      </c>
      <c r="F123" t="s">
        <v>115</v>
      </c>
      <c r="G123" s="25" t="s">
        <v>106</v>
      </c>
      <c r="H123" s="25"/>
    </row>
    <row r="124" spans="2:14">
      <c r="B124" s="55">
        <f>2020</f>
        <v>2020</v>
      </c>
      <c r="C124" s="67">
        <f t="shared" ref="C124:C155" si="23">F11/((1+$C$6)^(B124-$B$124))</f>
        <v>5538370648.4113607</v>
      </c>
      <c r="D124" s="63">
        <f t="shared" ref="D124:D155" si="24">L11/((1+$C$6)^(B124-$B$124))</f>
        <v>31406674290.356094</v>
      </c>
      <c r="E124" s="55">
        <f>2020</f>
        <v>2020</v>
      </c>
      <c r="F124" s="130">
        <f t="shared" ref="F124:F155" si="25">C124-D124</f>
        <v>-25868303641.944733</v>
      </c>
    </row>
    <row r="125" spans="2:14">
      <c r="B125" s="55">
        <f t="shared" ref="B125:B156" si="26">B124+1</f>
        <v>2021</v>
      </c>
      <c r="C125" s="67">
        <f t="shared" si="23"/>
        <v>5549395099.70327</v>
      </c>
      <c r="D125" s="63">
        <f t="shared" si="24"/>
        <v>5407646398.220561</v>
      </c>
      <c r="E125" s="55">
        <f t="shared" ref="E125:E188" si="27">E124+1</f>
        <v>2021</v>
      </c>
      <c r="F125" s="130">
        <f t="shared" si="25"/>
        <v>141748701.48270893</v>
      </c>
    </row>
    <row r="126" spans="2:14">
      <c r="B126" s="55">
        <f t="shared" si="26"/>
        <v>2022</v>
      </c>
      <c r="C126" s="67">
        <f t="shared" si="23"/>
        <v>5561553769.2921972</v>
      </c>
      <c r="D126" s="63">
        <f t="shared" si="24"/>
        <v>5279800699.8035345</v>
      </c>
      <c r="E126" s="55">
        <f t="shared" si="27"/>
        <v>2022</v>
      </c>
      <c r="F126" s="130">
        <f t="shared" si="25"/>
        <v>281753069.48866272</v>
      </c>
    </row>
    <row r="127" spans="2:14">
      <c r="B127" s="55">
        <f t="shared" si="26"/>
        <v>2023</v>
      </c>
      <c r="C127" s="67">
        <f t="shared" si="23"/>
        <v>5574914853.0299454</v>
      </c>
      <c r="D127" s="63">
        <f t="shared" si="24"/>
        <v>5156855990.4038048</v>
      </c>
      <c r="E127" s="55">
        <f t="shared" si="27"/>
        <v>2023</v>
      </c>
      <c r="F127" s="130">
        <f t="shared" si="25"/>
        <v>418058862.62614059</v>
      </c>
    </row>
    <row r="128" spans="2:14">
      <c r="B128" s="55">
        <f t="shared" si="26"/>
        <v>2024</v>
      </c>
      <c r="C128" s="67">
        <f t="shared" si="23"/>
        <v>5589548177.0827589</v>
      </c>
      <c r="D128" s="63">
        <f t="shared" si="24"/>
        <v>5038671182.552947</v>
      </c>
      <c r="E128" s="55">
        <f t="shared" si="27"/>
        <v>2024</v>
      </c>
      <c r="F128" s="130">
        <f t="shared" si="25"/>
        <v>550876994.52981186</v>
      </c>
    </row>
    <row r="129" spans="2:6">
      <c r="B129" s="55">
        <f t="shared" si="26"/>
        <v>2025</v>
      </c>
      <c r="C129" s="67">
        <f t="shared" si="23"/>
        <v>5605523415.49543</v>
      </c>
      <c r="D129" s="63">
        <f t="shared" si="24"/>
        <v>4925106439.1215868</v>
      </c>
      <c r="E129" s="55">
        <f t="shared" si="27"/>
        <v>2025</v>
      </c>
      <c r="F129" s="130">
        <f t="shared" si="25"/>
        <v>680416976.37384319</v>
      </c>
    </row>
    <row r="130" spans="2:6">
      <c r="B130" s="55">
        <f t="shared" si="26"/>
        <v>2026</v>
      </c>
      <c r="C130" s="67">
        <f t="shared" si="23"/>
        <v>5340956830.6788454</v>
      </c>
      <c r="D130" s="63">
        <f t="shared" si="24"/>
        <v>4816025232.6188993</v>
      </c>
      <c r="E130" s="55">
        <f t="shared" si="27"/>
        <v>2026</v>
      </c>
      <c r="F130" s="130">
        <f t="shared" si="25"/>
        <v>524931598.05994606</v>
      </c>
    </row>
    <row r="131" spans="2:6">
      <c r="B131" s="55">
        <f t="shared" si="26"/>
        <v>2027</v>
      </c>
      <c r="C131" s="67">
        <f t="shared" si="23"/>
        <v>5313675174.5892153</v>
      </c>
      <c r="D131" s="63">
        <f t="shared" si="24"/>
        <v>4711294049.5962839</v>
      </c>
      <c r="E131" s="55">
        <f t="shared" si="27"/>
        <v>2027</v>
      </c>
      <c r="F131" s="130">
        <f t="shared" si="25"/>
        <v>602381124.99293137</v>
      </c>
    </row>
    <row r="132" spans="2:6">
      <c r="B132" s="55">
        <f t="shared" si="26"/>
        <v>2028</v>
      </c>
      <c r="C132" s="67">
        <f t="shared" si="23"/>
        <v>5288072829.676652</v>
      </c>
      <c r="D132" s="63">
        <f t="shared" si="24"/>
        <v>4610781359.4365492</v>
      </c>
      <c r="E132" s="55">
        <f t="shared" si="27"/>
        <v>2028</v>
      </c>
      <c r="F132" s="130">
        <f t="shared" si="25"/>
        <v>677291470.24010277</v>
      </c>
    </row>
    <row r="133" spans="2:6">
      <c r="B133" s="55">
        <f t="shared" si="26"/>
        <v>2029</v>
      </c>
      <c r="C133" s="67">
        <f t="shared" si="23"/>
        <v>5264175382.9095793</v>
      </c>
      <c r="D133" s="63">
        <f t="shared" si="24"/>
        <v>4514358016.835083</v>
      </c>
      <c r="E133" s="55">
        <f t="shared" si="27"/>
        <v>2029</v>
      </c>
      <c r="F133" s="130">
        <f t="shared" si="25"/>
        <v>749817366.07449627</v>
      </c>
    </row>
    <row r="134" spans="2:6">
      <c r="B134" s="55">
        <f t="shared" si="26"/>
        <v>2030</v>
      </c>
      <c r="C134" s="67">
        <f t="shared" si="23"/>
        <v>5242008639.0652533</v>
      </c>
      <c r="D134" s="63">
        <f t="shared" si="24"/>
        <v>4421898209.4085979</v>
      </c>
      <c r="E134" s="55">
        <f t="shared" si="27"/>
        <v>2030</v>
      </c>
      <c r="F134" s="130">
        <f t="shared" si="25"/>
        <v>820110429.65665531</v>
      </c>
    </row>
    <row r="135" spans="2:6">
      <c r="B135" s="55">
        <f t="shared" si="26"/>
        <v>2031</v>
      </c>
      <c r="C135" s="67">
        <f t="shared" si="23"/>
        <v>5208062854.7178888</v>
      </c>
      <c r="D135" s="63">
        <f t="shared" si="24"/>
        <v>4322359630.8874168</v>
      </c>
      <c r="E135" s="55">
        <f t="shared" si="27"/>
        <v>2031</v>
      </c>
      <c r="F135" s="130">
        <f t="shared" si="25"/>
        <v>885703223.83047199</v>
      </c>
    </row>
    <row r="136" spans="2:6">
      <c r="B136" s="55">
        <f t="shared" si="26"/>
        <v>2032</v>
      </c>
      <c r="C136" s="67">
        <f t="shared" si="23"/>
        <v>5176240167.3844538</v>
      </c>
      <c r="D136" s="63">
        <f t="shared" si="24"/>
        <v>4227161977.3762307</v>
      </c>
      <c r="E136" s="55">
        <f t="shared" si="27"/>
        <v>2032</v>
      </c>
      <c r="F136" s="130">
        <f t="shared" si="25"/>
        <v>949078190.00822306</v>
      </c>
    </row>
    <row r="137" spans="2:6">
      <c r="B137" s="55">
        <f t="shared" si="26"/>
        <v>2033</v>
      </c>
      <c r="C137" s="67">
        <f t="shared" si="23"/>
        <v>5146542592.0746565</v>
      </c>
      <c r="D137" s="63">
        <f t="shared" si="24"/>
        <v>4136143981.1201687</v>
      </c>
      <c r="E137" s="55">
        <f t="shared" si="27"/>
        <v>2033</v>
      </c>
      <c r="F137" s="130">
        <f t="shared" si="25"/>
        <v>1010398610.9544878</v>
      </c>
    </row>
    <row r="138" spans="2:6">
      <c r="B138" s="55">
        <f t="shared" si="26"/>
        <v>2034</v>
      </c>
      <c r="C138" s="67">
        <f t="shared" si="23"/>
        <v>5118971457.2026596</v>
      </c>
      <c r="D138" s="63">
        <f t="shared" si="24"/>
        <v>4049149091.8494287</v>
      </c>
      <c r="E138" s="55">
        <f t="shared" si="27"/>
        <v>2034</v>
      </c>
      <c r="F138" s="130">
        <f t="shared" si="25"/>
        <v>1069822365.353231</v>
      </c>
    </row>
    <row r="139" spans="2:6">
      <c r="B139" s="55">
        <f t="shared" si="26"/>
        <v>2035</v>
      </c>
      <c r="C139" s="67">
        <f t="shared" si="23"/>
        <v>5093531143.0782423</v>
      </c>
      <c r="D139" s="63">
        <f t="shared" si="24"/>
        <v>3966028151.4954615</v>
      </c>
      <c r="E139" s="55">
        <f t="shared" si="27"/>
        <v>2035</v>
      </c>
      <c r="F139" s="130">
        <f t="shared" si="25"/>
        <v>1127502991.5827808</v>
      </c>
    </row>
    <row r="140" spans="2:6">
      <c r="B140" s="55">
        <f t="shared" si="26"/>
        <v>2036</v>
      </c>
      <c r="C140" s="67">
        <f t="shared" si="23"/>
        <v>5070223708.0725374</v>
      </c>
      <c r="D140" s="63">
        <f t="shared" si="24"/>
        <v>3886635105.4606333</v>
      </c>
      <c r="E140" s="55">
        <f t="shared" si="27"/>
        <v>2036</v>
      </c>
      <c r="F140" s="130">
        <f t="shared" si="25"/>
        <v>1183588602.6119041</v>
      </c>
    </row>
    <row r="141" spans="2:6">
      <c r="B141" s="55">
        <f t="shared" si="26"/>
        <v>2037</v>
      </c>
      <c r="C141" s="67">
        <f t="shared" si="23"/>
        <v>5049053644.1506052</v>
      </c>
      <c r="D141" s="63">
        <f t="shared" si="24"/>
        <v>3810830425.4927626</v>
      </c>
      <c r="E141" s="55">
        <f t="shared" si="27"/>
        <v>2037</v>
      </c>
      <c r="F141" s="130">
        <f t="shared" si="25"/>
        <v>1238223218.6578426</v>
      </c>
    </row>
    <row r="142" spans="2:6">
      <c r="B142" s="55">
        <f t="shared" si="26"/>
        <v>2038</v>
      </c>
      <c r="C142" s="67">
        <f t="shared" si="23"/>
        <v>5030024979.2982397</v>
      </c>
      <c r="D142" s="63">
        <f t="shared" si="24"/>
        <v>3738478769.0694857</v>
      </c>
      <c r="E142" s="55">
        <f t="shared" si="27"/>
        <v>2038</v>
      </c>
      <c r="F142" s="130">
        <f t="shared" si="25"/>
        <v>1291546210.228754</v>
      </c>
    </row>
    <row r="143" spans="2:6">
      <c r="B143" s="55">
        <f t="shared" si="26"/>
        <v>2039</v>
      </c>
      <c r="C143" s="67">
        <f t="shared" si="23"/>
        <v>5013141618.9410381</v>
      </c>
      <c r="D143" s="63">
        <f t="shared" si="24"/>
        <v>3669449113.8620434</v>
      </c>
      <c r="E143" s="55">
        <f t="shared" si="27"/>
        <v>2039</v>
      </c>
      <c r="F143" s="130">
        <f t="shared" si="25"/>
        <v>1343692505.0789948</v>
      </c>
    </row>
    <row r="144" spans="2:6">
      <c r="B144" s="55">
        <f t="shared" si="26"/>
        <v>2040</v>
      </c>
      <c r="C144" s="67">
        <f t="shared" si="23"/>
        <v>4998410036.1859884</v>
      </c>
      <c r="D144" s="63">
        <f t="shared" si="24"/>
        <v>3603616447.130775</v>
      </c>
      <c r="E144" s="55">
        <f t="shared" si="27"/>
        <v>2040</v>
      </c>
      <c r="F144" s="130">
        <f t="shared" si="25"/>
        <v>1394793589.0552135</v>
      </c>
    </row>
    <row r="145" spans="2:6">
      <c r="B145" s="55">
        <f t="shared" si="26"/>
        <v>2041</v>
      </c>
      <c r="C145" s="67">
        <f t="shared" si="23"/>
        <v>4970544207.013938</v>
      </c>
      <c r="D145" s="63">
        <f t="shared" si="24"/>
        <v>3530072646.4646034</v>
      </c>
      <c r="E145" s="55">
        <f t="shared" si="27"/>
        <v>2041</v>
      </c>
      <c r="F145" s="130">
        <f t="shared" si="25"/>
        <v>1440471560.5493345</v>
      </c>
    </row>
    <row r="146" spans="2:6">
      <c r="B146" s="55">
        <f t="shared" si="26"/>
        <v>2042</v>
      </c>
      <c r="C146" s="67">
        <f t="shared" si="23"/>
        <v>4945112247.3476582</v>
      </c>
      <c r="D146" s="63">
        <f t="shared" si="24"/>
        <v>3459996792.5114803</v>
      </c>
      <c r="E146" s="55">
        <f t="shared" si="27"/>
        <v>2042</v>
      </c>
      <c r="F146" s="130">
        <f t="shared" si="25"/>
        <v>1485115454.8361778</v>
      </c>
    </row>
    <row r="147" spans="2:6">
      <c r="B147" s="55">
        <f t="shared" si="26"/>
        <v>2043</v>
      </c>
      <c r="C147" s="67">
        <f t="shared" si="23"/>
        <v>4922097113.3657665</v>
      </c>
      <c r="D147" s="63">
        <f t="shared" si="24"/>
        <v>3393240588.1797605</v>
      </c>
      <c r="E147" s="55">
        <f t="shared" si="27"/>
        <v>2043</v>
      </c>
      <c r="F147" s="130">
        <f t="shared" si="25"/>
        <v>1528856525.1860061</v>
      </c>
    </row>
    <row r="148" spans="2:6">
      <c r="B148" s="55">
        <f t="shared" si="26"/>
        <v>2044</v>
      </c>
      <c r="C148" s="67">
        <f t="shared" si="23"/>
        <v>4901481447.3207588</v>
      </c>
      <c r="D148" s="63">
        <f t="shared" si="24"/>
        <v>3329661053.666975</v>
      </c>
      <c r="E148" s="55">
        <f t="shared" si="27"/>
        <v>2044</v>
      </c>
      <c r="F148" s="130">
        <f t="shared" si="25"/>
        <v>1571820393.6537838</v>
      </c>
    </row>
    <row r="149" spans="2:6">
      <c r="B149" s="55">
        <f t="shared" si="26"/>
        <v>2045</v>
      </c>
      <c r="C149" s="67">
        <f t="shared" si="23"/>
        <v>4883250703.0903177</v>
      </c>
      <c r="D149" s="63">
        <f t="shared" si="24"/>
        <v>3269122265.5311427</v>
      </c>
      <c r="E149" s="55">
        <f t="shared" si="27"/>
        <v>2045</v>
      </c>
      <c r="F149" s="130">
        <f t="shared" si="25"/>
        <v>1614128437.559175</v>
      </c>
    </row>
    <row r="150" spans="2:6">
      <c r="B150" s="55">
        <f t="shared" si="26"/>
        <v>2046</v>
      </c>
      <c r="C150" s="67">
        <f t="shared" si="23"/>
        <v>4867390429.9771585</v>
      </c>
      <c r="D150" s="63">
        <f t="shared" si="24"/>
        <v>3211493388.5844531</v>
      </c>
      <c r="E150" s="55">
        <f t="shared" si="27"/>
        <v>2046</v>
      </c>
      <c r="F150" s="130">
        <f t="shared" si="25"/>
        <v>1655897041.3927054</v>
      </c>
    </row>
    <row r="151" spans="2:6">
      <c r="B151" s="55">
        <f t="shared" si="26"/>
        <v>2047</v>
      </c>
      <c r="C151" s="67">
        <f t="shared" si="23"/>
        <v>4853888226.1202736</v>
      </c>
      <c r="D151" s="63">
        <f t="shared" si="24"/>
        <v>3156649646.6881146</v>
      </c>
      <c r="E151" s="55">
        <f t="shared" si="27"/>
        <v>2047</v>
      </c>
      <c r="F151" s="130">
        <f t="shared" si="25"/>
        <v>1697238579.4321589</v>
      </c>
    </row>
    <row r="152" spans="2:6">
      <c r="B152" s="55">
        <f t="shared" si="26"/>
        <v>2048</v>
      </c>
      <c r="C152" s="67">
        <f t="shared" si="23"/>
        <v>4842732021.3208485</v>
      </c>
      <c r="D152" s="63">
        <f t="shared" si="24"/>
        <v>3104471058.6410761</v>
      </c>
      <c r="E152" s="55">
        <f t="shared" si="27"/>
        <v>2048</v>
      </c>
      <c r="F152" s="130">
        <f t="shared" si="25"/>
        <v>1738260962.6797724</v>
      </c>
    </row>
    <row r="153" spans="2:6">
      <c r="B153" s="55">
        <f t="shared" si="26"/>
        <v>2049</v>
      </c>
      <c r="C153" s="67">
        <f t="shared" si="23"/>
        <v>4833911509.6866407</v>
      </c>
      <c r="D153" s="63">
        <f t="shared" si="24"/>
        <v>3054843074.4815044</v>
      </c>
      <c r="E153" s="55">
        <f t="shared" si="27"/>
        <v>2049</v>
      </c>
      <c r="F153" s="130">
        <f t="shared" si="25"/>
        <v>1779068435.2051363</v>
      </c>
    </row>
    <row r="154" spans="2:6">
      <c r="B154" s="55">
        <f t="shared" si="26"/>
        <v>2050</v>
      </c>
      <c r="C154" s="67">
        <f t="shared" si="23"/>
        <v>4827417672.7583694</v>
      </c>
      <c r="D154" s="63">
        <f t="shared" si="24"/>
        <v>3007656068.0192347</v>
      </c>
      <c r="E154" s="55">
        <f t="shared" si="27"/>
        <v>2050</v>
      </c>
      <c r="F154" s="130">
        <f t="shared" si="25"/>
        <v>1819761604.7391348</v>
      </c>
    </row>
    <row r="155" spans="2:6">
      <c r="B155" s="55">
        <f t="shared" si="26"/>
        <v>2051</v>
      </c>
      <c r="C155" s="67">
        <f t="shared" si="23"/>
        <v>4810308222.0447769</v>
      </c>
      <c r="D155" s="63">
        <f t="shared" si="24"/>
        <v>2954947714.5016265</v>
      </c>
      <c r="E155" s="55">
        <f t="shared" si="27"/>
        <v>2051</v>
      </c>
      <c r="F155" s="130">
        <f t="shared" si="25"/>
        <v>1855360507.5431504</v>
      </c>
    </row>
    <row r="156" spans="2:6">
      <c r="B156" s="55">
        <f t="shared" si="26"/>
        <v>2052</v>
      </c>
      <c r="C156" s="67">
        <f t="shared" ref="C156:C187" si="28">F43/((1+$C$6)^(B156-$B$124))</f>
        <v>4795613212.067811</v>
      </c>
      <c r="D156" s="63">
        <f t="shared" ref="D156:D187" si="29">L43/((1+$C$6)^(B156-$B$124))</f>
        <v>2904759635.7192097</v>
      </c>
      <c r="E156" s="55">
        <f t="shared" si="27"/>
        <v>2052</v>
      </c>
      <c r="F156" s="130">
        <f t="shared" ref="F156:F187" si="30">C156-D156</f>
        <v>1890853576.3486013</v>
      </c>
    </row>
    <row r="157" spans="2:6">
      <c r="B157" s="55">
        <f t="shared" ref="B157:B188" si="31">B156+1</f>
        <v>2053</v>
      </c>
      <c r="C157" s="67">
        <f t="shared" si="28"/>
        <v>4783306827.0437651</v>
      </c>
      <c r="D157" s="63">
        <f t="shared" si="29"/>
        <v>2856975056.7702479</v>
      </c>
      <c r="E157" s="55">
        <f t="shared" si="27"/>
        <v>2053</v>
      </c>
      <c r="F157" s="130">
        <f t="shared" si="30"/>
        <v>1926331770.2735171</v>
      </c>
    </row>
    <row r="158" spans="2:6">
      <c r="B158" s="55">
        <f t="shared" si="31"/>
        <v>2054</v>
      </c>
      <c r="C158" s="67">
        <f t="shared" si="28"/>
        <v>4773366423.9418116</v>
      </c>
      <c r="D158" s="63">
        <f t="shared" si="29"/>
        <v>2811483450.1365633</v>
      </c>
      <c r="E158" s="55">
        <f t="shared" si="27"/>
        <v>2054</v>
      </c>
      <c r="F158" s="130">
        <f t="shared" si="30"/>
        <v>1961882973.8052483</v>
      </c>
    </row>
    <row r="159" spans="2:6">
      <c r="B159" s="55">
        <f t="shared" si="31"/>
        <v>2055</v>
      </c>
      <c r="C159" s="67">
        <f t="shared" si="28"/>
        <v>4765769015.2712288</v>
      </c>
      <c r="D159" s="63">
        <f t="shared" si="29"/>
        <v>2768178457.6748619</v>
      </c>
      <c r="E159" s="55">
        <f t="shared" si="27"/>
        <v>2055</v>
      </c>
      <c r="F159" s="130">
        <f t="shared" si="30"/>
        <v>1997590557.5963669</v>
      </c>
    </row>
    <row r="160" spans="2:6">
      <c r="B160" s="55">
        <f t="shared" si="31"/>
        <v>2056</v>
      </c>
      <c r="C160" s="67">
        <f t="shared" si="28"/>
        <v>4760494302.551075</v>
      </c>
      <c r="D160" s="63">
        <f t="shared" si="29"/>
        <v>2726959243.5764151</v>
      </c>
      <c r="E160" s="55">
        <f t="shared" si="27"/>
        <v>2056</v>
      </c>
      <c r="F160" s="130">
        <f t="shared" si="30"/>
        <v>2033535058.9746599</v>
      </c>
    </row>
    <row r="161" spans="2:6">
      <c r="B161" s="55">
        <f t="shared" si="31"/>
        <v>2057</v>
      </c>
      <c r="C161" s="67">
        <f t="shared" si="28"/>
        <v>4757523246.4624805</v>
      </c>
      <c r="D161" s="63">
        <f t="shared" si="29"/>
        <v>2687729531.5886698</v>
      </c>
      <c r="E161" s="55">
        <f t="shared" si="27"/>
        <v>2057</v>
      </c>
      <c r="F161" s="130">
        <f t="shared" si="30"/>
        <v>2069793714.8738108</v>
      </c>
    </row>
    <row r="162" spans="2:6">
      <c r="B162" s="55">
        <f t="shared" si="31"/>
        <v>2058</v>
      </c>
      <c r="C162" s="67">
        <f t="shared" si="28"/>
        <v>4756838250.9141159</v>
      </c>
      <c r="D162" s="63">
        <f t="shared" si="29"/>
        <v>2650397495.9195285</v>
      </c>
      <c r="E162" s="55">
        <f t="shared" si="27"/>
        <v>2058</v>
      </c>
      <c r="F162" s="130">
        <f t="shared" si="30"/>
        <v>2106440754.9945874</v>
      </c>
    </row>
    <row r="163" spans="2:6">
      <c r="B163" s="55">
        <f t="shared" si="31"/>
        <v>2059</v>
      </c>
      <c r="C163" s="67">
        <f t="shared" si="28"/>
        <v>4758422473.3377552</v>
      </c>
      <c r="D163" s="63">
        <f t="shared" si="29"/>
        <v>2614875246.3216066</v>
      </c>
      <c r="E163" s="55">
        <f t="shared" si="27"/>
        <v>2059</v>
      </c>
      <c r="F163" s="130">
        <f t="shared" si="30"/>
        <v>2143547227.0161486</v>
      </c>
    </row>
    <row r="164" spans="2:6">
      <c r="B164" s="55">
        <f t="shared" si="31"/>
        <v>2060</v>
      </c>
      <c r="C164" s="67">
        <f t="shared" si="28"/>
        <v>4762261174.7048454</v>
      </c>
      <c r="D164" s="63">
        <f t="shared" si="29"/>
        <v>2581079281.4621658</v>
      </c>
      <c r="E164" s="55">
        <f t="shared" si="27"/>
        <v>2060</v>
      </c>
      <c r="F164" s="130">
        <f t="shared" si="30"/>
        <v>2181181893.2426796</v>
      </c>
    </row>
    <row r="165" spans="2:6">
      <c r="B165" s="55">
        <f t="shared" si="31"/>
        <v>2061</v>
      </c>
      <c r="C165" s="67">
        <f t="shared" si="28"/>
        <v>4759311319.1407175</v>
      </c>
      <c r="D165" s="63">
        <f t="shared" si="29"/>
        <v>2544174117.2613592</v>
      </c>
      <c r="E165" s="55">
        <f t="shared" si="27"/>
        <v>2061</v>
      </c>
      <c r="F165" s="130">
        <f t="shared" si="30"/>
        <v>2215137201.8793583</v>
      </c>
    </row>
    <row r="166" spans="2:6">
      <c r="B166" s="55">
        <f t="shared" si="31"/>
        <v>2062</v>
      </c>
      <c r="C166" s="67">
        <f t="shared" si="28"/>
        <v>4758575432.7409468</v>
      </c>
      <c r="D166" s="63">
        <f t="shared" si="29"/>
        <v>2508964850.2550993</v>
      </c>
      <c r="E166" s="55">
        <f t="shared" si="27"/>
        <v>2062</v>
      </c>
      <c r="F166" s="130">
        <f t="shared" si="30"/>
        <v>2249610582.4858475</v>
      </c>
    </row>
    <row r="167" spans="2:6">
      <c r="B167" s="55">
        <f t="shared" si="31"/>
        <v>2063</v>
      </c>
      <c r="C167" s="67">
        <f t="shared" si="28"/>
        <v>4760029850.9018679</v>
      </c>
      <c r="D167" s="63">
        <f t="shared" si="29"/>
        <v>2475369979.53162</v>
      </c>
      <c r="E167" s="55">
        <f t="shared" si="27"/>
        <v>2063</v>
      </c>
      <c r="F167" s="130">
        <f t="shared" si="30"/>
        <v>2284659871.3702478</v>
      </c>
    </row>
    <row r="168" spans="2:6">
      <c r="B168" s="55">
        <f t="shared" si="31"/>
        <v>2064</v>
      </c>
      <c r="C168" s="67">
        <f t="shared" si="28"/>
        <v>4763652383.5721331</v>
      </c>
      <c r="D168" s="63">
        <f t="shared" si="29"/>
        <v>2443311932.1269717</v>
      </c>
      <c r="E168" s="55">
        <f t="shared" si="27"/>
        <v>2064</v>
      </c>
      <c r="F168" s="130">
        <f t="shared" si="30"/>
        <v>2320340451.4451613</v>
      </c>
    </row>
    <row r="169" spans="2:6">
      <c r="B169" s="55">
        <f t="shared" si="31"/>
        <v>2065</v>
      </c>
      <c r="C169" s="67">
        <f t="shared" si="28"/>
        <v>4769422786.4320507</v>
      </c>
      <c r="D169" s="63">
        <f t="shared" si="29"/>
        <v>2412717078.1093545</v>
      </c>
      <c r="E169" s="55">
        <f t="shared" si="27"/>
        <v>2065</v>
      </c>
      <c r="F169" s="130">
        <f t="shared" si="30"/>
        <v>2356705708.3226962</v>
      </c>
    </row>
    <row r="170" spans="2:6">
      <c r="B170" s="55">
        <f t="shared" si="31"/>
        <v>2066</v>
      </c>
      <c r="C170" s="67">
        <f t="shared" si="28"/>
        <v>4777321638.6956348</v>
      </c>
      <c r="D170" s="63">
        <f t="shared" si="29"/>
        <v>2383515090.2698469</v>
      </c>
      <c r="E170" s="55">
        <f t="shared" si="27"/>
        <v>2066</v>
      </c>
      <c r="F170" s="130">
        <f t="shared" si="30"/>
        <v>2393806548.4257879</v>
      </c>
    </row>
    <row r="171" spans="2:6">
      <c r="B171" s="55">
        <f t="shared" si="31"/>
        <v>2067</v>
      </c>
      <c r="C171" s="67">
        <f t="shared" si="28"/>
        <v>4787331098.4957571</v>
      </c>
      <c r="D171" s="63">
        <f t="shared" si="29"/>
        <v>2355639104.3029895</v>
      </c>
      <c r="E171" s="55">
        <f t="shared" si="27"/>
        <v>2067</v>
      </c>
      <c r="F171" s="130">
        <f t="shared" si="30"/>
        <v>2431691994.1927676</v>
      </c>
    </row>
    <row r="172" spans="2:6">
      <c r="B172" s="55">
        <f t="shared" si="31"/>
        <v>2068</v>
      </c>
      <c r="C172" s="67">
        <f t="shared" si="28"/>
        <v>4799434898.4372063</v>
      </c>
      <c r="D172" s="63">
        <f t="shared" si="29"/>
        <v>2329025556.5105939</v>
      </c>
      <c r="E172" s="55">
        <f t="shared" si="27"/>
        <v>2068</v>
      </c>
      <c r="F172" s="130">
        <f t="shared" si="30"/>
        <v>2470409341.9266124</v>
      </c>
    </row>
    <row r="173" spans="2:6">
      <c r="B173" s="55">
        <f t="shared" si="31"/>
        <v>2069</v>
      </c>
      <c r="C173" s="67">
        <f t="shared" si="28"/>
        <v>4813617817.158884</v>
      </c>
      <c r="D173" s="63">
        <f t="shared" si="29"/>
        <v>2303613829.1325088</v>
      </c>
      <c r="E173" s="55">
        <f t="shared" si="27"/>
        <v>2069</v>
      </c>
      <c r="F173" s="130">
        <f t="shared" si="30"/>
        <v>2510003988.0263753</v>
      </c>
    </row>
    <row r="174" spans="2:6">
      <c r="B174" s="55">
        <f t="shared" si="31"/>
        <v>2070</v>
      </c>
      <c r="C174" s="67">
        <f t="shared" si="28"/>
        <v>4829865958.0895472</v>
      </c>
      <c r="D174" s="63">
        <f t="shared" si="29"/>
        <v>2279346226.2687454</v>
      </c>
      <c r="E174" s="55">
        <f t="shared" si="27"/>
        <v>2070</v>
      </c>
      <c r="F174" s="130">
        <f t="shared" si="30"/>
        <v>2550519731.8208017</v>
      </c>
    </row>
    <row r="175" spans="2:6">
      <c r="B175" s="55">
        <f t="shared" si="31"/>
        <v>2071</v>
      </c>
      <c r="C175" s="67">
        <f t="shared" si="28"/>
        <v>4838833889.4853525</v>
      </c>
      <c r="D175" s="63">
        <f t="shared" si="29"/>
        <v>2251869223.7125111</v>
      </c>
      <c r="E175" s="55">
        <f t="shared" si="27"/>
        <v>2071</v>
      </c>
      <c r="F175" s="130">
        <f t="shared" si="30"/>
        <v>2586964665.7728415</v>
      </c>
    </row>
    <row r="176" spans="2:6">
      <c r="B176" s="55">
        <f t="shared" si="31"/>
        <v>2072</v>
      </c>
      <c r="C176" s="67">
        <f t="shared" si="28"/>
        <v>4849747127.6187706</v>
      </c>
      <c r="D176" s="63">
        <f t="shared" si="29"/>
        <v>2225506529.2172127</v>
      </c>
      <c r="E176" s="55">
        <f t="shared" si="27"/>
        <v>2072</v>
      </c>
      <c r="F176" s="130">
        <f t="shared" si="30"/>
        <v>2624240598.4015579</v>
      </c>
    </row>
    <row r="177" spans="2:6">
      <c r="B177" s="55">
        <f t="shared" si="31"/>
        <v>2073</v>
      </c>
      <c r="C177" s="67">
        <f t="shared" si="28"/>
        <v>4862583296.5327568</v>
      </c>
      <c r="D177" s="63">
        <f t="shared" si="29"/>
        <v>2200202811.0557337</v>
      </c>
      <c r="E177" s="55">
        <f t="shared" si="27"/>
        <v>2073</v>
      </c>
      <c r="F177" s="130">
        <f t="shared" si="30"/>
        <v>2662380485.4770231</v>
      </c>
    </row>
    <row r="178" spans="2:6">
      <c r="B178" s="55">
        <f t="shared" si="31"/>
        <v>2074</v>
      </c>
      <c r="C178" s="67">
        <f t="shared" si="28"/>
        <v>4877321926.325963</v>
      </c>
      <c r="D178" s="63">
        <f t="shared" si="29"/>
        <v>2175905707.7088485</v>
      </c>
      <c r="E178" s="55">
        <f t="shared" si="27"/>
        <v>2074</v>
      </c>
      <c r="F178" s="130">
        <f t="shared" si="30"/>
        <v>2701416218.6171145</v>
      </c>
    </row>
    <row r="179" spans="2:6">
      <c r="B179" s="55">
        <f t="shared" si="31"/>
        <v>2075</v>
      </c>
      <c r="C179" s="67">
        <f t="shared" si="28"/>
        <v>4893943165.4824171</v>
      </c>
      <c r="D179" s="63">
        <f t="shared" si="29"/>
        <v>2152565246.7023797</v>
      </c>
      <c r="E179" s="55">
        <f t="shared" si="27"/>
        <v>2075</v>
      </c>
      <c r="F179" s="130">
        <f t="shared" si="30"/>
        <v>2741377918.7800374</v>
      </c>
    </row>
    <row r="180" spans="2:6">
      <c r="B180" s="55">
        <f t="shared" si="31"/>
        <v>2076</v>
      </c>
      <c r="C180" s="67">
        <f t="shared" si="28"/>
        <v>4912428461.4769373</v>
      </c>
      <c r="D180" s="63">
        <f t="shared" si="29"/>
        <v>2130133970.1502726</v>
      </c>
      <c r="E180" s="55">
        <f t="shared" si="27"/>
        <v>2076</v>
      </c>
      <c r="F180" s="130">
        <f t="shared" si="30"/>
        <v>2782294491.3266649</v>
      </c>
    </row>
    <row r="181" spans="2:6">
      <c r="B181" s="55">
        <f t="shared" si="31"/>
        <v>2077</v>
      </c>
      <c r="C181" s="67">
        <f t="shared" si="28"/>
        <v>4932760590.7241936</v>
      </c>
      <c r="D181" s="63">
        <f t="shared" si="29"/>
        <v>2108566827.121218</v>
      </c>
      <c r="E181" s="55">
        <f t="shared" si="27"/>
        <v>2077</v>
      </c>
      <c r="F181" s="130">
        <f t="shared" si="30"/>
        <v>2824193763.6029758</v>
      </c>
    </row>
    <row r="182" spans="2:6">
      <c r="B182" s="55">
        <f t="shared" si="31"/>
        <v>2078</v>
      </c>
      <c r="C182" s="67">
        <f t="shared" si="28"/>
        <v>4954923381.7462444</v>
      </c>
      <c r="D182" s="63">
        <f t="shared" si="29"/>
        <v>2087820972.638</v>
      </c>
      <c r="E182" s="55">
        <f t="shared" si="27"/>
        <v>2078</v>
      </c>
      <c r="F182" s="130">
        <f t="shared" si="30"/>
        <v>2867102409.1082444</v>
      </c>
    </row>
    <row r="183" spans="2:6">
      <c r="B183" s="55">
        <f t="shared" si="31"/>
        <v>2079</v>
      </c>
      <c r="C183" s="67">
        <f t="shared" si="28"/>
        <v>4978901551.8213625</v>
      </c>
      <c r="D183" s="63">
        <f t="shared" si="29"/>
        <v>2067855617.0874596</v>
      </c>
      <c r="E183" s="55">
        <f t="shared" si="27"/>
        <v>2079</v>
      </c>
      <c r="F183" s="130">
        <f t="shared" si="30"/>
        <v>2911045934.7339029</v>
      </c>
    </row>
    <row r="184" spans="2:6">
      <c r="B184" s="55">
        <f t="shared" si="31"/>
        <v>2080</v>
      </c>
      <c r="C184" s="67">
        <f t="shared" si="28"/>
        <v>5004681266.123704</v>
      </c>
      <c r="D184" s="63">
        <f t="shared" si="29"/>
        <v>2048632105.760308</v>
      </c>
      <c r="E184" s="55">
        <f t="shared" si="27"/>
        <v>2080</v>
      </c>
      <c r="F184" s="130">
        <f t="shared" si="30"/>
        <v>2956049160.3633957</v>
      </c>
    </row>
    <row r="185" spans="2:6">
      <c r="B185" s="55">
        <f t="shared" si="31"/>
        <v>2081</v>
      </c>
      <c r="C185" s="67">
        <f t="shared" si="28"/>
        <v>5023683665.1748896</v>
      </c>
      <c r="D185" s="63">
        <f t="shared" si="29"/>
        <v>2026748506.249984</v>
      </c>
      <c r="E185" s="55">
        <f t="shared" si="27"/>
        <v>2081</v>
      </c>
      <c r="F185" s="130">
        <f t="shared" si="30"/>
        <v>2996935158.9249058</v>
      </c>
    </row>
    <row r="186" spans="2:6">
      <c r="B186" s="55">
        <f t="shared" si="31"/>
        <v>2082</v>
      </c>
      <c r="C186" s="67">
        <f t="shared" si="28"/>
        <v>5044309515.7665472</v>
      </c>
      <c r="D186" s="63">
        <f t="shared" si="29"/>
        <v>2005576037.4656374</v>
      </c>
      <c r="E186" s="55">
        <f t="shared" si="27"/>
        <v>2082</v>
      </c>
      <c r="F186" s="130">
        <f t="shared" si="30"/>
        <v>3038733478.30091</v>
      </c>
    </row>
    <row r="187" spans="2:6">
      <c r="B187" s="55">
        <f t="shared" si="31"/>
        <v>2083</v>
      </c>
      <c r="C187" s="67">
        <f t="shared" si="28"/>
        <v>5066537403.8426991</v>
      </c>
      <c r="D187" s="63">
        <f t="shared" si="29"/>
        <v>1985078559.4763677</v>
      </c>
      <c r="E187" s="55">
        <f t="shared" si="27"/>
        <v>2083</v>
      </c>
      <c r="F187" s="130">
        <f t="shared" si="30"/>
        <v>3081458844.3663311</v>
      </c>
    </row>
    <row r="188" spans="2:6">
      <c r="B188" s="55">
        <f t="shared" si="31"/>
        <v>2084</v>
      </c>
      <c r="C188" s="67">
        <f t="shared" ref="C188:C219" si="32">F75/((1+$C$6)^(B188-$B$124))</f>
        <v>5090346845.3264208</v>
      </c>
      <c r="D188" s="63">
        <f t="shared" ref="D188:D219" si="33">L75/((1+$C$6)^(B188-$B$124))</f>
        <v>1965221762.4332535</v>
      </c>
      <c r="E188" s="55">
        <f t="shared" si="27"/>
        <v>2084</v>
      </c>
      <c r="F188" s="130">
        <f t="shared" ref="F188:F219" si="34">C188-D188</f>
        <v>3125125082.8931675</v>
      </c>
    </row>
    <row r="189" spans="2:6">
      <c r="B189" s="55">
        <f t="shared" ref="B189:B220" si="35">B188+1</f>
        <v>2085</v>
      </c>
      <c r="C189" s="67">
        <f t="shared" si="32"/>
        <v>5115718145.1176796</v>
      </c>
      <c r="D189" s="63">
        <f t="shared" si="33"/>
        <v>1945973043.7037659</v>
      </c>
      <c r="E189" s="55">
        <f t="shared" ref="E189:E234" si="36">E188+1</f>
        <v>2085</v>
      </c>
      <c r="F189" s="130">
        <f t="shared" si="34"/>
        <v>3169745101.4139137</v>
      </c>
    </row>
    <row r="190" spans="2:6">
      <c r="B190" s="55">
        <f t="shared" si="35"/>
        <v>2086</v>
      </c>
      <c r="C190" s="67">
        <f t="shared" si="32"/>
        <v>5142632693.4391232</v>
      </c>
      <c r="D190" s="63">
        <f t="shared" si="33"/>
        <v>1927301511.3388834</v>
      </c>
      <c r="E190" s="55">
        <f t="shared" si="36"/>
        <v>2086</v>
      </c>
      <c r="F190" s="130">
        <f t="shared" si="34"/>
        <v>3215331182.1002398</v>
      </c>
    </row>
    <row r="191" spans="2:6">
      <c r="B191" s="55">
        <f t="shared" si="35"/>
        <v>2087</v>
      </c>
      <c r="C191" s="67">
        <f t="shared" si="32"/>
        <v>5171072474.6561823</v>
      </c>
      <c r="D191" s="63">
        <f t="shared" si="33"/>
        <v>1909177772.3273795</v>
      </c>
      <c r="E191" s="55">
        <f t="shared" si="36"/>
        <v>2087</v>
      </c>
      <c r="F191" s="130">
        <f t="shared" si="34"/>
        <v>3261894702.3288031</v>
      </c>
    </row>
    <row r="192" spans="2:6">
      <c r="B192" s="55">
        <f t="shared" si="35"/>
        <v>2088</v>
      </c>
      <c r="C192" s="67">
        <f t="shared" si="32"/>
        <v>5201020336.3502483</v>
      </c>
      <c r="D192" s="63">
        <f t="shared" si="33"/>
        <v>1891573937.3382554</v>
      </c>
      <c r="E192" s="55">
        <f t="shared" si="36"/>
        <v>2088</v>
      </c>
      <c r="F192" s="130">
        <f t="shared" si="34"/>
        <v>3309446399.0119929</v>
      </c>
    </row>
    <row r="193" spans="2:6">
      <c r="B193" s="55">
        <f t="shared" si="35"/>
        <v>2089</v>
      </c>
      <c r="C193" s="67">
        <f t="shared" si="32"/>
        <v>5232460113.1669559</v>
      </c>
      <c r="D193" s="63">
        <f t="shared" si="33"/>
        <v>1874463582.7796144</v>
      </c>
      <c r="E193" s="55">
        <f t="shared" si="36"/>
        <v>2089</v>
      </c>
      <c r="F193" s="130">
        <f t="shared" si="34"/>
        <v>3357996530.3873415</v>
      </c>
    </row>
    <row r="194" spans="2:6">
      <c r="B194" s="55">
        <f t="shared" si="35"/>
        <v>2090</v>
      </c>
      <c r="C194" s="67">
        <f t="shared" si="32"/>
        <v>5265376184.0409803</v>
      </c>
      <c r="D194" s="63">
        <f t="shared" si="33"/>
        <v>1857821570.3665285</v>
      </c>
      <c r="E194" s="55">
        <f t="shared" si="36"/>
        <v>2090</v>
      </c>
      <c r="F194" s="130">
        <f t="shared" si="34"/>
        <v>3407554613.6744518</v>
      </c>
    </row>
    <row r="195" spans="2:6">
      <c r="B195" s="55">
        <f t="shared" si="35"/>
        <v>2091</v>
      </c>
      <c r="C195" s="67">
        <f t="shared" si="32"/>
        <v>5300039987.5733643</v>
      </c>
      <c r="D195" s="63">
        <f t="shared" si="33"/>
        <v>1841689002.7052503</v>
      </c>
      <c r="E195" s="55">
        <f t="shared" si="36"/>
        <v>2091</v>
      </c>
      <c r="F195" s="130">
        <f t="shared" si="34"/>
        <v>3458350984.868114</v>
      </c>
    </row>
    <row r="196" spans="2:6">
      <c r="B196" s="55">
        <f t="shared" si="35"/>
        <v>2092</v>
      </c>
      <c r="C196" s="67">
        <f t="shared" si="32"/>
        <v>5336159426.4200115</v>
      </c>
      <c r="D196" s="63">
        <f t="shared" si="33"/>
        <v>1825977495.1704772</v>
      </c>
      <c r="E196" s="55">
        <f t="shared" si="36"/>
        <v>2092</v>
      </c>
      <c r="F196" s="130">
        <f t="shared" si="34"/>
        <v>3510181931.2495346</v>
      </c>
    </row>
    <row r="197" spans="2:6">
      <c r="B197" s="55">
        <f t="shared" si="35"/>
        <v>2093</v>
      </c>
      <c r="C197" s="67">
        <f t="shared" si="32"/>
        <v>5373721374.5180473</v>
      </c>
      <c r="D197" s="63">
        <f t="shared" si="33"/>
        <v>1810665596.9255648</v>
      </c>
      <c r="E197" s="55">
        <f t="shared" si="36"/>
        <v>2093</v>
      </c>
      <c r="F197" s="130">
        <f t="shared" si="34"/>
        <v>3563055777.5924826</v>
      </c>
    </row>
    <row r="198" spans="2:6">
      <c r="B198" s="55">
        <f t="shared" si="35"/>
        <v>2094</v>
      </c>
      <c r="C198" s="67">
        <f t="shared" si="32"/>
        <v>5412713560.4143915</v>
      </c>
      <c r="D198" s="63">
        <f t="shared" si="33"/>
        <v>1795732990.0264413</v>
      </c>
      <c r="E198" s="55">
        <f t="shared" si="36"/>
        <v>2094</v>
      </c>
      <c r="F198" s="130">
        <f t="shared" si="34"/>
        <v>3616980570.3879499</v>
      </c>
    </row>
    <row r="199" spans="2:6">
      <c r="B199" s="55">
        <f t="shared" si="35"/>
        <v>2095</v>
      </c>
      <c r="C199" s="67">
        <f t="shared" si="32"/>
        <v>5453124168.7064857</v>
      </c>
      <c r="D199" s="63">
        <f t="shared" si="33"/>
        <v>1781160345.1759281</v>
      </c>
      <c r="E199" s="55">
        <f t="shared" si="36"/>
        <v>2095</v>
      </c>
      <c r="F199" s="130">
        <f t="shared" si="34"/>
        <v>3671963823.5305576</v>
      </c>
    </row>
    <row r="200" spans="2:6">
      <c r="B200" s="55">
        <f t="shared" si="35"/>
        <v>2096</v>
      </c>
      <c r="C200" s="67">
        <f t="shared" si="32"/>
        <v>5494942117.3680344</v>
      </c>
      <c r="D200" s="63">
        <f t="shared" si="33"/>
        <v>1766929340.4150157</v>
      </c>
      <c r="E200" s="55">
        <f t="shared" si="36"/>
        <v>2096</v>
      </c>
      <c r="F200" s="130">
        <f t="shared" si="34"/>
        <v>3728012776.9530187</v>
      </c>
    </row>
    <row r="201" spans="2:6">
      <c r="B201" s="55">
        <f t="shared" si="35"/>
        <v>2097</v>
      </c>
      <c r="C201" s="67">
        <f t="shared" si="32"/>
        <v>5538156933.4089575</v>
      </c>
      <c r="D201" s="63">
        <f t="shared" si="33"/>
        <v>1753022586.8370349</v>
      </c>
      <c r="E201" s="55">
        <f t="shared" si="36"/>
        <v>2097</v>
      </c>
      <c r="F201" s="130">
        <f t="shared" si="34"/>
        <v>3785134346.5719223</v>
      </c>
    </row>
    <row r="202" spans="2:6">
      <c r="B202" s="55">
        <f t="shared" si="35"/>
        <v>2098</v>
      </c>
      <c r="C202" s="67">
        <f t="shared" si="32"/>
        <v>5582758580.761241</v>
      </c>
      <c r="D202" s="63">
        <f t="shared" si="33"/>
        <v>1739423549.2642875</v>
      </c>
      <c r="E202" s="55">
        <f t="shared" si="36"/>
        <v>2098</v>
      </c>
      <c r="F202" s="130">
        <f t="shared" si="34"/>
        <v>3843335031.4969535</v>
      </c>
    </row>
    <row r="203" spans="2:6">
      <c r="B203" s="55">
        <f t="shared" si="35"/>
        <v>2099</v>
      </c>
      <c r="C203" s="67">
        <f t="shared" si="32"/>
        <v>5628737535.8277197</v>
      </c>
      <c r="D203" s="63">
        <f t="shared" si="33"/>
        <v>1726116524.8407102</v>
      </c>
      <c r="E203" s="55">
        <f t="shared" si="36"/>
        <v>2099</v>
      </c>
      <c r="F203" s="130">
        <f t="shared" si="34"/>
        <v>3902621010.9870095</v>
      </c>
    </row>
    <row r="204" spans="2:6">
      <c r="B204" s="55">
        <f t="shared" si="35"/>
        <v>2100</v>
      </c>
      <c r="C204" s="67">
        <f t="shared" si="32"/>
        <v>5676085080.4306107</v>
      </c>
      <c r="D204" s="63">
        <f t="shared" si="33"/>
        <v>1713086665.6555963</v>
      </c>
      <c r="E204" s="55">
        <f t="shared" si="36"/>
        <v>2100</v>
      </c>
      <c r="F204" s="130">
        <f t="shared" si="34"/>
        <v>3962998414.7750144</v>
      </c>
    </row>
    <row r="205" spans="2:6">
      <c r="B205" s="55">
        <f t="shared" si="35"/>
        <v>2101</v>
      </c>
      <c r="C205" s="67">
        <f t="shared" si="32"/>
        <v>5725591879.8533249</v>
      </c>
      <c r="D205" s="63">
        <f t="shared" si="33"/>
        <v>1700569811.8100851</v>
      </c>
      <c r="E205" s="55">
        <f t="shared" si="36"/>
        <v>2101</v>
      </c>
      <c r="F205" s="130">
        <f t="shared" si="34"/>
        <v>4025022068.0432396</v>
      </c>
    </row>
    <row r="206" spans="2:6">
      <c r="B206" s="55">
        <f t="shared" si="35"/>
        <v>2102</v>
      </c>
      <c r="C206" s="67">
        <f t="shared" si="32"/>
        <v>5776472446.0895109</v>
      </c>
      <c r="D206" s="63">
        <f t="shared" si="33"/>
        <v>1688301444.2697687</v>
      </c>
      <c r="E206" s="55">
        <f t="shared" si="36"/>
        <v>2102</v>
      </c>
      <c r="F206" s="130">
        <f t="shared" si="34"/>
        <v>4088171001.8197422</v>
      </c>
    </row>
    <row r="207" spans="2:6">
      <c r="B207" s="55">
        <f t="shared" si="35"/>
        <v>2103</v>
      </c>
      <c r="C207" s="67">
        <f t="shared" si="32"/>
        <v>5828720171.2123194</v>
      </c>
      <c r="D207" s="63">
        <f t="shared" si="33"/>
        <v>1676268901.3170033</v>
      </c>
      <c r="E207" s="55">
        <f t="shared" si="36"/>
        <v>2103</v>
      </c>
      <c r="F207" s="130">
        <f t="shared" si="34"/>
        <v>4152451269.8953161</v>
      </c>
    </row>
    <row r="208" spans="2:6">
      <c r="B208" s="55">
        <f t="shared" si="35"/>
        <v>2104</v>
      </c>
      <c r="C208" s="67">
        <f t="shared" si="32"/>
        <v>5882328985.0738897</v>
      </c>
      <c r="D208" s="63">
        <f t="shared" si="33"/>
        <v>1664460178.7760446</v>
      </c>
      <c r="E208" s="55">
        <f t="shared" si="36"/>
        <v>2104</v>
      </c>
      <c r="F208" s="130">
        <f t="shared" si="34"/>
        <v>4217868806.2978449</v>
      </c>
    </row>
    <row r="209" spans="2:6">
      <c r="B209" s="55">
        <f t="shared" si="35"/>
        <v>2105</v>
      </c>
      <c r="C209" s="67">
        <f t="shared" si="32"/>
        <v>5937293259.6633339</v>
      </c>
      <c r="D209" s="63">
        <f t="shared" si="33"/>
        <v>1652863881.8208294</v>
      </c>
      <c r="E209" s="55">
        <f t="shared" si="36"/>
        <v>2105</v>
      </c>
      <c r="F209" s="130">
        <f t="shared" si="34"/>
        <v>4284429377.8425045</v>
      </c>
    </row>
    <row r="210" spans="2:6">
      <c r="B210" s="55">
        <f t="shared" si="35"/>
        <v>2106</v>
      </c>
      <c r="C210" s="67">
        <f t="shared" si="32"/>
        <v>5993607797.5813856</v>
      </c>
      <c r="D210" s="63">
        <f t="shared" si="33"/>
        <v>1641469195.4393723</v>
      </c>
      <c r="E210" s="55">
        <f t="shared" si="36"/>
        <v>2106</v>
      </c>
      <c r="F210" s="130">
        <f t="shared" si="34"/>
        <v>4352138602.1420135</v>
      </c>
    </row>
    <row r="211" spans="2:6">
      <c r="B211" s="55">
        <f t="shared" si="35"/>
        <v>2107</v>
      </c>
      <c r="C211" s="67">
        <f t="shared" si="32"/>
        <v>6051267869.6586161</v>
      </c>
      <c r="D211" s="63">
        <f t="shared" si="33"/>
        <v>1630265865.0530593</v>
      </c>
      <c r="E211" s="55">
        <f t="shared" si="36"/>
        <v>2107</v>
      </c>
      <c r="F211" s="130">
        <f t="shared" si="34"/>
        <v>4421002004.6055565</v>
      </c>
    </row>
    <row r="212" spans="2:6">
      <c r="B212" s="55">
        <f t="shared" si="35"/>
        <v>2108</v>
      </c>
      <c r="C212" s="67">
        <f t="shared" si="32"/>
        <v>6110269043.3554611</v>
      </c>
      <c r="D212" s="63">
        <f t="shared" si="33"/>
        <v>1619244140.7476621</v>
      </c>
      <c r="E212" s="55">
        <f t="shared" si="36"/>
        <v>2108</v>
      </c>
      <c r="F212" s="130">
        <f t="shared" si="34"/>
        <v>4491024902.6077995</v>
      </c>
    </row>
    <row r="213" spans="2:6">
      <c r="B213" s="55">
        <f t="shared" si="35"/>
        <v>2109</v>
      </c>
      <c r="C213" s="67">
        <f t="shared" si="32"/>
        <v>6170607302.5560598</v>
      </c>
      <c r="D213" s="63">
        <f t="shared" si="33"/>
        <v>1608394776.0845349</v>
      </c>
      <c r="E213" s="55">
        <f t="shared" si="36"/>
        <v>2109</v>
      </c>
      <c r="F213" s="130">
        <f t="shared" si="34"/>
        <v>4562212526.4715252</v>
      </c>
    </row>
    <row r="214" spans="2:6">
      <c r="B214" s="55">
        <f t="shared" si="35"/>
        <v>2110</v>
      </c>
      <c r="C214" s="67">
        <f t="shared" si="32"/>
        <v>6232278907.9981518</v>
      </c>
      <c r="D214" s="63">
        <f t="shared" si="33"/>
        <v>1597708981.7350445</v>
      </c>
      <c r="E214" s="55">
        <f t="shared" si="36"/>
        <v>2110</v>
      </c>
      <c r="F214" s="130">
        <f t="shared" si="34"/>
        <v>4634569926.2631073</v>
      </c>
    </row>
    <row r="215" spans="2:6">
      <c r="B215" s="55">
        <f t="shared" si="35"/>
        <v>2111</v>
      </c>
      <c r="C215" s="67">
        <f t="shared" si="32"/>
        <v>6295936353.0884895</v>
      </c>
      <c r="D215" s="63">
        <f t="shared" si="33"/>
        <v>1587347674.8606238</v>
      </c>
      <c r="E215" s="55">
        <f t="shared" si="36"/>
        <v>2111</v>
      </c>
      <c r="F215" s="130">
        <f t="shared" si="34"/>
        <v>4708588678.2278652</v>
      </c>
    </row>
    <row r="216" spans="2:6">
      <c r="B216" s="55">
        <f t="shared" si="35"/>
        <v>2112</v>
      </c>
      <c r="C216" s="67">
        <f t="shared" si="32"/>
        <v>6360941078.1067753</v>
      </c>
      <c r="D216" s="63">
        <f t="shared" si="33"/>
        <v>1577133216.7726481</v>
      </c>
      <c r="E216" s="55">
        <f t="shared" si="36"/>
        <v>2112</v>
      </c>
      <c r="F216" s="130">
        <f t="shared" si="34"/>
        <v>4783807861.3341274</v>
      </c>
    </row>
    <row r="217" spans="2:6">
      <c r="B217" s="55">
        <f t="shared" si="35"/>
        <v>2113</v>
      </c>
      <c r="C217" s="67">
        <f t="shared" si="32"/>
        <v>6427291089.9140472</v>
      </c>
      <c r="D217" s="63">
        <f t="shared" si="33"/>
        <v>1567058134.5192027</v>
      </c>
      <c r="E217" s="55">
        <f t="shared" si="36"/>
        <v>2113</v>
      </c>
      <c r="F217" s="130">
        <f t="shared" si="34"/>
        <v>4860232955.3948441</v>
      </c>
    </row>
    <row r="218" spans="2:6">
      <c r="B218" s="55">
        <f t="shared" si="35"/>
        <v>2114</v>
      </c>
      <c r="C218" s="67">
        <f t="shared" si="32"/>
        <v>6494984673.7534809</v>
      </c>
      <c r="D218" s="63">
        <f t="shared" si="33"/>
        <v>1557115331.6378076</v>
      </c>
      <c r="E218" s="55">
        <f t="shared" si="36"/>
        <v>2114</v>
      </c>
      <c r="F218" s="130">
        <f t="shared" si="34"/>
        <v>4937869342.1156731</v>
      </c>
    </row>
    <row r="219" spans="2:6">
      <c r="B219" s="55">
        <f t="shared" si="35"/>
        <v>2115</v>
      </c>
      <c r="C219" s="67">
        <f t="shared" si="32"/>
        <v>6564020494.483923</v>
      </c>
      <c r="D219" s="63">
        <f t="shared" si="33"/>
        <v>1547298087.1460619</v>
      </c>
      <c r="E219" s="55">
        <f t="shared" si="36"/>
        <v>2115</v>
      </c>
      <c r="F219" s="130">
        <f t="shared" si="34"/>
        <v>5016722407.3378611</v>
      </c>
    </row>
    <row r="220" spans="2:6">
      <c r="B220" s="55">
        <f t="shared" si="35"/>
        <v>2116</v>
      </c>
      <c r="C220" s="67">
        <f t="shared" ref="C220:C234" si="37">F107/((1+$C$6)^(B220-$B$124))</f>
        <v>6634397472.8235025</v>
      </c>
      <c r="D220" s="63">
        <f t="shared" ref="D220:D234" si="38">L107/((1+$C$6)^(B220-$B$124))</f>
        <v>1537600019.7417078</v>
      </c>
      <c r="E220" s="55">
        <f t="shared" si="36"/>
        <v>2116</v>
      </c>
      <c r="F220" s="130">
        <f t="shared" ref="F220:F234" si="39">C220-D220</f>
        <v>5096797453.0817947</v>
      </c>
    </row>
    <row r="221" spans="2:6">
      <c r="B221" s="55">
        <f t="shared" ref="B221:B234" si="40">B220+1</f>
        <v>2117</v>
      </c>
      <c r="C221" s="67">
        <f t="shared" si="37"/>
        <v>6706114782.909832</v>
      </c>
      <c r="D221" s="63">
        <f t="shared" si="38"/>
        <v>1528015072.6416371</v>
      </c>
      <c r="E221" s="55">
        <f t="shared" si="36"/>
        <v>2117</v>
      </c>
      <c r="F221" s="130">
        <f t="shared" si="39"/>
        <v>5178099710.2681952</v>
      </c>
    </row>
    <row r="222" spans="2:6">
      <c r="B222" s="55">
        <f t="shared" si="40"/>
        <v>2118</v>
      </c>
      <c r="C222" s="67">
        <f t="shared" si="37"/>
        <v>6779171738.4313755</v>
      </c>
      <c r="D222" s="63">
        <f t="shared" si="38"/>
        <v>1518537483.0750055</v>
      </c>
      <c r="E222" s="55">
        <f t="shared" si="36"/>
        <v>2118</v>
      </c>
      <c r="F222" s="130">
        <f t="shared" si="39"/>
        <v>5260634255.35637</v>
      </c>
    </row>
    <row r="223" spans="2:6">
      <c r="B223" s="55">
        <f t="shared" si="40"/>
        <v>2119</v>
      </c>
      <c r="C223" s="67">
        <f t="shared" si="37"/>
        <v>6853567972.4844732</v>
      </c>
      <c r="D223" s="63">
        <f t="shared" si="38"/>
        <v>1509161795.5464725</v>
      </c>
      <c r="E223" s="55">
        <f t="shared" si="36"/>
        <v>2119</v>
      </c>
      <c r="F223" s="130">
        <f t="shared" si="39"/>
        <v>5344406176.9380007</v>
      </c>
    </row>
    <row r="224" spans="2:6">
      <c r="B224" s="55">
        <f t="shared" si="40"/>
        <v>2120</v>
      </c>
      <c r="C224" s="67">
        <f t="shared" si="37"/>
        <v>6929303369.1569624</v>
      </c>
      <c r="D224" s="63">
        <f t="shared" si="38"/>
        <v>1499882838.3395355</v>
      </c>
      <c r="E224" s="55">
        <f t="shared" si="36"/>
        <v>2120</v>
      </c>
      <c r="F224" s="130">
        <f t="shared" si="39"/>
        <v>5429420530.8174267</v>
      </c>
    </row>
    <row r="225" spans="2:6">
      <c r="B225" s="55">
        <f t="shared" si="40"/>
        <v>2121</v>
      </c>
      <c r="C225" s="67">
        <f t="shared" si="37"/>
        <v>7009552270.7829933</v>
      </c>
      <c r="D225" s="63">
        <f t="shared" si="38"/>
        <v>1491305057.1573043</v>
      </c>
      <c r="E225" s="55">
        <f t="shared" si="36"/>
        <v>2121</v>
      </c>
      <c r="F225" s="130">
        <f t="shared" si="39"/>
        <v>5518247213.6256886</v>
      </c>
    </row>
    <row r="226" spans="2:6">
      <c r="B226" s="55">
        <f t="shared" si="40"/>
        <v>2122</v>
      </c>
      <c r="C226" s="67">
        <f t="shared" si="37"/>
        <v>7091248994.8974552</v>
      </c>
      <c r="D226" s="63">
        <f t="shared" si="38"/>
        <v>1482813158.6141517</v>
      </c>
      <c r="E226" s="55">
        <f t="shared" si="36"/>
        <v>2122</v>
      </c>
      <c r="F226" s="130">
        <f t="shared" si="39"/>
        <v>5608435836.2833033</v>
      </c>
    </row>
    <row r="227" spans="2:6">
      <c r="B227" s="55">
        <f t="shared" si="40"/>
        <v>2123</v>
      </c>
      <c r="C227" s="67">
        <f t="shared" si="37"/>
        <v>7174397572.3782377</v>
      </c>
      <c r="D227" s="63">
        <f t="shared" si="38"/>
        <v>1474402806.688978</v>
      </c>
      <c r="E227" s="55">
        <f t="shared" si="36"/>
        <v>2123</v>
      </c>
      <c r="F227" s="130">
        <f t="shared" si="39"/>
        <v>5699994765.6892595</v>
      </c>
    </row>
    <row r="228" spans="2:6">
      <c r="B228" s="55">
        <f t="shared" si="40"/>
        <v>2124</v>
      </c>
      <c r="C228" s="67">
        <f t="shared" si="37"/>
        <v>7259002211.0662308</v>
      </c>
      <c r="D228" s="63">
        <f t="shared" si="38"/>
        <v>1466069878.7288187</v>
      </c>
      <c r="E228" s="55">
        <f t="shared" si="36"/>
        <v>2124</v>
      </c>
      <c r="F228" s="130">
        <f t="shared" si="39"/>
        <v>5792932332.3374119</v>
      </c>
    </row>
    <row r="229" spans="2:6">
      <c r="B229" s="55">
        <f t="shared" si="40"/>
        <v>2125</v>
      </c>
      <c r="C229" s="67">
        <f t="shared" si="37"/>
        <v>7345067438.5746279</v>
      </c>
      <c r="D229" s="63">
        <f t="shared" si="38"/>
        <v>1457810474.4302967</v>
      </c>
      <c r="E229" s="55">
        <f t="shared" si="36"/>
        <v>2125</v>
      </c>
      <c r="F229" s="130">
        <f t="shared" si="39"/>
        <v>5887256964.144331</v>
      </c>
    </row>
    <row r="230" spans="2:6">
      <c r="B230" s="55">
        <f t="shared" si="40"/>
        <v>2126</v>
      </c>
      <c r="C230" s="67">
        <f t="shared" si="37"/>
        <v>7432597894.9063969</v>
      </c>
      <c r="D230" s="63">
        <f t="shared" si="38"/>
        <v>1449620880.1280756</v>
      </c>
      <c r="E230" s="55">
        <f t="shared" si="36"/>
        <v>2126</v>
      </c>
      <c r="F230" s="130">
        <f t="shared" si="39"/>
        <v>5982977014.7783213</v>
      </c>
    </row>
    <row r="231" spans="2:6">
      <c r="B231" s="55">
        <f t="shared" si="40"/>
        <v>2127</v>
      </c>
      <c r="C231" s="67">
        <f t="shared" si="37"/>
        <v>7521598468.8086472</v>
      </c>
      <c r="D231" s="63">
        <f t="shared" si="38"/>
        <v>1441497577.8094206</v>
      </c>
      <c r="E231" s="55">
        <f t="shared" si="36"/>
        <v>2127</v>
      </c>
      <c r="F231" s="130">
        <f t="shared" si="39"/>
        <v>6080100890.9992266</v>
      </c>
    </row>
    <row r="232" spans="2:6">
      <c r="B232" s="55">
        <f t="shared" si="40"/>
        <v>2128</v>
      </c>
      <c r="C232" s="67">
        <f t="shared" si="37"/>
        <v>7612074216.7776022</v>
      </c>
      <c r="D232" s="63">
        <f t="shared" si="38"/>
        <v>1433437226.8511224</v>
      </c>
      <c r="E232" s="55">
        <f t="shared" si="36"/>
        <v>2128</v>
      </c>
      <c r="F232" s="130">
        <f t="shared" si="39"/>
        <v>6178636989.9264793</v>
      </c>
    </row>
    <row r="233" spans="2:6">
      <c r="B233" s="55">
        <f t="shared" si="40"/>
        <v>2129</v>
      </c>
      <c r="C233" s="67">
        <f t="shared" si="37"/>
        <v>7704030360.9408903</v>
      </c>
      <c r="D233" s="63">
        <f t="shared" si="38"/>
        <v>1425436656.3376849</v>
      </c>
      <c r="E233" s="55">
        <f t="shared" si="36"/>
        <v>2129</v>
      </c>
      <c r="F233" s="130">
        <f t="shared" si="39"/>
        <v>6278593704.6032057</v>
      </c>
    </row>
    <row r="234" spans="2:6">
      <c r="B234" s="66">
        <f t="shared" si="40"/>
        <v>2130</v>
      </c>
      <c r="C234" s="68">
        <f t="shared" si="37"/>
        <v>7797472242.9644899</v>
      </c>
      <c r="D234" s="65">
        <f t="shared" si="38"/>
        <v>1417492852.6975689</v>
      </c>
      <c r="E234" s="66">
        <f t="shared" si="36"/>
        <v>2130</v>
      </c>
      <c r="F234" s="130">
        <f t="shared" si="39"/>
        <v>6379979390.266921</v>
      </c>
    </row>
    <row r="235" spans="2:6" ht="15" thickBot="1"/>
    <row r="236" spans="2:6" ht="15" thickBot="1">
      <c r="B236" s="112"/>
      <c r="C236" s="112" t="s">
        <v>104</v>
      </c>
      <c r="D236" s="118" t="s">
        <v>105</v>
      </c>
    </row>
    <row r="237" spans="2:6">
      <c r="B237" s="112" t="s">
        <v>116</v>
      </c>
      <c r="C237" s="116">
        <f>SUM(C124:C234)</f>
        <v>610119618090.98767</v>
      </c>
      <c r="D237" s="114">
        <f>SUM(D124:D234)</f>
        <v>308849616814.73413</v>
      </c>
    </row>
    <row r="238" spans="2:6" ht="15" thickBot="1">
      <c r="B238" s="113" t="s">
        <v>117</v>
      </c>
      <c r="C238" s="117">
        <f>C237-D237</f>
        <v>301270001276.25354</v>
      </c>
      <c r="D238" s="115"/>
    </row>
  </sheetData>
  <mergeCells count="2">
    <mergeCell ref="C9:F9"/>
    <mergeCell ref="G9:L9"/>
  </mergeCell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C6C7382-DC72-49DF-B73F-664E60255887}">
  <dimension ref="A1:D121"/>
  <sheetViews>
    <sheetView workbookViewId="0">
      <selection activeCell="G37" sqref="G37"/>
    </sheetView>
  </sheetViews>
  <sheetFormatPr defaultRowHeight="14.45"/>
  <cols>
    <col min="1" max="1" width="12.5703125" bestFit="1" customWidth="1"/>
    <col min="3" max="3" width="16.28515625" bestFit="1" customWidth="1"/>
    <col min="4" max="4" width="13.42578125" bestFit="1" customWidth="1"/>
  </cols>
  <sheetData>
    <row r="1" spans="1:4">
      <c r="A1" t="str">
        <f>'With and Without Program'!A1</f>
        <v>SSP1‒ 2.6</v>
      </c>
    </row>
    <row r="10" spans="1:4">
      <c r="C10" t="s">
        <v>104</v>
      </c>
      <c r="D10" t="s">
        <v>105</v>
      </c>
    </row>
    <row r="11" spans="1:4">
      <c r="B11" s="8">
        <f>2020</f>
        <v>2020</v>
      </c>
      <c r="C11" s="133">
        <f>'With and Without Program'!F11/10^12/VLOOKUP($B11,'[4]GDP for all years'!$B$5:$F$116,MATCH($A$1,'[4]GDP for all years'!$B$5:$F$5,0),FALSE)</f>
        <v>4.2705150047409922E-3</v>
      </c>
      <c r="D11" s="133">
        <f>'With and Without Program'!L11/10^12/VLOOKUP($B11,'[4]GDP for all years'!$B$5:$F$116,MATCH($A$1,'[4]GDP for all years'!$B$5:$F$5,0),FALSE)</f>
        <v>2.4216991299499051E-2</v>
      </c>
    </row>
    <row r="12" spans="1:4">
      <c r="B12" s="8">
        <f t="shared" ref="B12:B75" si="0">B11+1</f>
        <v>2021</v>
      </c>
      <c r="C12" s="133">
        <f>'With and Without Program'!F12/10^12/VLOOKUP($B12,'[4]GDP for all years'!$B$5:$F$116,MATCH($A$1,'[4]GDP for all years'!$B$5:$F$5,0),FALSE)</f>
        <v>4.2665645348057436E-3</v>
      </c>
      <c r="D12" s="133">
        <f>'With and Without Program'!L12/10^12/VLOOKUP($B12,'[4]GDP for all years'!$B$5:$F$116,MATCH($A$1,'[4]GDP for all years'!$B$5:$F$5,0),FALSE)</f>
        <v>4.157583290591715E-3</v>
      </c>
    </row>
    <row r="13" spans="1:4">
      <c r="B13" s="8">
        <f t="shared" si="0"/>
        <v>2022</v>
      </c>
      <c r="C13" s="133">
        <f>'With and Without Program'!F13/10^12/VLOOKUP($B13,'[4]GDP for all years'!$B$5:$F$116,MATCH($A$1,'[4]GDP for all years'!$B$5:$F$5,0),FALSE)</f>
        <v>4.2743236754183081E-3</v>
      </c>
      <c r="D13" s="133">
        <f>'With and Without Program'!L13/10^12/VLOOKUP($B13,'[4]GDP for all years'!$B$5:$F$116,MATCH($A$1,'[4]GDP for all years'!$B$5:$F$5,0),FALSE)</f>
        <v>4.057782783161424E-3</v>
      </c>
    </row>
    <row r="14" spans="1:4">
      <c r="B14" s="8">
        <f t="shared" si="0"/>
        <v>2023</v>
      </c>
      <c r="C14" s="133">
        <f>'With and Without Program'!F14/10^12/VLOOKUP($B14,'[4]GDP for all years'!$B$5:$F$116,MATCH($A$1,'[4]GDP for all years'!$B$5:$F$5,0),FALSE)</f>
        <v>4.2928798760221076E-3</v>
      </c>
      <c r="D14" s="133">
        <f>'With and Without Program'!L14/10^12/VLOOKUP($B14,'[4]GDP for all years'!$B$5:$F$116,MATCH($A$1,'[4]GDP for all years'!$B$5:$F$5,0),FALSE)</f>
        <v>3.9709598959554969E-3</v>
      </c>
    </row>
    <row r="15" spans="1:4">
      <c r="B15" s="8">
        <f t="shared" si="0"/>
        <v>2024</v>
      </c>
      <c r="C15" s="133">
        <f>'With and Without Program'!F15/10^12/VLOOKUP($B15,'[4]GDP for all years'!$B$5:$F$116,MATCH($A$1,'[4]GDP for all years'!$B$5:$F$5,0),FALSE)</f>
        <v>4.3215292997147176E-3</v>
      </c>
      <c r="D15" s="133">
        <f>'With and Without Program'!L15/10^12/VLOOKUP($B15,'[4]GDP for all years'!$B$5:$F$116,MATCH($A$1,'[4]GDP for all years'!$B$5:$F$5,0),FALSE)</f>
        <v>3.8956216955616679E-3</v>
      </c>
    </row>
    <row r="16" spans="1:4">
      <c r="B16" s="8">
        <f t="shared" si="0"/>
        <v>2025</v>
      </c>
      <c r="C16" s="133">
        <f>'With and Without Program'!F16/10^12/VLOOKUP($B16,'[4]GDP for all years'!$B$5:$F$116,MATCH($A$1,'[4]GDP for all years'!$B$5:$F$5,0),FALSE)</f>
        <v>4.3597354047463883E-3</v>
      </c>
      <c r="D16" s="133">
        <f>'With and Without Program'!L16/10^12/VLOOKUP($B16,'[4]GDP for all years'!$B$5:$F$116,MATCH($A$1,'[4]GDP for all years'!$B$5:$F$5,0),FALSE)</f>
        <v>3.8305362984350369E-3</v>
      </c>
    </row>
    <row r="17" spans="2:4">
      <c r="B17" s="8">
        <f t="shared" si="0"/>
        <v>2026</v>
      </c>
      <c r="C17" s="133">
        <f>'With and Without Program'!F17/10^12/VLOOKUP($B17,'[4]GDP for all years'!$B$5:$F$116,MATCH($A$1,'[4]GDP for all years'!$B$5:$F$5,0),FALSE)</f>
        <v>4.1861107776976431E-3</v>
      </c>
      <c r="D17" s="133">
        <f>'With and Without Program'!L17/10^12/VLOOKUP($B17,'[4]GDP for all years'!$B$5:$F$116,MATCH($A$1,'[4]GDP for all years'!$B$5:$F$5,0),FALSE)</f>
        <v>3.7746822846660886E-3</v>
      </c>
    </row>
    <row r="18" spans="2:4">
      <c r="B18" s="8">
        <f t="shared" si="0"/>
        <v>2027</v>
      </c>
      <c r="C18" s="133">
        <f>'With and Without Program'!F18/10^12/VLOOKUP($B18,'[4]GDP for all years'!$B$5:$F$116,MATCH($A$1,'[4]GDP for all years'!$B$5:$F$5,0),FALSE)</f>
        <v>4.2037654214330724E-3</v>
      </c>
      <c r="D18" s="133">
        <f>'With and Without Program'!L18/10^12/VLOOKUP($B18,'[4]GDP for all years'!$B$5:$F$116,MATCH($A$1,'[4]GDP for all years'!$B$5:$F$5,0),FALSE)</f>
        <v>3.727208450867968E-3</v>
      </c>
    </row>
    <row r="19" spans="2:4">
      <c r="B19" s="8">
        <f t="shared" si="0"/>
        <v>2028</v>
      </c>
      <c r="C19" s="133">
        <f>'With and Without Program'!F19/10^12/VLOOKUP($B19,'[4]GDP for all years'!$B$5:$F$116,MATCH($A$1,'[4]GDP for all years'!$B$5:$F$5,0),FALSE)</f>
        <v>4.2290554553303895E-3</v>
      </c>
      <c r="D19" s="133">
        <f>'With and Without Program'!L19/10^12/VLOOKUP($B19,'[4]GDP for all years'!$B$5:$F$116,MATCH($A$1,'[4]GDP for all years'!$B$5:$F$5,0),FALSE)</f>
        <v>3.6874019495403056E-3</v>
      </c>
    </row>
    <row r="20" spans="2:4">
      <c r="B20" s="8">
        <f t="shared" si="0"/>
        <v>2029</v>
      </c>
      <c r="C20" s="133">
        <f>'With and Without Program'!F20/10^12/VLOOKUP($B20,'[4]GDP for all years'!$B$5:$F$116,MATCH($A$1,'[4]GDP for all years'!$B$5:$F$5,0),FALSE)</f>
        <v>4.2616898219723408E-3</v>
      </c>
      <c r="D20" s="133">
        <f>'With and Without Program'!L20/10^12/VLOOKUP($B20,'[4]GDP for all years'!$B$5:$F$116,MATCH($A$1,'[4]GDP for all years'!$B$5:$F$5,0),FALSE)</f>
        <v>3.6546642567314653E-3</v>
      </c>
    </row>
    <row r="21" spans="2:4">
      <c r="B21" s="8">
        <f t="shared" si="0"/>
        <v>2030</v>
      </c>
      <c r="C21" s="133">
        <f>'With and Without Program'!F21/10^12/VLOOKUP($B21,'[4]GDP for all years'!$B$5:$F$116,MATCH($A$1,'[4]GDP for all years'!$B$5:$F$5,0),FALSE)</f>
        <v>4.3014536175380895E-3</v>
      </c>
      <c r="D21" s="133">
        <f>'With and Without Program'!L21/10^12/VLOOKUP($B21,'[4]GDP for all years'!$B$5:$F$116,MATCH($A$1,'[4]GDP for all years'!$B$5:$F$5,0),FALSE)</f>
        <v>3.6284926940977989E-3</v>
      </c>
    </row>
    <row r="22" spans="2:4">
      <c r="B22" s="8">
        <f t="shared" si="0"/>
        <v>2031</v>
      </c>
      <c r="C22" s="133">
        <f>'With and Without Program'!F22/10^12/VLOOKUP($B22,'[4]GDP for all years'!$B$5:$F$116,MATCH($A$1,'[4]GDP for all years'!$B$5:$F$5,0),FALSE)</f>
        <v>4.3013953298436467E-3</v>
      </c>
      <c r="D22" s="133">
        <f>'With and Without Program'!L22/10^12/VLOOKUP($B22,'[4]GDP for all years'!$B$5:$F$116,MATCH($A$1,'[4]GDP for all years'!$B$5:$F$5,0),FALSE)</f>
        <v>3.5698834766100273E-3</v>
      </c>
    </row>
    <row r="23" spans="2:4">
      <c r="B23" s="8">
        <f t="shared" si="0"/>
        <v>2032</v>
      </c>
      <c r="C23" s="133">
        <f>'With and Without Program'!F23/10^12/VLOOKUP($B23,'[4]GDP for all years'!$B$5:$F$116,MATCH($A$1,'[4]GDP for all years'!$B$5:$F$5,0),FALSE)</f>
        <v>4.3103156514441646E-3</v>
      </c>
      <c r="D23" s="133">
        <f>'With and Without Program'!L23/10^12/VLOOKUP($B23,'[4]GDP for all years'!$B$5:$F$116,MATCH($A$1,'[4]GDP for all years'!$B$5:$F$5,0),FALSE)</f>
        <v>3.520007156368321E-3</v>
      </c>
    </row>
    <row r="24" spans="2:4">
      <c r="B24" s="8">
        <f t="shared" si="0"/>
        <v>2033</v>
      </c>
      <c r="C24" s="133">
        <f>'With and Without Program'!F24/10^12/VLOOKUP($B24,'[4]GDP for all years'!$B$5:$F$116,MATCH($A$1,'[4]GDP for all years'!$B$5:$F$5,0),FALSE)</f>
        <v>4.3277226795340532E-3</v>
      </c>
      <c r="D24" s="133">
        <f>'With and Without Program'!L24/10^12/VLOOKUP($B24,'[4]GDP for all years'!$B$5:$F$116,MATCH($A$1,'[4]GDP for all years'!$B$5:$F$5,0),FALSE)</f>
        <v>3.4780794664901827E-3</v>
      </c>
    </row>
    <row r="25" spans="2:4">
      <c r="B25" s="8">
        <f t="shared" si="0"/>
        <v>2034</v>
      </c>
      <c r="C25" s="133">
        <f>'With and Without Program'!F25/10^12/VLOOKUP($B25,'[4]GDP for all years'!$B$5:$F$116,MATCH($A$1,'[4]GDP for all years'!$B$5:$F$5,0),FALSE)</f>
        <v>4.353231769528754E-3</v>
      </c>
      <c r="D25" s="133">
        <f>'With and Without Program'!L25/10^12/VLOOKUP($B25,'[4]GDP for all years'!$B$5:$F$116,MATCH($A$1,'[4]GDP for all years'!$B$5:$F$5,0),FALSE)</f>
        <v>3.4434426160738778E-3</v>
      </c>
    </row>
    <row r="26" spans="2:4">
      <c r="B26" s="8">
        <f t="shared" si="0"/>
        <v>2035</v>
      </c>
      <c r="C26" s="133">
        <f>'With and Without Program'!F26/10^12/VLOOKUP($B26,'[4]GDP for all years'!$B$5:$F$116,MATCH($A$1,'[4]GDP for all years'!$B$5:$F$5,0),FALSE)</f>
        <v>4.3865519235530351E-3</v>
      </c>
      <c r="D26" s="133">
        <f>'With and Without Program'!L26/10^12/VLOOKUP($B26,'[4]GDP for all years'!$B$5:$F$116,MATCH($A$1,'[4]GDP for all years'!$B$5:$F$5,0),FALSE)</f>
        <v>3.4155457045647961E-3</v>
      </c>
    </row>
    <row r="27" spans="2:4">
      <c r="B27" s="8">
        <f t="shared" si="0"/>
        <v>2036</v>
      </c>
      <c r="C27" s="133">
        <f>'With and Without Program'!F27/10^12/VLOOKUP($B27,'[4]GDP for all years'!$B$5:$F$116,MATCH($A$1,'[4]GDP for all years'!$B$5:$F$5,0),FALSE)</f>
        <v>4.4274680933482757E-3</v>
      </c>
      <c r="D27" s="133">
        <f>'With and Without Program'!L27/10^12/VLOOKUP($B27,'[4]GDP for all years'!$B$5:$F$116,MATCH($A$1,'[4]GDP for all years'!$B$5:$F$5,0),FALSE)</f>
        <v>3.3939238011365634E-3</v>
      </c>
    </row>
    <row r="28" spans="2:4">
      <c r="B28" s="8">
        <f t="shared" si="0"/>
        <v>2037</v>
      </c>
      <c r="C28" s="133">
        <f>'With and Without Program'!F28/10^12/VLOOKUP($B28,'[4]GDP for all years'!$B$5:$F$116,MATCH($A$1,'[4]GDP for all years'!$B$5:$F$5,0),FALSE)</f>
        <v>4.4758348766809663E-3</v>
      </c>
      <c r="D28" s="133">
        <f>'With and Without Program'!L28/10^12/VLOOKUP($B28,'[4]GDP for all years'!$B$5:$F$116,MATCH($A$1,'[4]GDP for all years'!$B$5:$F$5,0),FALSE)</f>
        <v>3.3781870682435349E-3</v>
      </c>
    </row>
    <row r="29" spans="2:4">
      <c r="B29" s="8">
        <f t="shared" si="0"/>
        <v>2038</v>
      </c>
      <c r="C29" s="133">
        <f>'With and Without Program'!F29/10^12/VLOOKUP($B29,'[4]GDP for all years'!$B$5:$F$116,MATCH($A$1,'[4]GDP for all years'!$B$5:$F$5,0),FALSE)</f>
        <v>4.5315658578684121E-3</v>
      </c>
      <c r="D29" s="133">
        <f>'With and Without Program'!L29/10^12/VLOOKUP($B29,'[4]GDP for all years'!$B$5:$F$116,MATCH($A$1,'[4]GDP for all years'!$B$5:$F$5,0),FALSE)</f>
        <v>3.3680076778952188E-3</v>
      </c>
    </row>
    <row r="30" spans="2:4">
      <c r="B30" s="8">
        <f t="shared" si="0"/>
        <v>2039</v>
      </c>
      <c r="C30" s="133">
        <f>'With and Without Program'!F30/10^12/VLOOKUP($B30,'[4]GDP for all years'!$B$5:$F$116,MATCH($A$1,'[4]GDP for all years'!$B$5:$F$5,0),FALSE)</f>
        <v>4.594627396495847E-3</v>
      </c>
      <c r="D30" s="133">
        <f>'With and Without Program'!L30/10^12/VLOOKUP($B30,'[4]GDP for all years'!$B$5:$F$116,MATCH($A$1,'[4]GDP for all years'!$B$5:$F$5,0),FALSE)</f>
        <v>3.3631109412303739E-3</v>
      </c>
    </row>
    <row r="31" spans="2:4">
      <c r="B31" s="8">
        <f t="shared" si="0"/>
        <v>2040</v>
      </c>
      <c r="C31" s="133">
        <f>'With and Without Program'!F31/10^12/VLOOKUP($B31,'[4]GDP for all years'!$B$5:$F$116,MATCH($A$1,'[4]GDP for all years'!$B$5:$F$5,0),FALSE)</f>
        <v>4.6650359925648416E-3</v>
      </c>
      <c r="D31" s="133">
        <f>'With and Without Program'!L31/10^12/VLOOKUP($B31,'[4]GDP for all years'!$B$5:$F$116,MATCH($A$1,'[4]GDP for all years'!$B$5:$F$5,0),FALSE)</f>
        <v>3.3632695812389271E-3</v>
      </c>
    </row>
    <row r="32" spans="2:4">
      <c r="B32" s="8">
        <f t="shared" si="0"/>
        <v>2041</v>
      </c>
      <c r="C32" s="133">
        <f>'With and Without Program'!F32/10^12/VLOOKUP($B32,'[4]GDP for all years'!$B$5:$F$116,MATCH($A$1,'[4]GDP for all years'!$B$5:$F$5,0),FALSE)</f>
        <v>4.7267630402495963E-3</v>
      </c>
      <c r="D32" s="133">
        <f>'With and Without Program'!L32/10^12/VLOOKUP($B32,'[4]GDP for all years'!$B$5:$F$116,MATCH($A$1,'[4]GDP for all years'!$B$5:$F$5,0),FALSE)</f>
        <v>3.3569396468015721E-3</v>
      </c>
    </row>
    <row r="33" spans="2:4">
      <c r="B33" s="8">
        <f t="shared" si="0"/>
        <v>2042</v>
      </c>
      <c r="C33" s="133">
        <f>'With and Without Program'!F33/10^12/VLOOKUP($B33,'[4]GDP for all years'!$B$5:$F$116,MATCH($A$1,'[4]GDP for all years'!$B$5:$F$5,0),FALSE)</f>
        <v>4.7957185184163385E-3</v>
      </c>
      <c r="D33" s="133">
        <f>'With and Without Program'!L33/10^12/VLOOKUP($B33,'[4]GDP for all years'!$B$5:$F$116,MATCH($A$1,'[4]GDP for all years'!$B$5:$F$5,0),FALSE)</f>
        <v>3.3554689684563359E-3</v>
      </c>
    </row>
    <row r="34" spans="2:4">
      <c r="B34" s="8">
        <f t="shared" si="0"/>
        <v>2043</v>
      </c>
      <c r="C34" s="133">
        <f>'With and Without Program'!F34/10^12/VLOOKUP($B34,'[4]GDP for all years'!$B$5:$F$116,MATCH($A$1,'[4]GDP for all years'!$B$5:$F$5,0),FALSE)</f>
        <v>4.8719701566785779E-3</v>
      </c>
      <c r="D34" s="133">
        <f>'With and Without Program'!L34/10^12/VLOOKUP($B34,'[4]GDP for all years'!$B$5:$F$116,MATCH($A$1,'[4]GDP for all years'!$B$5:$F$5,0),FALSE)</f>
        <v>3.3586836056425776E-3</v>
      </c>
    </row>
    <row r="35" spans="2:4">
      <c r="B35" s="8">
        <f t="shared" si="0"/>
        <v>2044</v>
      </c>
      <c r="C35" s="133">
        <f>'With and Without Program'!F35/10^12/VLOOKUP($B35,'[4]GDP for all years'!$B$5:$F$116,MATCH($A$1,'[4]GDP for all years'!$B$5:$F$5,0),FALSE)</f>
        <v>4.9556220141873351E-3</v>
      </c>
      <c r="D35" s="133">
        <f>'With and Without Program'!L35/10^12/VLOOKUP($B35,'[4]GDP for all years'!$B$5:$F$116,MATCH($A$1,'[4]GDP for all years'!$B$5:$F$5,0),FALSE)</f>
        <v>3.3664396763867714E-3</v>
      </c>
    </row>
    <row r="36" spans="2:4">
      <c r="B36" s="8">
        <f t="shared" si="0"/>
        <v>2045</v>
      </c>
      <c r="C36" s="133">
        <f>'With and Without Program'!F36/10^12/VLOOKUP($B36,'[4]GDP for all years'!$B$5:$F$116,MATCH($A$1,'[4]GDP for all years'!$B$5:$F$5,0),FALSE)</f>
        <v>5.0468156651314548E-3</v>
      </c>
      <c r="D36" s="133">
        <f>'With and Without Program'!L36/10^12/VLOOKUP($B36,'[4]GDP for all years'!$B$5:$F$116,MATCH($A$1,'[4]GDP for all years'!$B$5:$F$5,0),FALSE)</f>
        <v>3.3786218369807617E-3</v>
      </c>
    </row>
    <row r="37" spans="2:4">
      <c r="B37" s="8">
        <f t="shared" si="0"/>
        <v>2046</v>
      </c>
      <c r="C37" s="133">
        <f>'With and Without Program'!F37/10^12/VLOOKUP($B37,'[4]GDP for all years'!$B$5:$F$116,MATCH($A$1,'[4]GDP for all years'!$B$5:$F$5,0),FALSE)</f>
        <v>5.1457261356594869E-3</v>
      </c>
      <c r="D37" s="133">
        <f>'With and Without Program'!L37/10^12/VLOOKUP($B37,'[4]GDP for all years'!$B$5:$F$116,MATCH($A$1,'[4]GDP for all years'!$B$5:$F$5,0),FALSE)</f>
        <v>3.3951386686303319E-3</v>
      </c>
    </row>
    <row r="38" spans="2:4">
      <c r="B38" s="8">
        <f t="shared" si="0"/>
        <v>2047</v>
      </c>
      <c r="C38" s="133">
        <f>'With and Without Program'!F38/10^12/VLOOKUP($B38,'[4]GDP for all years'!$B$5:$F$116,MATCH($A$1,'[4]GDP for all years'!$B$5:$F$5,0),FALSE)</f>
        <v>5.2525629539812444E-3</v>
      </c>
      <c r="D38" s="133">
        <f>'With and Without Program'!L38/10^12/VLOOKUP($B38,'[4]GDP for all years'!$B$5:$F$116,MATCH($A$1,'[4]GDP for all years'!$B$5:$F$5,0),FALSE)</f>
        <v>3.4159214675911114E-3</v>
      </c>
    </row>
    <row r="39" spans="2:4">
      <c r="B39" s="8">
        <f t="shared" si="0"/>
        <v>2048</v>
      </c>
      <c r="C39" s="133">
        <f>'With and Without Program'!F39/10^12/VLOOKUP($B39,'[4]GDP for all years'!$B$5:$F$116,MATCH($A$1,'[4]GDP for all years'!$B$5:$F$5,0),FALSE)</f>
        <v>5.3675677964985131E-3</v>
      </c>
      <c r="D39" s="133">
        <f>'With and Without Program'!L39/10^12/VLOOKUP($B39,'[4]GDP for all years'!$B$5:$F$116,MATCH($A$1,'[4]GDP for all years'!$B$5:$F$5,0),FALSE)</f>
        <v>3.4409211176997046E-3</v>
      </c>
    </row>
    <row r="40" spans="2:4">
      <c r="B40" s="8">
        <f t="shared" si="0"/>
        <v>2049</v>
      </c>
      <c r="C40" s="133">
        <f>'With and Without Program'!F40/10^12/VLOOKUP($B40,'[4]GDP for all years'!$B$5:$F$116,MATCH($A$1,'[4]GDP for all years'!$B$5:$F$5,0),FALSE)</f>
        <v>5.4910157761389484E-3</v>
      </c>
      <c r="D40" s="133">
        <f>'With and Without Program'!L40/10^12/VLOOKUP($B40,'[4]GDP for all years'!$B$5:$F$116,MATCH($A$1,'[4]GDP for all years'!$B$5:$F$5,0),FALSE)</f>
        <v>3.4701072789588856E-3</v>
      </c>
    </row>
    <row r="41" spans="2:4">
      <c r="B41" s="8">
        <f t="shared" si="0"/>
        <v>2050</v>
      </c>
      <c r="C41" s="133">
        <f>'With and Without Program'!F41/10^12/VLOOKUP($B41,'[4]GDP for all years'!$B$5:$F$116,MATCH($A$1,'[4]GDP for all years'!$B$5:$F$5,0),FALSE)</f>
        <v>5.6232150327664232E-3</v>
      </c>
      <c r="D41" s="133">
        <f>'With and Without Program'!L41/10^12/VLOOKUP($B41,'[4]GDP for all years'!$B$5:$F$116,MATCH($A$1,'[4]GDP for all years'!$B$5:$F$5,0),FALSE)</f>
        <v>3.5034666485390434E-3</v>
      </c>
    </row>
    <row r="42" spans="2:4">
      <c r="B42" s="8">
        <f t="shared" si="0"/>
        <v>2051</v>
      </c>
      <c r="C42" s="133">
        <f>'With and Without Program'!F42/10^12/VLOOKUP($B42,'[4]GDP for all years'!$B$5:$F$116,MATCH($A$1,'[4]GDP for all years'!$B$5:$F$5,0),FALSE)</f>
        <v>5.755052221220071E-3</v>
      </c>
      <c r="D42" s="133">
        <f>'With and Without Program'!L42/10^12/VLOOKUP($B42,'[4]GDP for all years'!$B$5:$F$116,MATCH($A$1,'[4]GDP for all years'!$B$5:$F$5,0),FALSE)</f>
        <v>3.5352991165923378E-3</v>
      </c>
    </row>
    <row r="43" spans="2:4">
      <c r="B43" s="8">
        <f t="shared" si="0"/>
        <v>2052</v>
      </c>
      <c r="C43" s="133">
        <f>'With and Without Program'!F43/10^12/VLOOKUP($B43,'[4]GDP for all years'!$B$5:$F$116,MATCH($A$1,'[4]GDP for all years'!$B$5:$F$5,0),FALSE)</f>
        <v>5.8956806089894339E-3</v>
      </c>
      <c r="D43" s="133">
        <f>'With and Without Program'!L43/10^12/VLOOKUP($B43,'[4]GDP for all years'!$B$5:$F$116,MATCH($A$1,'[4]GDP for all years'!$B$5:$F$5,0),FALSE)</f>
        <v>3.5710834674885367E-3</v>
      </c>
    </row>
    <row r="44" spans="2:4">
      <c r="B44" s="8">
        <f t="shared" si="0"/>
        <v>2053</v>
      </c>
      <c r="C44" s="133">
        <f>'With and Without Program'!F44/10^12/VLOOKUP($B44,'[4]GDP for all years'!$B$5:$F$116,MATCH($A$1,'[4]GDP for all years'!$B$5:$F$5,0),FALSE)</f>
        <v>6.0454637143806354E-3</v>
      </c>
      <c r="D44" s="133">
        <f>'With and Without Program'!L44/10^12/VLOOKUP($B44,'[4]GDP for all years'!$B$5:$F$116,MATCH($A$1,'[4]GDP for all years'!$B$5:$F$5,0),FALSE)</f>
        <v>3.6108365327819814E-3</v>
      </c>
    </row>
    <row r="45" spans="2:4">
      <c r="B45" s="8">
        <f t="shared" si="0"/>
        <v>2054</v>
      </c>
      <c r="C45" s="133">
        <f>'With and Without Program'!F45/10^12/VLOOKUP($B45,'[4]GDP for all years'!$B$5:$F$116,MATCH($A$1,'[4]GDP for all years'!$B$5:$F$5,0),FALSE)</f>
        <v>6.2047983651383372E-3</v>
      </c>
      <c r="D45" s="133">
        <f>'With and Without Program'!L45/10^12/VLOOKUP($B45,'[4]GDP for all years'!$B$5:$F$116,MATCH($A$1,'[4]GDP for all years'!$B$5:$F$5,0),FALSE)</f>
        <v>3.6545880549884837E-3</v>
      </c>
    </row>
    <row r="46" spans="2:4">
      <c r="B46" s="8">
        <f t="shared" si="0"/>
        <v>2055</v>
      </c>
      <c r="C46" s="133">
        <f>'With and Without Program'!F46/10^12/VLOOKUP($B46,'[4]GDP for all years'!$B$5:$F$116,MATCH($A$1,'[4]GDP for all years'!$B$5:$F$5,0),FALSE)</f>
        <v>6.3741113583572293E-3</v>
      </c>
      <c r="D46" s="133">
        <f>'With and Without Program'!L46/10^12/VLOOKUP($B46,'[4]GDP for all years'!$B$5:$F$116,MATCH($A$1,'[4]GDP for all years'!$B$5:$F$5,0),FALSE)</f>
        <v>3.7023778728019073E-3</v>
      </c>
    </row>
    <row r="47" spans="2:4">
      <c r="B47" s="8">
        <f t="shared" si="0"/>
        <v>2056</v>
      </c>
      <c r="C47" s="133">
        <f>'With and Without Program'!F47/10^12/VLOOKUP($B47,'[4]GDP for all years'!$B$5:$F$116,MATCH($A$1,'[4]GDP for all years'!$B$5:$F$5,0),FALSE)</f>
        <v>6.5538645207573977E-3</v>
      </c>
      <c r="D47" s="133">
        <f>'With and Without Program'!L47/10^12/VLOOKUP($B47,'[4]GDP for all years'!$B$5:$F$116,MATCH($A$1,'[4]GDP for all years'!$B$5:$F$5,0),FALSE)</f>
        <v>3.7542574993629342E-3</v>
      </c>
    </row>
    <row r="48" spans="2:4">
      <c r="B48" s="8">
        <f t="shared" si="0"/>
        <v>2057</v>
      </c>
      <c r="C48" s="133">
        <f>'With and Without Program'!F48/10^12/VLOOKUP($B48,'[4]GDP for all years'!$B$5:$F$116,MATCH($A$1,'[4]GDP for all years'!$B$5:$F$5,0),FALSE)</f>
        <v>6.7445543084535646E-3</v>
      </c>
      <c r="D48" s="133">
        <f>'With and Without Program'!L48/10^12/VLOOKUP($B48,'[4]GDP for all years'!$B$5:$F$116,MATCH($A$1,'[4]GDP for all years'!$B$5:$F$5,0),FALSE)</f>
        <v>3.8102888526531558E-3</v>
      </c>
    </row>
    <row r="49" spans="2:4">
      <c r="B49" s="8">
        <f t="shared" si="0"/>
        <v>2058</v>
      </c>
      <c r="C49" s="133">
        <f>'With and Without Program'!F49/10^12/VLOOKUP($B49,'[4]GDP for all years'!$B$5:$F$116,MATCH($A$1,'[4]GDP for all years'!$B$5:$F$5,0),FALSE)</f>
        <v>6.9467135953051396E-3</v>
      </c>
      <c r="D49" s="133">
        <f>'With and Without Program'!L49/10^12/VLOOKUP($B49,'[4]GDP for all years'!$B$5:$F$116,MATCH($A$1,'[4]GDP for all years'!$B$5:$F$5,0),FALSE)</f>
        <v>3.8705441191591418E-3</v>
      </c>
    </row>
    <row r="50" spans="2:4">
      <c r="B50" s="8">
        <f t="shared" si="0"/>
        <v>2059</v>
      </c>
      <c r="C50" s="133">
        <f>'With and Without Program'!F50/10^12/VLOOKUP($B50,'[4]GDP for all years'!$B$5:$F$116,MATCH($A$1,'[4]GDP for all years'!$B$5:$F$5,0),FALSE)</f>
        <v>7.160912358505335E-3</v>
      </c>
      <c r="D50" s="133">
        <f>'With and Without Program'!L50/10^12/VLOOKUP($B50,'[4]GDP for all years'!$B$5:$F$116,MATCH($A$1,'[4]GDP for all years'!$B$5:$F$5,0),FALSE)</f>
        <v>3.9351050841434981E-3</v>
      </c>
    </row>
    <row r="51" spans="2:4">
      <c r="B51" s="8">
        <f t="shared" si="0"/>
        <v>2060</v>
      </c>
      <c r="C51" s="133">
        <f>'With and Without Program'!F51/10^12/VLOOKUP($B51,'[4]GDP for all years'!$B$5:$F$116,MATCH($A$1,'[4]GDP for all years'!$B$5:$F$5,0),FALSE)</f>
        <v>7.387761506987188E-3</v>
      </c>
      <c r="D51" s="133">
        <f>'With and Without Program'!L51/10^12/VLOOKUP($B51,'[4]GDP for all years'!$B$5:$F$116,MATCH($A$1,'[4]GDP for all years'!$B$5:$F$5,0),FALSE)</f>
        <v>4.0040639231110958E-3</v>
      </c>
    </row>
    <row r="52" spans="2:4">
      <c r="B52" s="8">
        <f t="shared" si="0"/>
        <v>2061</v>
      </c>
      <c r="C52" s="133">
        <f>'With and Without Program'!F52/10^12/VLOOKUP($B52,'[4]GDP for all years'!$B$5:$F$116,MATCH($A$1,'[4]GDP for all years'!$B$5:$F$5,0),FALSE)</f>
        <v>7.6176476619911841E-3</v>
      </c>
      <c r="D52" s="133">
        <f>'With and Without Program'!L52/10^12/VLOOKUP($B52,'[4]GDP for all years'!$B$5:$F$116,MATCH($A$1,'[4]GDP for all years'!$B$5:$F$5,0),FALSE)</f>
        <v>4.0721484089747675E-3</v>
      </c>
    </row>
    <row r="53" spans="2:4">
      <c r="B53" s="8">
        <f t="shared" si="0"/>
        <v>2062</v>
      </c>
      <c r="C53" s="133">
        <f>'With and Without Program'!F53/10^12/VLOOKUP($B53,'[4]GDP for all years'!$B$5:$F$116,MATCH($A$1,'[4]GDP for all years'!$B$5:$F$5,0),FALSE)</f>
        <v>7.8607134406142014E-3</v>
      </c>
      <c r="D53" s="133">
        <f>'With and Without Program'!L53/10^12/VLOOKUP($B53,'[4]GDP for all years'!$B$5:$F$116,MATCH($A$1,'[4]GDP for all years'!$B$5:$F$5,0),FALSE)</f>
        <v>4.1445709959185848E-3</v>
      </c>
    </row>
    <row r="54" spans="2:4">
      <c r="B54" s="8">
        <f t="shared" si="0"/>
        <v>2063</v>
      </c>
      <c r="C54" s="133">
        <f>'With and Without Program'!F54/10^12/VLOOKUP($B54,'[4]GDP for all years'!$B$5:$F$116,MATCH($A$1,'[4]GDP for all years'!$B$5:$F$5,0),FALSE)</f>
        <v>8.1176366764929252E-3</v>
      </c>
      <c r="D54" s="133">
        <f>'With and Without Program'!L54/10^12/VLOOKUP($B54,'[4]GDP for all years'!$B$5:$F$116,MATCH($A$1,'[4]GDP for all years'!$B$5:$F$5,0),FALSE)</f>
        <v>4.2214344790145047E-3</v>
      </c>
    </row>
    <row r="55" spans="2:4">
      <c r="B55" s="8">
        <f t="shared" si="0"/>
        <v>2064</v>
      </c>
      <c r="C55" s="133">
        <f>'With and Without Program'!F55/10^12/VLOOKUP($B55,'[4]GDP for all years'!$B$5:$F$116,MATCH($A$1,'[4]GDP for all years'!$B$5:$F$5,0),FALSE)</f>
        <v>8.3891390131855086E-3</v>
      </c>
      <c r="D55" s="133">
        <f>'With and Without Program'!L55/10^12/VLOOKUP($B55,'[4]GDP for all years'!$B$5:$F$116,MATCH($A$1,'[4]GDP for all years'!$B$5:$F$5,0),FALSE)</f>
        <v>4.3028503762941837E-3</v>
      </c>
    </row>
    <row r="56" spans="2:4">
      <c r="B56" s="8">
        <f t="shared" si="0"/>
        <v>2065</v>
      </c>
      <c r="C56" s="133">
        <f>'With and Without Program'!F56/10^12/VLOOKUP($B56,'[4]GDP for all years'!$B$5:$F$116,MATCH($A$1,'[4]GDP for all years'!$B$5:$F$5,0),FALSE)</f>
        <v>8.6759891970948164E-3</v>
      </c>
      <c r="D56" s="133">
        <f>'With and Without Program'!L56/10^12/VLOOKUP($B56,'[4]GDP for all years'!$B$5:$F$116,MATCH($A$1,'[4]GDP for all years'!$B$5:$F$5,0),FALSE)</f>
        <v>4.3889393418574335E-3</v>
      </c>
    </row>
    <row r="57" spans="2:4">
      <c r="B57" s="8">
        <f t="shared" si="0"/>
        <v>2066</v>
      </c>
      <c r="C57" s="133">
        <f>'With and Without Program'!F57/10^12/VLOOKUP($B57,'[4]GDP for all years'!$B$5:$F$116,MATCH($A$1,'[4]GDP for all years'!$B$5:$F$5,0),FALSE)</f>
        <v>8.9790037281789661E-3</v>
      </c>
      <c r="D57" s="133">
        <f>'With and Without Program'!L57/10^12/VLOOKUP($B57,'[4]GDP for all years'!$B$5:$F$116,MATCH($A$1,'[4]GDP for all years'!$B$5:$F$5,0),FALSE)</f>
        <v>4.479830436442441E-3</v>
      </c>
    </row>
    <row r="58" spans="2:4">
      <c r="B58" s="8">
        <f t="shared" si="0"/>
        <v>2067</v>
      </c>
      <c r="C58" s="133">
        <f>'With and Without Program'!F58/10^12/VLOOKUP($B58,'[4]GDP for all years'!$B$5:$F$116,MATCH($A$1,'[4]GDP for all years'!$B$5:$F$5,0),FALSE)</f>
        <v>9.2990509428052034E-3</v>
      </c>
      <c r="D58" s="133">
        <f>'With and Without Program'!L58/10^12/VLOOKUP($B58,'[4]GDP for all years'!$B$5:$F$116,MATCH($A$1,'[4]GDP for all years'!$B$5:$F$5,0),FALSE)</f>
        <v>4.5756618005093541E-3</v>
      </c>
    </row>
    <row r="59" spans="2:4">
      <c r="B59" s="8">
        <f t="shared" si="0"/>
        <v>2068</v>
      </c>
      <c r="C59" s="133">
        <f>'With and Without Program'!F59/10^12/VLOOKUP($B59,'[4]GDP for all years'!$B$5:$F$116,MATCH($A$1,'[4]GDP for all years'!$B$5:$F$5,0),FALSE)</f>
        <v>9.6370540447107481E-3</v>
      </c>
      <c r="D59" s="133">
        <f>'With and Without Program'!L59/10^12/VLOOKUP($B59,'[4]GDP for all years'!$B$5:$F$116,MATCH($A$1,'[4]GDP for all years'!$B$5:$F$5,0),FALSE)</f>
        <v>4.6765808130689833E-3</v>
      </c>
    </row>
    <row r="60" spans="2:4">
      <c r="B60" s="8">
        <f t="shared" si="0"/>
        <v>2069</v>
      </c>
      <c r="C60" s="133">
        <f>'With and Without Program'!F60/10^12/VLOOKUP($B60,'[4]GDP for all years'!$B$5:$F$116,MATCH($A$1,'[4]GDP for all years'!$B$5:$F$5,0),FALSE)</f>
        <v>9.9939932626509492E-3</v>
      </c>
      <c r="D60" s="133">
        <f>'With and Without Program'!L60/10^12/VLOOKUP($B60,'[4]GDP for all years'!$B$5:$F$116,MATCH($A$1,'[4]GDP for all years'!$B$5:$F$5,0),FALSE)</f>
        <v>4.7827438659615437E-3</v>
      </c>
    </row>
    <row r="61" spans="2:4">
      <c r="B61" s="8">
        <f t="shared" si="0"/>
        <v>2070</v>
      </c>
      <c r="C61" s="133">
        <f>'With and Without Program'!F61/10^12/VLOOKUP($B61,'[4]GDP for all years'!$B$5:$F$116,MATCH($A$1,'[4]GDP for all years'!$B$5:$F$5,0),FALSE)</f>
        <v>1.0370909744799935E-2</v>
      </c>
      <c r="D61" s="133">
        <f>'With and Without Program'!L61/10^12/VLOOKUP($B61,'[4]GDP for all years'!$B$5:$F$116,MATCH($A$1,'[4]GDP for all years'!$B$5:$F$5,0),FALSE)</f>
        <v>4.894316777092061E-3</v>
      </c>
    </row>
    <row r="62" spans="2:4">
      <c r="B62" s="8">
        <f t="shared" si="0"/>
        <v>2071</v>
      </c>
      <c r="C62" s="133">
        <f>'With and Without Program'!F62/10^12/VLOOKUP($B62,'[4]GDP for all years'!$B$5:$F$116,MATCH($A$1,'[4]GDP for all years'!$B$5:$F$5,0),FALSE)</f>
        <v>1.076555679908613E-2</v>
      </c>
      <c r="D62" s="133">
        <f>'With and Without Program'!L62/10^12/VLOOKUP($B62,'[4]GDP for all years'!$B$5:$F$116,MATCH($A$1,'[4]GDP for all years'!$B$5:$F$5,0),FALSE)</f>
        <v>5.0100141037429614E-3</v>
      </c>
    </row>
    <row r="63" spans="2:4">
      <c r="B63" s="8">
        <f t="shared" si="0"/>
        <v>2072</v>
      </c>
      <c r="C63" s="133">
        <f>'With and Without Program'!F63/10^12/VLOOKUP($B63,'[4]GDP for all years'!$B$5:$F$116,MATCH($A$1,'[4]GDP for all years'!$B$5:$F$5,0),FALSE)</f>
        <v>1.1181618673833249E-2</v>
      </c>
      <c r="D63" s="133">
        <f>'With and Without Program'!L63/10^12/VLOOKUP($B63,'[4]GDP for all years'!$B$5:$F$116,MATCH($A$1,'[4]GDP for all years'!$B$5:$F$5,0),FALSE)</f>
        <v>5.131146987874282E-3</v>
      </c>
    </row>
    <row r="64" spans="2:4">
      <c r="B64" s="8">
        <f t="shared" si="0"/>
        <v>2073</v>
      </c>
      <c r="C64" s="133">
        <f>'With and Without Program'!F64/10^12/VLOOKUP($B64,'[4]GDP for all years'!$B$5:$F$116,MATCH($A$1,'[4]GDP for all years'!$B$5:$F$5,0),FALSE)</f>
        <v>1.1620271275949534E-2</v>
      </c>
      <c r="D64" s="133">
        <f>'With and Without Program'!L64/10^12/VLOOKUP($B64,'[4]GDP for all years'!$B$5:$F$116,MATCH($A$1,'[4]GDP for all years'!$B$5:$F$5,0),FALSE)</f>
        <v>5.2578952312867851E-3</v>
      </c>
    </row>
    <row r="65" spans="2:4">
      <c r="B65" s="8">
        <f t="shared" si="0"/>
        <v>2074</v>
      </c>
      <c r="C65" s="133">
        <f>'With and Without Program'!F65/10^12/VLOOKUP($B65,'[4]GDP for all years'!$B$5:$F$116,MATCH($A$1,'[4]GDP for all years'!$B$5:$F$5,0),FALSE)</f>
        <v>1.2082761595485757E-2</v>
      </c>
      <c r="D65" s="133">
        <f>'With and Without Program'!L65/10^12/VLOOKUP($B65,'[4]GDP for all years'!$B$5:$F$116,MATCH($A$1,'[4]GDP for all years'!$B$5:$F$5,0),FALSE)</f>
        <v>5.3904479379542278E-3</v>
      </c>
    </row>
    <row r="66" spans="2:4">
      <c r="B66" s="8">
        <f t="shared" si="0"/>
        <v>2075</v>
      </c>
      <c r="C66" s="133">
        <f>'With and Without Program'!F66/10^12/VLOOKUP($B66,'[4]GDP for all years'!$B$5:$F$116,MATCH($A$1,'[4]GDP for all years'!$B$5:$F$5,0),FALSE)</f>
        <v>1.2570408826309018E-2</v>
      </c>
      <c r="D66" s="133">
        <f>'With and Without Program'!L66/10^12/VLOOKUP($B66,'[4]GDP for all years'!$B$5:$F$116,MATCH($A$1,'[4]GDP for all years'!$B$5:$F$5,0),FALSE)</f>
        <v>5.529002741021076E-3</v>
      </c>
    </row>
    <row r="67" spans="2:4">
      <c r="B67" s="8">
        <f t="shared" si="0"/>
        <v>2076</v>
      </c>
      <c r="C67" s="133">
        <f>'With and Without Program'!F67/10^12/VLOOKUP($B67,'[4]GDP for all years'!$B$5:$F$116,MATCH($A$1,'[4]GDP for all years'!$B$5:$F$5,0),FALSE)</f>
        <v>1.3084610294856684E-2</v>
      </c>
      <c r="D67" s="133">
        <f>'With and Without Program'!L67/10^12/VLOOKUP($B67,'[4]GDP for all years'!$B$5:$F$116,MATCH($A$1,'[4]GDP for all years'!$B$5:$F$5,0),FALSE)</f>
        <v>5.6737666703592857E-3</v>
      </c>
    </row>
    <row r="68" spans="2:4">
      <c r="B68" s="8">
        <f t="shared" si="0"/>
        <v>2077</v>
      </c>
      <c r="C68" s="133">
        <f>'With and Without Program'!F68/10^12/VLOOKUP($B68,'[4]GDP for all years'!$B$5:$F$116,MATCH($A$1,'[4]GDP for all years'!$B$5:$F$5,0),FALSE)</f>
        <v>1.3626846239079312E-2</v>
      </c>
      <c r="D68" s="133">
        <f>'With and Without Program'!L68/10^12/VLOOKUP($B68,'[4]GDP for all years'!$B$5:$F$116,MATCH($A$1,'[4]GDP for all years'!$B$5:$F$5,0),FALSE)</f>
        <v>5.8249565146209058E-3</v>
      </c>
    </row>
    <row r="69" spans="2:4">
      <c r="B69" s="8">
        <f t="shared" si="0"/>
        <v>2078</v>
      </c>
      <c r="C69" s="133">
        <f>'With and Without Program'!F69/10^12/VLOOKUP($B69,'[4]GDP for all years'!$B$5:$F$116,MATCH($A$1,'[4]GDP for all years'!$B$5:$F$5,0),FALSE)</f>
        <v>1.419868402639109E-2</v>
      </c>
      <c r="D69" s="133">
        <f>'With and Without Program'!L69/10^12/VLOOKUP($B69,'[4]GDP for all years'!$B$5:$F$116,MATCH($A$1,'[4]GDP for all years'!$B$5:$F$5,0),FALSE)</f>
        <v>5.9827989275006814E-3</v>
      </c>
    </row>
    <row r="70" spans="2:4">
      <c r="B70" s="8">
        <f t="shared" si="0"/>
        <v>2079</v>
      </c>
      <c r="C70" s="133">
        <f>'With and Without Program'!F70/10^12/VLOOKUP($B70,'[4]GDP for all years'!$B$5:$F$116,MATCH($A$1,'[4]GDP for all years'!$B$5:$F$5,0),FALSE)</f>
        <v>1.4801782851349161E-2</v>
      </c>
      <c r="D70" s="133">
        <f>'With and Without Program'!L70/10^12/VLOOKUP($B70,'[4]GDP for all years'!$B$5:$F$116,MATCH($A$1,'[4]GDP for all years'!$B$5:$F$5,0),FALSE)</f>
        <v>6.1475306337146424E-3</v>
      </c>
    </row>
    <row r="71" spans="2:4">
      <c r="B71" s="8">
        <f t="shared" si="0"/>
        <v>2080</v>
      </c>
      <c r="C71" s="133">
        <f>'With and Without Program'!F71/10^12/VLOOKUP($B71,'[4]GDP for all years'!$B$5:$F$116,MATCH($A$1,'[4]GDP for all years'!$B$5:$F$5,0),FALSE)</f>
        <v>1.5437900875135189E-2</v>
      </c>
      <c r="D71" s="133">
        <f>'With and Without Program'!L71/10^12/VLOOKUP($B71,'[4]GDP for all years'!$B$5:$F$116,MATCH($A$1,'[4]GDP for all years'!$B$5:$F$5,0),FALSE)</f>
        <v>6.3193993176798189E-3</v>
      </c>
    </row>
    <row r="72" spans="2:4">
      <c r="B72" s="8">
        <f t="shared" si="0"/>
        <v>2081</v>
      </c>
      <c r="C72" s="133">
        <f>'With and Without Program'!F72/10^12/VLOOKUP($B72,'[4]GDP for all years'!$B$5:$F$116,MATCH($A$1,'[4]GDP for all years'!$B$5:$F$5,0),FALSE)</f>
        <v>1.6103808409206822E-2</v>
      </c>
      <c r="D72" s="133">
        <f>'With and Without Program'!L72/10^12/VLOOKUP($B72,'[4]GDP for all years'!$B$5:$F$116,MATCH($A$1,'[4]GDP for all years'!$B$5:$F$5,0),FALSE)</f>
        <v>6.4968998475264496E-3</v>
      </c>
    </row>
    <row r="73" spans="2:4">
      <c r="B73" s="8">
        <f t="shared" si="0"/>
        <v>2082</v>
      </c>
      <c r="C73" s="133">
        <f>'With and Without Program'!F73/10^12/VLOOKUP($B73,'[4]GDP for all years'!$B$5:$F$116,MATCH($A$1,'[4]GDP for all years'!$B$5:$F$5,0),FALSE)</f>
        <v>1.6805388895087561E-2</v>
      </c>
      <c r="D73" s="133">
        <f>'With and Without Program'!L73/10^12/VLOOKUP($B73,'[4]GDP for all years'!$B$5:$F$116,MATCH($A$1,'[4]GDP for all years'!$B$5:$F$5,0),FALSE)</f>
        <v>6.6816846117256773E-3</v>
      </c>
    </row>
    <row r="74" spans="2:4">
      <c r="B74" s="8">
        <f t="shared" si="0"/>
        <v>2083</v>
      </c>
      <c r="C74" s="133">
        <f>'With and Without Program'!F74/10^12/VLOOKUP($B74,'[4]GDP for all years'!$B$5:$F$116,MATCH($A$1,'[4]GDP for all years'!$B$5:$F$5,0),FALSE)</f>
        <v>1.7544610587521596E-2</v>
      </c>
      <c r="D74" s="133">
        <f>'With and Without Program'!L74/10^12/VLOOKUP($B74,'[4]GDP for all years'!$B$5:$F$116,MATCH($A$1,'[4]GDP for all years'!$B$5:$F$5,0),FALSE)</f>
        <v>6.8740103024279358E-3</v>
      </c>
    </row>
    <row r="75" spans="2:4">
      <c r="B75" s="8">
        <f t="shared" si="0"/>
        <v>2084</v>
      </c>
      <c r="C75" s="133">
        <f>'With and Without Program'!F75/10^12/VLOOKUP($B75,'[4]GDP for all years'!$B$5:$F$116,MATCH($A$1,'[4]GDP for all years'!$B$5:$F$5,0),FALSE)</f>
        <v>1.8323553457133317E-2</v>
      </c>
      <c r="D75" s="133">
        <f>'With and Without Program'!L75/10^12/VLOOKUP($B75,'[4]GDP for all years'!$B$5:$F$116,MATCH($A$1,'[4]GDP for all years'!$B$5:$F$5,0),FALSE)</f>
        <v>7.0741438870966207E-3</v>
      </c>
    </row>
    <row r="76" spans="2:4">
      <c r="B76" s="8">
        <f t="shared" ref="B76:B121" si="1">B75+1</f>
        <v>2085</v>
      </c>
      <c r="C76" s="133">
        <f>'With and Without Program'!F76/10^12/VLOOKUP($B76,'[4]GDP for all years'!$B$5:$F$116,MATCH($A$1,'[4]GDP for all years'!$B$5:$F$5,0),FALSE)</f>
        <v>1.9144415124661206E-2</v>
      </c>
      <c r="D76" s="133">
        <f>'With and Without Program'!L76/10^12/VLOOKUP($B76,'[4]GDP for all years'!$B$5:$F$116,MATCH($A$1,'[4]GDP for all years'!$B$5:$F$5,0),FALSE)</f>
        <v>7.2823628498024677E-3</v>
      </c>
    </row>
    <row r="77" spans="2:4">
      <c r="B77" s="8">
        <f t="shared" si="1"/>
        <v>2086</v>
      </c>
      <c r="C77" s="133">
        <f>'With and Without Program'!F77/10^12/VLOOKUP($B77,'[4]GDP for all years'!$B$5:$F$116,MATCH($A$1,'[4]GDP for all years'!$B$5:$F$5,0),FALSE)</f>
        <v>2.0009518757469626E-2</v>
      </c>
      <c r="D77" s="133">
        <f>'With and Without Program'!L77/10^12/VLOOKUP($B77,'[4]GDP for all years'!$B$5:$F$116,MATCH($A$1,'[4]GDP for all years'!$B$5:$F$5,0),FALSE)</f>
        <v>7.49895589308462E-3</v>
      </c>
    </row>
    <row r="78" spans="2:4">
      <c r="B78" s="8">
        <f t="shared" si="1"/>
        <v>2087</v>
      </c>
      <c r="C78" s="133">
        <f>'With and Without Program'!F78/10^12/VLOOKUP($B78,'[4]GDP for all years'!$B$5:$F$116,MATCH($A$1,'[4]GDP for all years'!$B$5:$F$5,0),FALSE)</f>
        <v>2.092131845206378E-2</v>
      </c>
      <c r="D78" s="133">
        <f>'With and Without Program'!L78/10^12/VLOOKUP($B78,'[4]GDP for all years'!$B$5:$F$116,MATCH($A$1,'[4]GDP for all years'!$B$5:$F$5,0),FALSE)</f>
        <v>7.7242228478181492E-3</v>
      </c>
    </row>
    <row r="79" spans="2:4">
      <c r="B79" s="8">
        <f t="shared" si="1"/>
        <v>2088</v>
      </c>
      <c r="C79" s="133">
        <f>'With and Without Program'!F79/10^12/VLOOKUP($B79,'[4]GDP for all years'!$B$5:$F$116,MATCH($A$1,'[4]GDP for all years'!$B$5:$F$5,0),FALSE)</f>
        <v>2.1882407789059942E-2</v>
      </c>
      <c r="D79" s="133">
        <f>'With and Without Program'!L79/10^12/VLOOKUP($B79,'[4]GDP for all years'!$B$5:$F$116,MATCH($A$1,'[4]GDP for all years'!$B$5:$F$5,0),FALSE)</f>
        <v>7.95847537274578E-3</v>
      </c>
    </row>
    <row r="80" spans="2:4">
      <c r="B80" s="8">
        <f t="shared" si="1"/>
        <v>2089</v>
      </c>
      <c r="C80" s="133">
        <f>'With and Without Program'!F80/10^12/VLOOKUP($B80,'[4]GDP for all years'!$B$5:$F$116,MATCH($A$1,'[4]GDP for all years'!$B$5:$F$5,0),FALSE)</f>
        <v>2.2895528452028555E-2</v>
      </c>
      <c r="D80" s="133">
        <f>'With and Without Program'!L80/10^12/VLOOKUP($B80,'[4]GDP for all years'!$B$5:$F$116,MATCH($A$1,'[4]GDP for all years'!$B$5:$F$5,0),FALSE)</f>
        <v>8.2020375432630983E-3</v>
      </c>
    </row>
    <row r="81" spans="2:4">
      <c r="B81" s="8">
        <f t="shared" si="1"/>
        <v>2090</v>
      </c>
      <c r="C81" s="133">
        <f>'With and Without Program'!F81/10^12/VLOOKUP($B81,'[4]GDP for all years'!$B$5:$F$116,MATCH($A$1,'[4]GDP for all years'!$B$5:$F$5,0),FALSE)</f>
        <v>2.3963576879317536E-2</v>
      </c>
      <c r="D81" s="133">
        <f>'With and Without Program'!L81/10^12/VLOOKUP($B81,'[4]GDP for all years'!$B$5:$F$116,MATCH($A$1,'[4]GDP for all years'!$B$5:$F$5,0),FALSE)</f>
        <v>8.4552458311469136E-3</v>
      </c>
    </row>
    <row r="82" spans="2:4">
      <c r="B82" s="8">
        <f t="shared" si="1"/>
        <v>2091</v>
      </c>
      <c r="C82" s="133">
        <f>'With and Without Program'!F82/10^12/VLOOKUP($B82,'[4]GDP for all years'!$B$5:$F$116,MATCH($A$1,'[4]GDP for all years'!$B$5:$F$5,0),FALSE)</f>
        <v>2.5133425678534011E-2</v>
      </c>
      <c r="D82" s="133">
        <f>'With and Without Program'!L82/10^12/VLOOKUP($B82,'[4]GDP for all years'!$B$5:$F$116,MATCH($A$1,'[4]GDP for all years'!$B$5:$F$5,0),FALSE)</f>
        <v>8.7335102718081332E-3</v>
      </c>
    </row>
    <row r="83" spans="2:4">
      <c r="B83" s="8">
        <f t="shared" si="1"/>
        <v>2092</v>
      </c>
      <c r="C83" s="133">
        <f>'With and Without Program'!F83/10^12/VLOOKUP($B83,'[4]GDP for all years'!$B$5:$F$116,MATCH($A$1,'[4]GDP for all years'!$B$5:$F$5,0),FALSE)</f>
        <v>2.6367995448898222E-2</v>
      </c>
      <c r="D83" s="133">
        <f>'With and Without Program'!L83/10^12/VLOOKUP($B83,'[4]GDP for all years'!$B$5:$F$116,MATCH($A$1,'[4]GDP for all years'!$B$5:$F$5,0),FALSE)</f>
        <v>9.0228500378121967E-3</v>
      </c>
    </row>
    <row r="84" spans="2:4">
      <c r="B84" s="8">
        <f t="shared" si="1"/>
        <v>2093</v>
      </c>
      <c r="C84" s="133">
        <f>'With and Without Program'!F84/10^12/VLOOKUP($B84,'[4]GDP for all years'!$B$5:$F$116,MATCH($A$1,'[4]GDP for all years'!$B$5:$F$5,0),FALSE)</f>
        <v>2.7670966670395349E-2</v>
      </c>
      <c r="D84" s="133">
        <f>'With and Without Program'!L84/10^12/VLOOKUP($B84,'[4]GDP for all years'!$B$5:$F$116,MATCH($A$1,'[4]GDP for all years'!$B$5:$F$5,0),FALSE)</f>
        <v>9.3236816522241778E-3</v>
      </c>
    </row>
    <row r="85" spans="2:4">
      <c r="B85" s="8">
        <f t="shared" si="1"/>
        <v>2094</v>
      </c>
      <c r="C85" s="133">
        <f>'With and Without Program'!F85/10^12/VLOOKUP($B85,'[4]GDP for all years'!$B$5:$F$116,MATCH($A$1,'[4]GDP for all years'!$B$5:$F$5,0),FALSE)</f>
        <v>2.9046232680055004E-2</v>
      </c>
      <c r="D85" s="133">
        <f>'With and Without Program'!L85/10^12/VLOOKUP($B85,'[4]GDP for all years'!$B$5:$F$116,MATCH($A$1,'[4]GDP for all years'!$B$5:$F$5,0),FALSE)</f>
        <v>9.6364379303244818E-3</v>
      </c>
    </row>
    <row r="86" spans="2:4">
      <c r="B86" s="8">
        <f t="shared" si="1"/>
        <v>2095</v>
      </c>
      <c r="C86" s="133">
        <f>'With and Without Program'!F86/10^12/VLOOKUP($B86,'[4]GDP for all years'!$B$5:$F$116,MATCH($A$1,'[4]GDP for all years'!$B$5:$F$5,0),FALSE)</f>
        <v>3.0497909992540873E-2</v>
      </c>
      <c r="D86" s="133">
        <f>'With and Without Program'!L86/10^12/VLOOKUP($B86,'[4]GDP for all years'!$B$5:$F$116,MATCH($A$1,'[4]GDP for all years'!$B$5:$F$5,0),FALSE)</f>
        <v>9.9615681229470177E-3</v>
      </c>
    </row>
    <row r="87" spans="2:4">
      <c r="B87" s="8">
        <f t="shared" si="1"/>
        <v>2096</v>
      </c>
      <c r="C87" s="133">
        <f>'With and Without Program'!F87/10^12/VLOOKUP($B87,'[4]GDP for all years'!$B$5:$F$116,MATCH($A$1,'[4]GDP for all years'!$B$5:$F$5,0),FALSE)</f>
        <v>3.2030352753307713E-2</v>
      </c>
      <c r="D87" s="133">
        <f>'With and Without Program'!L87/10^12/VLOOKUP($B87,'[4]GDP for all years'!$B$5:$F$116,MATCH($A$1,'[4]GDP for all years'!$B$5:$F$5,0),FALSE)</f>
        <v>1.0299538895010292E-2</v>
      </c>
    </row>
    <row r="88" spans="2:4">
      <c r="B88" s="8">
        <f t="shared" si="1"/>
        <v>2097</v>
      </c>
      <c r="C88" s="133">
        <f>'With and Without Program'!F88/10^12/VLOOKUP($B88,'[4]GDP for all years'!$B$5:$F$116,MATCH($A$1,'[4]GDP for all years'!$B$5:$F$5,0),FALSE)</f>
        <v>3.3648165904842604E-2</v>
      </c>
      <c r="D88" s="133">
        <f>'With and Without Program'!L88/10^12/VLOOKUP($B88,'[4]GDP for all years'!$B$5:$F$116,MATCH($A$1,'[4]GDP for all years'!$B$5:$F$5,0),FALSE)</f>
        <v>1.0650834843807985E-2</v>
      </c>
    </row>
    <row r="89" spans="2:4">
      <c r="B89" s="8">
        <f t="shared" si="1"/>
        <v>2098</v>
      </c>
      <c r="C89" s="133">
        <f>'With and Without Program'!F89/10^12/VLOOKUP($B89,'[4]GDP for all years'!$B$5:$F$116,MATCH($A$1,'[4]GDP for all years'!$B$5:$F$5,0),FALSE)</f>
        <v>3.5356218689621584E-2</v>
      </c>
      <c r="D89" s="133">
        <f>'With and Without Program'!L89/10^12/VLOOKUP($B89,'[4]GDP for all years'!$B$5:$F$116,MATCH($A$1,'[4]GDP for all years'!$B$5:$F$5,0),FALSE)</f>
        <v>1.1015958958640857E-2</v>
      </c>
    </row>
    <row r="90" spans="2:4">
      <c r="B90" s="8">
        <f t="shared" si="1"/>
        <v>2099</v>
      </c>
      <c r="C90" s="133">
        <f>'With and Without Program'!F90/10^12/VLOOKUP($B90,'[4]GDP for all years'!$B$5:$F$116,MATCH($A$1,'[4]GDP for all years'!$B$5:$F$5,0),FALSE)</f>
        <v>3.7159660371569606E-2</v>
      </c>
      <c r="D90" s="133">
        <f>'With and Without Program'!L90/10^12/VLOOKUP($B90,'[4]GDP for all years'!$B$5:$F$116,MATCH($A$1,'[4]GDP for all years'!$B$5:$F$5,0),FALSE)</f>
        <v>1.1395433419405751E-2</v>
      </c>
    </row>
    <row r="91" spans="2:4">
      <c r="B91" s="8">
        <f t="shared" si="1"/>
        <v>2100</v>
      </c>
      <c r="C91" s="133">
        <f>'With and Without Program'!F91/10^12/VLOOKUP($B91,'[4]GDP for all years'!$B$5:$F$116,MATCH($A$1,'[4]GDP for all years'!$B$5:$F$5,0),FALSE)</f>
        <v>3.9063938462972361E-2</v>
      </c>
      <c r="D91" s="133">
        <f>'With and Without Program'!L91/10^12/VLOOKUP($B91,'[4]GDP for all years'!$B$5:$F$116,MATCH($A$1,'[4]GDP for all years'!$B$5:$F$5,0),FALSE)</f>
        <v>1.1789800741294015E-2</v>
      </c>
    </row>
    <row r="92" spans="2:4">
      <c r="B92" s="8">
        <f t="shared" si="1"/>
        <v>2101</v>
      </c>
      <c r="C92" s="133" t="e">
        <f>'With and Without Program'!F92/10^12/VLOOKUP($B92,'[4]GDP for all years'!$B$5:$F$116,MATCH($A$1,'[4]GDP for all years'!$B$5:$F$5,0),FALSE)</f>
        <v>#N/A</v>
      </c>
      <c r="D92" s="133" t="e">
        <f>'With and Without Program'!L92/10^12/VLOOKUP($B92,'[4]GDP for all years'!$B$5:$F$116,MATCH($A$1,'[4]GDP for all years'!$B$5:$F$5,0),FALSE)</f>
        <v>#N/A</v>
      </c>
    </row>
    <row r="93" spans="2:4">
      <c r="B93" s="8">
        <f t="shared" si="1"/>
        <v>2102</v>
      </c>
      <c r="C93" s="133" t="e">
        <f>'With and Without Program'!F93/10^12/VLOOKUP($B93,'[4]GDP for all years'!$B$5:$F$116,MATCH($A$1,'[4]GDP for all years'!$B$5:$F$5,0),FALSE)</f>
        <v>#N/A</v>
      </c>
      <c r="D93" s="133" t="e">
        <f>'With and Without Program'!L93/10^12/VLOOKUP($B93,'[4]GDP for all years'!$B$5:$F$116,MATCH($A$1,'[4]GDP for all years'!$B$5:$F$5,0),FALSE)</f>
        <v>#N/A</v>
      </c>
    </row>
    <row r="94" spans="2:4">
      <c r="B94" s="8">
        <f t="shared" si="1"/>
        <v>2103</v>
      </c>
      <c r="C94" s="133" t="e">
        <f>'With and Without Program'!F94/10^12/VLOOKUP($B94,'[4]GDP for all years'!$B$5:$F$116,MATCH($A$1,'[4]GDP for all years'!$B$5:$F$5,0),FALSE)</f>
        <v>#N/A</v>
      </c>
      <c r="D94" s="133" t="e">
        <f>'With and Without Program'!L94/10^12/VLOOKUP($B94,'[4]GDP for all years'!$B$5:$F$116,MATCH($A$1,'[4]GDP for all years'!$B$5:$F$5,0),FALSE)</f>
        <v>#N/A</v>
      </c>
    </row>
    <row r="95" spans="2:4">
      <c r="B95" s="8">
        <f t="shared" si="1"/>
        <v>2104</v>
      </c>
      <c r="C95" s="133" t="e">
        <f>'With and Without Program'!F95/10^12/VLOOKUP($B95,'[4]GDP for all years'!$B$5:$F$116,MATCH($A$1,'[4]GDP for all years'!$B$5:$F$5,0),FALSE)</f>
        <v>#N/A</v>
      </c>
      <c r="D95" s="133" t="e">
        <f>'With and Without Program'!L95/10^12/VLOOKUP($B95,'[4]GDP for all years'!$B$5:$F$116,MATCH($A$1,'[4]GDP for all years'!$B$5:$F$5,0),FALSE)</f>
        <v>#N/A</v>
      </c>
    </row>
    <row r="96" spans="2:4">
      <c r="B96" s="8">
        <f t="shared" si="1"/>
        <v>2105</v>
      </c>
      <c r="C96" s="133" t="e">
        <f>'With and Without Program'!F96/10^12/VLOOKUP($B96,'[4]GDP for all years'!$B$5:$F$116,MATCH($A$1,'[4]GDP for all years'!$B$5:$F$5,0),FALSE)</f>
        <v>#N/A</v>
      </c>
      <c r="D96" s="133" t="e">
        <f>'With and Without Program'!L96/10^12/VLOOKUP($B96,'[4]GDP for all years'!$B$5:$F$116,MATCH($A$1,'[4]GDP for all years'!$B$5:$F$5,0),FALSE)</f>
        <v>#N/A</v>
      </c>
    </row>
    <row r="97" spans="2:4">
      <c r="B97" s="8">
        <f t="shared" si="1"/>
        <v>2106</v>
      </c>
      <c r="C97" s="133" t="e">
        <f>'With and Without Program'!F97/10^12/VLOOKUP($B97,'[4]GDP for all years'!$B$5:$F$116,MATCH($A$1,'[4]GDP for all years'!$B$5:$F$5,0),FALSE)</f>
        <v>#N/A</v>
      </c>
      <c r="D97" s="133" t="e">
        <f>'With and Without Program'!L97/10^12/VLOOKUP($B97,'[4]GDP for all years'!$B$5:$F$116,MATCH($A$1,'[4]GDP for all years'!$B$5:$F$5,0),FALSE)</f>
        <v>#N/A</v>
      </c>
    </row>
    <row r="98" spans="2:4">
      <c r="B98" s="8">
        <f t="shared" si="1"/>
        <v>2107</v>
      </c>
      <c r="C98" s="133" t="e">
        <f>'With and Without Program'!F98/10^12/VLOOKUP($B98,'[4]GDP for all years'!$B$5:$F$116,MATCH($A$1,'[4]GDP for all years'!$B$5:$F$5,0),FALSE)</f>
        <v>#N/A</v>
      </c>
      <c r="D98" s="133" t="e">
        <f>'With and Without Program'!L98/10^12/VLOOKUP($B98,'[4]GDP for all years'!$B$5:$F$116,MATCH($A$1,'[4]GDP for all years'!$B$5:$F$5,0),FALSE)</f>
        <v>#N/A</v>
      </c>
    </row>
    <row r="99" spans="2:4">
      <c r="B99" s="8">
        <f t="shared" si="1"/>
        <v>2108</v>
      </c>
      <c r="C99" s="133" t="e">
        <f>'With and Without Program'!F99/10^12/VLOOKUP($B99,'[4]GDP for all years'!$B$5:$F$116,MATCH($A$1,'[4]GDP for all years'!$B$5:$F$5,0),FALSE)</f>
        <v>#N/A</v>
      </c>
      <c r="D99" s="133" t="e">
        <f>'With and Without Program'!L99/10^12/VLOOKUP($B99,'[4]GDP for all years'!$B$5:$F$116,MATCH($A$1,'[4]GDP for all years'!$B$5:$F$5,0),FALSE)</f>
        <v>#N/A</v>
      </c>
    </row>
    <row r="100" spans="2:4">
      <c r="B100" s="8">
        <f t="shared" si="1"/>
        <v>2109</v>
      </c>
      <c r="C100" s="133" t="e">
        <f>'With and Without Program'!F100/10^12/VLOOKUP($B100,'[4]GDP for all years'!$B$5:$F$116,MATCH($A$1,'[4]GDP for all years'!$B$5:$F$5,0),FALSE)</f>
        <v>#N/A</v>
      </c>
      <c r="D100" s="133" t="e">
        <f>'With and Without Program'!L100/10^12/VLOOKUP($B100,'[4]GDP for all years'!$B$5:$F$116,MATCH($A$1,'[4]GDP for all years'!$B$5:$F$5,0),FALSE)</f>
        <v>#N/A</v>
      </c>
    </row>
    <row r="101" spans="2:4">
      <c r="B101" s="8">
        <f t="shared" si="1"/>
        <v>2110</v>
      </c>
      <c r="C101" s="133" t="e">
        <f>'With and Without Program'!F101/10^12/VLOOKUP($B101,'[4]GDP for all years'!$B$5:$F$116,MATCH($A$1,'[4]GDP for all years'!$B$5:$F$5,0),FALSE)</f>
        <v>#N/A</v>
      </c>
      <c r="D101" s="133" t="e">
        <f>'With and Without Program'!L101/10^12/VLOOKUP($B101,'[4]GDP for all years'!$B$5:$F$116,MATCH($A$1,'[4]GDP for all years'!$B$5:$F$5,0),FALSE)</f>
        <v>#N/A</v>
      </c>
    </row>
    <row r="102" spans="2:4">
      <c r="B102" s="8">
        <f t="shared" si="1"/>
        <v>2111</v>
      </c>
      <c r="C102" s="133" t="e">
        <f>'With and Without Program'!F102/10^12/VLOOKUP($B102,'[4]GDP for all years'!$B$5:$F$116,MATCH($A$1,'[4]GDP for all years'!$B$5:$F$5,0),FALSE)</f>
        <v>#N/A</v>
      </c>
      <c r="D102" s="133" t="e">
        <f>'With and Without Program'!L102/10^12/VLOOKUP($B102,'[4]GDP for all years'!$B$5:$F$116,MATCH($A$1,'[4]GDP for all years'!$B$5:$F$5,0),FALSE)</f>
        <v>#N/A</v>
      </c>
    </row>
    <row r="103" spans="2:4">
      <c r="B103" s="8">
        <f t="shared" si="1"/>
        <v>2112</v>
      </c>
      <c r="C103" s="133" t="e">
        <f>'With and Without Program'!F103/10^12/VLOOKUP($B103,'[4]GDP for all years'!$B$5:$F$116,MATCH($A$1,'[4]GDP for all years'!$B$5:$F$5,0),FALSE)</f>
        <v>#N/A</v>
      </c>
      <c r="D103" s="133" t="e">
        <f>'With and Without Program'!L103/10^12/VLOOKUP($B103,'[4]GDP for all years'!$B$5:$F$116,MATCH($A$1,'[4]GDP for all years'!$B$5:$F$5,0),FALSE)</f>
        <v>#N/A</v>
      </c>
    </row>
    <row r="104" spans="2:4">
      <c r="B104" s="8">
        <f t="shared" si="1"/>
        <v>2113</v>
      </c>
      <c r="C104" s="133" t="e">
        <f>'With and Without Program'!F104/10^12/VLOOKUP($B104,'[4]GDP for all years'!$B$5:$F$116,MATCH($A$1,'[4]GDP for all years'!$B$5:$F$5,0),FALSE)</f>
        <v>#N/A</v>
      </c>
      <c r="D104" s="133" t="e">
        <f>'With and Without Program'!L104/10^12/VLOOKUP($B104,'[4]GDP for all years'!$B$5:$F$116,MATCH($A$1,'[4]GDP for all years'!$B$5:$F$5,0),FALSE)</f>
        <v>#N/A</v>
      </c>
    </row>
    <row r="105" spans="2:4">
      <c r="B105" s="8">
        <f t="shared" si="1"/>
        <v>2114</v>
      </c>
      <c r="C105" s="133" t="e">
        <f>'With and Without Program'!F105/10^12/VLOOKUP($B105,'[4]GDP for all years'!$B$5:$F$116,MATCH($A$1,'[4]GDP for all years'!$B$5:$F$5,0),FALSE)</f>
        <v>#N/A</v>
      </c>
      <c r="D105" s="133" t="e">
        <f>'With and Without Program'!L105/10^12/VLOOKUP($B105,'[4]GDP for all years'!$B$5:$F$116,MATCH($A$1,'[4]GDP for all years'!$B$5:$F$5,0),FALSE)</f>
        <v>#N/A</v>
      </c>
    </row>
    <row r="106" spans="2:4">
      <c r="B106" s="8">
        <f t="shared" si="1"/>
        <v>2115</v>
      </c>
      <c r="C106" s="133" t="e">
        <f>'With and Without Program'!F106/10^12/VLOOKUP($B106,'[4]GDP for all years'!$B$5:$F$116,MATCH($A$1,'[4]GDP for all years'!$B$5:$F$5,0),FALSE)</f>
        <v>#N/A</v>
      </c>
      <c r="D106" s="133" t="e">
        <f>'With and Without Program'!L106/10^12/VLOOKUP($B106,'[4]GDP for all years'!$B$5:$F$116,MATCH($A$1,'[4]GDP for all years'!$B$5:$F$5,0),FALSE)</f>
        <v>#N/A</v>
      </c>
    </row>
    <row r="107" spans="2:4">
      <c r="B107" s="8">
        <f t="shared" si="1"/>
        <v>2116</v>
      </c>
      <c r="C107" s="133" t="e">
        <f>'With and Without Program'!F107/10^12/VLOOKUP($B107,'[4]GDP for all years'!$B$5:$F$116,MATCH($A$1,'[4]GDP for all years'!$B$5:$F$5,0),FALSE)</f>
        <v>#N/A</v>
      </c>
      <c r="D107" s="133" t="e">
        <f>'With and Without Program'!L107/10^12/VLOOKUP($B107,'[4]GDP for all years'!$B$5:$F$116,MATCH($A$1,'[4]GDP for all years'!$B$5:$F$5,0),FALSE)</f>
        <v>#N/A</v>
      </c>
    </row>
    <row r="108" spans="2:4">
      <c r="B108" s="8">
        <f t="shared" si="1"/>
        <v>2117</v>
      </c>
      <c r="C108" s="133" t="e">
        <f>'With and Without Program'!F108/10^12/VLOOKUP($B108,'[4]GDP for all years'!$B$5:$F$116,MATCH($A$1,'[4]GDP for all years'!$B$5:$F$5,0),FALSE)</f>
        <v>#N/A</v>
      </c>
      <c r="D108" s="133" t="e">
        <f>'With and Without Program'!L108/10^12/VLOOKUP($B108,'[4]GDP for all years'!$B$5:$F$116,MATCH($A$1,'[4]GDP for all years'!$B$5:$F$5,0),FALSE)</f>
        <v>#N/A</v>
      </c>
    </row>
    <row r="109" spans="2:4">
      <c r="B109" s="8">
        <f t="shared" si="1"/>
        <v>2118</v>
      </c>
      <c r="C109" s="133" t="e">
        <f>'With and Without Program'!F109/10^12/VLOOKUP($B109,'[4]GDP for all years'!$B$5:$F$116,MATCH($A$1,'[4]GDP for all years'!$B$5:$F$5,0),FALSE)</f>
        <v>#N/A</v>
      </c>
      <c r="D109" s="133" t="e">
        <f>'With and Without Program'!L109/10^12/VLOOKUP($B109,'[4]GDP for all years'!$B$5:$F$116,MATCH($A$1,'[4]GDP for all years'!$B$5:$F$5,0),FALSE)</f>
        <v>#N/A</v>
      </c>
    </row>
    <row r="110" spans="2:4">
      <c r="B110" s="8">
        <f t="shared" si="1"/>
        <v>2119</v>
      </c>
      <c r="C110" s="133" t="e">
        <f>'With and Without Program'!F110/10^12/VLOOKUP($B110,'[4]GDP for all years'!$B$5:$F$116,MATCH($A$1,'[4]GDP for all years'!$B$5:$F$5,0),FALSE)</f>
        <v>#N/A</v>
      </c>
      <c r="D110" s="133" t="e">
        <f>'With and Without Program'!L110/10^12/VLOOKUP($B110,'[4]GDP for all years'!$B$5:$F$116,MATCH($A$1,'[4]GDP for all years'!$B$5:$F$5,0),FALSE)</f>
        <v>#N/A</v>
      </c>
    </row>
    <row r="111" spans="2:4">
      <c r="B111" s="8">
        <f t="shared" si="1"/>
        <v>2120</v>
      </c>
      <c r="C111" s="133" t="e">
        <f>'With and Without Program'!F111/10^12/VLOOKUP($B111,'[4]GDP for all years'!$B$5:$F$116,MATCH($A$1,'[4]GDP for all years'!$B$5:$F$5,0),FALSE)</f>
        <v>#N/A</v>
      </c>
      <c r="D111" s="133" t="e">
        <f>'With and Without Program'!L111/10^12/VLOOKUP($B111,'[4]GDP for all years'!$B$5:$F$116,MATCH($A$1,'[4]GDP for all years'!$B$5:$F$5,0),FALSE)</f>
        <v>#N/A</v>
      </c>
    </row>
    <row r="112" spans="2:4">
      <c r="B112" s="8">
        <f t="shared" si="1"/>
        <v>2121</v>
      </c>
      <c r="C112" s="133" t="e">
        <f>'With and Without Program'!F112/10^12/VLOOKUP($B112,'[4]GDP for all years'!$B$5:$F$116,MATCH($A$1,'[4]GDP for all years'!$B$5:$F$5,0),FALSE)</f>
        <v>#N/A</v>
      </c>
      <c r="D112" s="133" t="e">
        <f>'With and Without Program'!L112/10^12/VLOOKUP($B112,'[4]GDP for all years'!$B$5:$F$116,MATCH($A$1,'[4]GDP for all years'!$B$5:$F$5,0),FALSE)</f>
        <v>#N/A</v>
      </c>
    </row>
    <row r="113" spans="2:4">
      <c r="B113" s="8">
        <f t="shared" si="1"/>
        <v>2122</v>
      </c>
      <c r="C113" s="133" t="e">
        <f>'With and Without Program'!F113/10^12/VLOOKUP($B113,'[4]GDP for all years'!$B$5:$F$116,MATCH($A$1,'[4]GDP for all years'!$B$5:$F$5,0),FALSE)</f>
        <v>#N/A</v>
      </c>
      <c r="D113" s="133" t="e">
        <f>'With and Without Program'!L113/10^12/VLOOKUP($B113,'[4]GDP for all years'!$B$5:$F$116,MATCH($A$1,'[4]GDP for all years'!$B$5:$F$5,0),FALSE)</f>
        <v>#N/A</v>
      </c>
    </row>
    <row r="114" spans="2:4">
      <c r="B114" s="8">
        <f t="shared" si="1"/>
        <v>2123</v>
      </c>
      <c r="C114" s="133" t="e">
        <f>'With and Without Program'!F114/10^12/VLOOKUP($B114,'[4]GDP for all years'!$B$5:$F$116,MATCH($A$1,'[4]GDP for all years'!$B$5:$F$5,0),FALSE)</f>
        <v>#N/A</v>
      </c>
      <c r="D114" s="133" t="e">
        <f>'With and Without Program'!L114/10^12/VLOOKUP($B114,'[4]GDP for all years'!$B$5:$F$116,MATCH($A$1,'[4]GDP for all years'!$B$5:$F$5,0),FALSE)</f>
        <v>#N/A</v>
      </c>
    </row>
    <row r="115" spans="2:4">
      <c r="B115" s="8">
        <f t="shared" si="1"/>
        <v>2124</v>
      </c>
      <c r="C115" s="133" t="e">
        <f>'With and Without Program'!F115/10^12/VLOOKUP($B115,'[4]GDP for all years'!$B$5:$F$116,MATCH($A$1,'[4]GDP for all years'!$B$5:$F$5,0),FALSE)</f>
        <v>#N/A</v>
      </c>
      <c r="D115" s="133" t="e">
        <f>'With and Without Program'!L115/10^12/VLOOKUP($B115,'[4]GDP for all years'!$B$5:$F$116,MATCH($A$1,'[4]GDP for all years'!$B$5:$F$5,0),FALSE)</f>
        <v>#N/A</v>
      </c>
    </row>
    <row r="116" spans="2:4">
      <c r="B116" s="8">
        <f t="shared" si="1"/>
        <v>2125</v>
      </c>
      <c r="C116" s="133" t="e">
        <f>'With and Without Program'!F116/10^12/VLOOKUP($B116,'[4]GDP for all years'!$B$5:$F$116,MATCH($A$1,'[4]GDP for all years'!$B$5:$F$5,0),FALSE)</f>
        <v>#N/A</v>
      </c>
      <c r="D116" s="133" t="e">
        <f>'With and Without Program'!L116/10^12/VLOOKUP($B116,'[4]GDP for all years'!$B$5:$F$116,MATCH($A$1,'[4]GDP for all years'!$B$5:$F$5,0),FALSE)</f>
        <v>#N/A</v>
      </c>
    </row>
    <row r="117" spans="2:4">
      <c r="B117" s="8">
        <f t="shared" si="1"/>
        <v>2126</v>
      </c>
      <c r="C117" s="133" t="e">
        <f>'With and Without Program'!F117/10^12/VLOOKUP($B117,'[4]GDP for all years'!$B$5:$F$116,MATCH($A$1,'[4]GDP for all years'!$B$5:$F$5,0),FALSE)</f>
        <v>#N/A</v>
      </c>
      <c r="D117" s="133" t="e">
        <f>'With and Without Program'!L117/10^12/VLOOKUP($B117,'[4]GDP for all years'!$B$5:$F$116,MATCH($A$1,'[4]GDP for all years'!$B$5:$F$5,0),FALSE)</f>
        <v>#N/A</v>
      </c>
    </row>
    <row r="118" spans="2:4">
      <c r="B118" s="8">
        <f t="shared" si="1"/>
        <v>2127</v>
      </c>
      <c r="C118" s="133" t="e">
        <f>'With and Without Program'!F118/10^12/VLOOKUP($B118,'[4]GDP for all years'!$B$5:$F$116,MATCH($A$1,'[4]GDP for all years'!$B$5:$F$5,0),FALSE)</f>
        <v>#N/A</v>
      </c>
      <c r="D118" s="133" t="e">
        <f>'With and Without Program'!L118/10^12/VLOOKUP($B118,'[4]GDP for all years'!$B$5:$F$116,MATCH($A$1,'[4]GDP for all years'!$B$5:$F$5,0),FALSE)</f>
        <v>#N/A</v>
      </c>
    </row>
    <row r="119" spans="2:4">
      <c r="B119" s="8">
        <f t="shared" si="1"/>
        <v>2128</v>
      </c>
      <c r="C119" s="133" t="e">
        <f>'With and Without Program'!F119/10^12/VLOOKUP($B119,'[4]GDP for all years'!$B$5:$F$116,MATCH($A$1,'[4]GDP for all years'!$B$5:$F$5,0),FALSE)</f>
        <v>#N/A</v>
      </c>
      <c r="D119" s="133" t="e">
        <f>'With and Without Program'!L119/10^12/VLOOKUP($B119,'[4]GDP for all years'!$B$5:$F$116,MATCH($A$1,'[4]GDP for all years'!$B$5:$F$5,0),FALSE)</f>
        <v>#N/A</v>
      </c>
    </row>
    <row r="120" spans="2:4">
      <c r="B120" s="8">
        <f t="shared" si="1"/>
        <v>2129</v>
      </c>
      <c r="C120" s="133" t="e">
        <f>'With and Without Program'!F120/10^12/VLOOKUP($B120,'[4]GDP for all years'!$B$5:$F$116,MATCH($A$1,'[4]GDP for all years'!$B$5:$F$5,0),FALSE)</f>
        <v>#N/A</v>
      </c>
      <c r="D120" s="133" t="e">
        <f>'With and Without Program'!L120/10^12/VLOOKUP($B120,'[4]GDP for all years'!$B$5:$F$116,MATCH($A$1,'[4]GDP for all years'!$B$5:$F$5,0),FALSE)</f>
        <v>#N/A</v>
      </c>
    </row>
    <row r="121" spans="2:4">
      <c r="B121" s="17">
        <f t="shared" si="1"/>
        <v>2130</v>
      </c>
      <c r="C121" s="133" t="e">
        <f>'With and Without Program'!F121/10^12/VLOOKUP($B121,'[4]GDP for all years'!$B$5:$F$116,MATCH($A$1,'[4]GDP for all years'!$B$5:$F$5,0),FALSE)</f>
        <v>#N/A</v>
      </c>
      <c r="D121" s="133" t="e">
        <f>'With and Without Program'!L121/10^12/VLOOKUP($B121,'[4]GDP for all years'!$B$5:$F$116,MATCH($A$1,'[4]GDP for all years'!$B$5:$F$5,0),FALSE)</f>
        <v>#N/A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DFA9AE1-60DB-4D51-BFB7-D7ABB96CF18F}">
  <dimension ref="B4:Q116"/>
  <sheetViews>
    <sheetView topLeftCell="R4" zoomScaleNormal="100" workbookViewId="0">
      <selection activeCell="P37" sqref="P37"/>
    </sheetView>
  </sheetViews>
  <sheetFormatPr defaultRowHeight="14.45"/>
  <cols>
    <col min="2" max="2" width="5" bestFit="1" customWidth="1"/>
    <col min="3" max="3" width="24.28515625" bestFit="1" customWidth="1"/>
    <col min="4" max="4" width="16.28515625" bestFit="1" customWidth="1"/>
    <col min="5" max="6" width="17.42578125" bestFit="1" customWidth="1"/>
    <col min="7" max="7" width="17.42578125" customWidth="1"/>
    <col min="8" max="8" width="9.85546875" bestFit="1" customWidth="1"/>
    <col min="9" max="9" width="13.42578125" bestFit="1" customWidth="1"/>
    <col min="10" max="10" width="36.28515625" bestFit="1" customWidth="1"/>
    <col min="11" max="11" width="25.5703125" bestFit="1" customWidth="1"/>
    <col min="12" max="12" width="27.28515625" bestFit="1" customWidth="1"/>
    <col min="13" max="13" width="13.42578125" bestFit="1" customWidth="1"/>
    <col min="14" max="14" width="5" bestFit="1" customWidth="1"/>
    <col min="15" max="15" width="12.7109375" bestFit="1" customWidth="1"/>
    <col min="16" max="16" width="10.28515625" customWidth="1"/>
    <col min="17" max="17" width="25.7109375" customWidth="1"/>
    <col min="18" max="23" width="2" bestFit="1" customWidth="1"/>
  </cols>
  <sheetData>
    <row r="4" spans="2:17">
      <c r="B4" s="4"/>
      <c r="C4" s="61"/>
      <c r="D4" s="4" t="s">
        <v>104</v>
      </c>
      <c r="E4" s="61"/>
      <c r="F4" s="61"/>
      <c r="G4" s="131"/>
      <c r="H4" s="4" t="s">
        <v>105</v>
      </c>
      <c r="I4" s="61"/>
      <c r="J4" s="61"/>
      <c r="K4" s="61"/>
      <c r="L4" s="61"/>
      <c r="M4" s="62"/>
    </row>
    <row r="5" spans="2:17">
      <c r="B5" s="8"/>
      <c r="C5" s="87" t="str">
        <f>'With and Without Program'!D10</f>
        <v>Temporary Relocation Costs</v>
      </c>
      <c r="D5" s="110" t="str">
        <f>'With and Without Program'!C10</f>
        <v>Rebuilding Cost</v>
      </c>
      <c r="E5" s="87" t="str">
        <f>'With and Without Program'!E10</f>
        <v>Housing Contents</v>
      </c>
      <c r="F5" s="70" t="str">
        <f>'With and Without Program'!F10</f>
        <v>Total</v>
      </c>
      <c r="G5" s="70"/>
      <c r="H5" s="110" t="str">
        <f>'With and Without Program'!G10</f>
        <v>Subsidy</v>
      </c>
      <c r="I5" s="87" t="str">
        <f>'With and Without Program'!H10</f>
        <v>Lump Sum</v>
      </c>
      <c r="J5" s="87" t="str">
        <f>'With and Without Program'!J10&amp;" "&amp;$H$4</f>
        <v>Temporary Relocation Costs With Program</v>
      </c>
      <c r="K5" s="87" t="str">
        <f>'With and Without Program'!I10&amp;" "&amp;$H$4</f>
        <v>Rebuilding Cost With Program</v>
      </c>
      <c r="L5" s="87" t="str">
        <f>'With and Without Program'!K10&amp;" "&amp;$H$4</f>
        <v>Housing Contents With Program</v>
      </c>
      <c r="M5" s="71" t="str">
        <f>'With and Without Program'!L10</f>
        <v>Total</v>
      </c>
      <c r="O5" t="str">
        <f>'With and Without Program'!N10</f>
        <v>Difference</v>
      </c>
    </row>
    <row r="6" spans="2:17">
      <c r="B6" s="8">
        <f>'With and Without Program'!B11</f>
        <v>2020</v>
      </c>
      <c r="C6" s="67">
        <f>'With and Without Program'!D11/1000000000</f>
        <v>4.9196833694256012</v>
      </c>
      <c r="D6" s="67">
        <f>'With and Without Program'!C11/1000000000</f>
        <v>0.38073063322200562</v>
      </c>
      <c r="E6" s="67">
        <f>'With and Without Program'!E11/1000000000</f>
        <v>0.2379566457637535</v>
      </c>
      <c r="F6" s="67">
        <f>'With and Without Program'!F11/1000000000</f>
        <v>5.5383706484113606</v>
      </c>
      <c r="G6" s="8">
        <f>B6</f>
        <v>2020</v>
      </c>
      <c r="H6" s="75">
        <f>'With and Without Program'!G11/1000000000</f>
        <v>0</v>
      </c>
      <c r="I6" s="2">
        <f>'With and Without Program'!H11/1000000000</f>
        <v>25.892838179800226</v>
      </c>
      <c r="J6" s="60">
        <f>'With and Without Program'!J11/1000000000</f>
        <v>4.9191269421344606</v>
      </c>
      <c r="K6" s="60">
        <f>'With and Without Program'!I11/1000000000</f>
        <v>0.36597487287471347</v>
      </c>
      <c r="L6" s="60">
        <f>'With and Without Program'!K11/1000000000</f>
        <v>0.22873429554669591</v>
      </c>
      <c r="M6" s="77">
        <f>'With and Without Program'!L11/1000000000</f>
        <v>31.406674290356094</v>
      </c>
      <c r="N6">
        <f>'With and Without Program'!M11</f>
        <v>2020</v>
      </c>
      <c r="O6">
        <f>'With and Without Program'!N11</f>
        <v>-25868303641.944733</v>
      </c>
    </row>
    <row r="7" spans="2:17">
      <c r="B7" s="8">
        <f>'With and Without Program'!B12</f>
        <v>2021</v>
      </c>
      <c r="C7" s="67">
        <f>'With and Without Program'!D12/1000000000</f>
        <v>5.1693383740481957</v>
      </c>
      <c r="D7" s="67">
        <f>'With and Without Program'!C12/1000000000</f>
        <v>0.40463168039399272</v>
      </c>
      <c r="E7" s="67">
        <f>'With and Without Program'!E12/1000000000</f>
        <v>0.25289480024624544</v>
      </c>
      <c r="F7" s="67">
        <f>'With and Without Program'!F12/1000000000</f>
        <v>5.8268648546884334</v>
      </c>
      <c r="G7" s="8">
        <f t="shared" ref="G7:G30" si="0">B7</f>
        <v>2021</v>
      </c>
      <c r="H7" s="75">
        <f>'With and Without Program'!G12/1000000000</f>
        <v>2.8162312491577999E-2</v>
      </c>
      <c r="I7" s="2">
        <f>'With and Without Program'!H12/1000000000</f>
        <v>0</v>
      </c>
      <c r="J7" s="60">
        <f>'With and Without Program'!J12/1000000000</f>
        <v>5.0182088305422203</v>
      </c>
      <c r="K7" s="60">
        <f>'With and Without Program'!I12/1000000000</f>
        <v>0.38871235390633285</v>
      </c>
      <c r="L7" s="60">
        <f>'With and Without Program'!K12/1000000000</f>
        <v>0.24294522119145803</v>
      </c>
      <c r="M7" s="77">
        <f>'With and Without Program'!L12/1000000000</f>
        <v>5.6780287181315892</v>
      </c>
      <c r="N7">
        <f>'With and Without Program'!M12</f>
        <v>2021</v>
      </c>
      <c r="O7">
        <f>'With and Without Program'!N12</f>
        <v>148836136.55684471</v>
      </c>
      <c r="Q7" s="133">
        <f>H7/M7</f>
        <v>4.9598749653462625E-3</v>
      </c>
    </row>
    <row r="8" spans="2:17">
      <c r="B8" s="8">
        <f>'With and Without Program'!B13</f>
        <v>2022</v>
      </c>
      <c r="C8" s="67">
        <f>'With and Without Program'!D13/1000000000</f>
        <v>5.4329101463819462</v>
      </c>
      <c r="D8" s="67">
        <f>'With and Without Program'!C13/1000000000</f>
        <v>0.42997100570012392</v>
      </c>
      <c r="E8" s="67">
        <f>'With and Without Program'!E13/1000000000</f>
        <v>0.26873187856257741</v>
      </c>
      <c r="F8" s="67">
        <f>'With and Without Program'!F13/1000000000</f>
        <v>6.1316130306446475</v>
      </c>
      <c r="G8" s="8">
        <f t="shared" si="0"/>
        <v>2022</v>
      </c>
      <c r="H8" s="75">
        <f>'With and Without Program'!G13/1000000000</f>
        <v>2.9703726087204077E-2</v>
      </c>
      <c r="I8" s="2">
        <f>'With and Without Program'!H13/1000000000</f>
        <v>0</v>
      </c>
      <c r="J8" s="60">
        <f>'With and Without Program'!J13/1000000000</f>
        <v>5.1204624959254348</v>
      </c>
      <c r="K8" s="60">
        <f>'With and Without Program'!I13/1000000000</f>
        <v>0.41280864585892735</v>
      </c>
      <c r="L8" s="60">
        <f>'With and Without Program'!K13/1000000000</f>
        <v>0.25800540366182961</v>
      </c>
      <c r="M8" s="77">
        <f>'With and Without Program'!L13/1000000000</f>
        <v>5.8209802715333971</v>
      </c>
      <c r="N8">
        <f>'With and Without Program'!M13</f>
        <v>2022</v>
      </c>
      <c r="O8">
        <f>'With and Without Program'!N13</f>
        <v>310632759.11125088</v>
      </c>
      <c r="Q8" s="133">
        <f t="shared" ref="Q8:Q71" si="1">H8/M8</f>
        <v>5.1028735198546454E-3</v>
      </c>
    </row>
    <row r="9" spans="2:17">
      <c r="B9" s="8">
        <f>'With and Without Program'!B14</f>
        <v>2023</v>
      </c>
      <c r="C9" s="67">
        <f>'With and Without Program'!D14/1000000000</f>
        <v>5.7113076946929819</v>
      </c>
      <c r="D9" s="67">
        <f>'With and Without Program'!C14/1000000000</f>
        <v>0.45683268433588314</v>
      </c>
      <c r="E9" s="67">
        <f>'With and Without Program'!E14/1000000000</f>
        <v>0.28552042770992697</v>
      </c>
      <c r="F9" s="67">
        <f>'With and Without Program'!F14/1000000000</f>
        <v>6.4536608067387915</v>
      </c>
      <c r="G9" s="8">
        <f t="shared" si="0"/>
        <v>2023</v>
      </c>
      <c r="H9" s="75">
        <f>'With and Without Program'!G14/1000000000</f>
        <v>3.1329506255904679E-2</v>
      </c>
      <c r="I9" s="2">
        <f>'With and Without Program'!H14/1000000000</f>
        <v>0</v>
      </c>
      <c r="J9" s="60">
        <f>'With and Without Program'!J14/1000000000</f>
        <v>5.2260688821870254</v>
      </c>
      <c r="K9" s="60">
        <f>'With and Without Program'!I14/1000000000</f>
        <v>0.43834278612201538</v>
      </c>
      <c r="L9" s="60">
        <f>'With and Without Program'!K14/1000000000</f>
        <v>0.27396424132625963</v>
      </c>
      <c r="M9" s="77">
        <f>'With and Without Program'!L14/1000000000</f>
        <v>5.9697054158912044</v>
      </c>
      <c r="N9">
        <f>'With and Without Program'!M14</f>
        <v>2023</v>
      </c>
      <c r="O9">
        <f>'With and Without Program'!N14</f>
        <v>483955390.84758663</v>
      </c>
      <c r="Q9" s="133">
        <f t="shared" si="1"/>
        <v>5.2480824552089836E-3</v>
      </c>
    </row>
    <row r="10" spans="2:17">
      <c r="B10" s="8">
        <f>'With and Without Program'!B15</f>
        <v>2024</v>
      </c>
      <c r="C10" s="67">
        <f>'With and Without Program'!D15/1000000000</f>
        <v>6.0055091385236281</v>
      </c>
      <c r="D10" s="67">
        <f>'With and Without Program'!C15/1000000000</f>
        <v>0.48530560332096789</v>
      </c>
      <c r="E10" s="67">
        <f>'With and Without Program'!E15/1000000000</f>
        <v>0.30331600207560494</v>
      </c>
      <c r="F10" s="67">
        <f>'With and Without Program'!F15/1000000000</f>
        <v>6.7941307439202001</v>
      </c>
      <c r="G10" s="8">
        <f t="shared" si="0"/>
        <v>2024</v>
      </c>
      <c r="H10" s="75">
        <f>'With and Without Program'!G15/1000000000</f>
        <v>3.3044270658005824E-2</v>
      </c>
      <c r="I10" s="2">
        <f>'With and Without Program'!H15/1000000000</f>
        <v>0</v>
      </c>
      <c r="J10" s="60">
        <f>'With and Without Program'!J15/1000000000</f>
        <v>5.3352197753852488</v>
      </c>
      <c r="K10" s="60">
        <f>'With and Without Program'!I15/1000000000</f>
        <v>0.46539831879676491</v>
      </c>
      <c r="L10" s="60">
        <f>'With and Without Program'!K15/1000000000</f>
        <v>0.2908739492479781</v>
      </c>
      <c r="M10" s="77">
        <f>'With and Without Program'!L15/1000000000</f>
        <v>6.1245363140879983</v>
      </c>
      <c r="N10">
        <f>'With and Without Program'!M15</f>
        <v>2024</v>
      </c>
      <c r="O10">
        <f>'With and Without Program'!N15</f>
        <v>669594429.83220196</v>
      </c>
      <c r="Q10" s="133">
        <f t="shared" si="1"/>
        <v>5.3953914163257649E-3</v>
      </c>
    </row>
    <row r="11" spans="2:17">
      <c r="B11" s="8">
        <f>'With and Without Program'!B16</f>
        <v>2025</v>
      </c>
      <c r="C11" s="67">
        <f>'With and Without Program'!D16/1000000000</f>
        <v>6.3165651180565474</v>
      </c>
      <c r="D11" s="67">
        <f>'With and Without Program'!C16/1000000000</f>
        <v>0.51548373249372159</v>
      </c>
      <c r="E11" s="67">
        <f>'With and Without Program'!E16/1000000000</f>
        <v>0.32217733280857597</v>
      </c>
      <c r="F11" s="67">
        <f>'With and Without Program'!F16/1000000000</f>
        <v>7.154226183358845</v>
      </c>
      <c r="G11" s="8">
        <f t="shared" si="0"/>
        <v>2025</v>
      </c>
      <c r="H11" s="75">
        <f>'With and Without Program'!G16/1000000000</f>
        <v>3.4852889693791279E-2</v>
      </c>
      <c r="I11" s="2">
        <f>'With and Without Program'!H16/1000000000</f>
        <v>0</v>
      </c>
      <c r="J11" s="60">
        <f>'With and Without Program'!J16/1000000000</f>
        <v>5.4481163867748812</v>
      </c>
      <c r="K11" s="60">
        <f>'With and Without Program'!I16/1000000000</f>
        <v>0.49406354777368439</v>
      </c>
      <c r="L11" s="60">
        <f>'With and Without Program'!K16/1000000000</f>
        <v>0.30878971735855276</v>
      </c>
      <c r="M11" s="77">
        <f>'With and Without Program'!L16/1000000000</f>
        <v>6.2858225416009104</v>
      </c>
      <c r="N11">
        <f>'With and Without Program'!M16</f>
        <v>2025</v>
      </c>
      <c r="O11">
        <f>'With and Without Program'!N16</f>
        <v>868403641.75793457</v>
      </c>
      <c r="Q11" s="133">
        <f t="shared" si="1"/>
        <v>5.5446824123855619E-3</v>
      </c>
    </row>
    <row r="12" spans="2:17">
      <c r="B12" s="8">
        <f>'With and Without Program'!B17</f>
        <v>2026</v>
      </c>
      <c r="C12" s="67">
        <f>'With and Without Program'!D17/1000000000</f>
        <v>6.2677600483739324</v>
      </c>
      <c r="D12" s="67">
        <f>'With and Without Program'!C17/1000000000</f>
        <v>0.54746641057544831</v>
      </c>
      <c r="E12" s="67">
        <f>'With and Without Program'!E17/1000000000</f>
        <v>0.34216650660965514</v>
      </c>
      <c r="F12" s="67">
        <f>'With and Without Program'!F17/1000000000</f>
        <v>7.157392965559036</v>
      </c>
      <c r="G12" s="8">
        <f t="shared" si="0"/>
        <v>2026</v>
      </c>
      <c r="H12" s="75">
        <f>'With and Without Program'!G17/1000000000</f>
        <v>3.6760500336814966E-2</v>
      </c>
      <c r="I12" s="2">
        <f>'With and Without Program'!H17/1000000000</f>
        <v>0</v>
      </c>
      <c r="J12" s="60">
        <f>'With and Without Program'!J17/1000000000</f>
        <v>5.5649722377774049</v>
      </c>
      <c r="K12" s="60">
        <f>'With and Without Program'!I17/1000000000</f>
        <v>0.52443180385130361</v>
      </c>
      <c r="L12" s="60">
        <f>'With and Without Program'!K17/1000000000</f>
        <v>0.32776987740706476</v>
      </c>
      <c r="M12" s="77">
        <f>'With and Without Program'!L17/1000000000</f>
        <v>6.4539344193725885</v>
      </c>
      <c r="N12">
        <f>'With and Without Program'!M17</f>
        <v>2026</v>
      </c>
      <c r="O12">
        <f>'With and Without Program'!N17</f>
        <v>703458546.1864481</v>
      </c>
      <c r="Q12" s="133">
        <f t="shared" si="1"/>
        <v>5.6958279939244554E-3</v>
      </c>
    </row>
    <row r="13" spans="2:17">
      <c r="B13" s="8">
        <f>'With and Without Program'!B18</f>
        <v>2027</v>
      </c>
      <c r="C13" s="67">
        <f>'With and Without Program'!D18/1000000000</f>
        <v>6.5321667824295746</v>
      </c>
      <c r="D13" s="67">
        <f>'With and Without Program'!C18/1000000000</f>
        <v>0.58135864713411323</v>
      </c>
      <c r="E13" s="67">
        <f>'With and Without Program'!E18/1000000000</f>
        <v>0.36334915445882077</v>
      </c>
      <c r="F13" s="67">
        <f>'With and Without Program'!F18/1000000000</f>
        <v>7.476874584022509</v>
      </c>
      <c r="G13" s="8">
        <f t="shared" si="0"/>
        <v>2027</v>
      </c>
      <c r="H13" s="75">
        <f>'With and Without Program'!G18/1000000000</f>
        <v>3.8772520724357933E-2</v>
      </c>
      <c r="I13" s="2">
        <f>'With and Without Program'!H18/1000000000</f>
        <v>0</v>
      </c>
      <c r="J13" s="60">
        <f>'With and Without Program'!J18/1000000000</f>
        <v>5.6860135218861663</v>
      </c>
      <c r="K13" s="60">
        <f>'With and Without Program'!I18/1000000000</f>
        <v>0.55660172666725138</v>
      </c>
      <c r="L13" s="60">
        <f>'With and Without Program'!K18/1000000000</f>
        <v>0.34787607916703212</v>
      </c>
      <c r="M13" s="77">
        <f>'With and Without Program'!L18/1000000000</f>
        <v>6.6292638484448076</v>
      </c>
      <c r="N13">
        <f>'With and Without Program'!M18</f>
        <v>2027</v>
      </c>
      <c r="O13">
        <f>'With and Without Program'!N18</f>
        <v>847610735.57770061</v>
      </c>
      <c r="Q13" s="133">
        <f t="shared" si="1"/>
        <v>5.8486917417616092E-3</v>
      </c>
    </row>
    <row r="14" spans="2:17">
      <c r="B14" s="8">
        <f>'With and Without Program'!B19</f>
        <v>2028</v>
      </c>
      <c r="C14" s="67">
        <f>'With and Without Program'!D19/1000000000</f>
        <v>6.8098258972102172</v>
      </c>
      <c r="D14" s="67">
        <f>'With and Without Program'!C19/1000000000</f>
        <v>0.61727144132220602</v>
      </c>
      <c r="E14" s="67">
        <f>'With and Without Program'!E19/1000000000</f>
        <v>0.38579465082637876</v>
      </c>
      <c r="F14" s="67">
        <f>'With and Without Program'!F19/1000000000</f>
        <v>7.8128919893588016</v>
      </c>
      <c r="G14" s="8">
        <f t="shared" si="0"/>
        <v>2028</v>
      </c>
      <c r="H14" s="75">
        <f>'With and Without Program'!G19/1000000000</f>
        <v>4.0894665546470928E-2</v>
      </c>
      <c r="I14" s="2">
        <f>'With and Without Program'!H19/1000000000</f>
        <v>0</v>
      </c>
      <c r="J14" s="60">
        <f>'With and Without Program'!J19/1000000000</f>
        <v>5.8114783154095493</v>
      </c>
      <c r="K14" s="60">
        <f>'With and Without Program'!I19/1000000000</f>
        <v>0.5906775622551651</v>
      </c>
      <c r="L14" s="60">
        <f>'With and Without Program'!K19/1000000000</f>
        <v>0.36917347640947817</v>
      </c>
      <c r="M14" s="77">
        <f>'With and Without Program'!L19/1000000000</f>
        <v>6.8122240196206638</v>
      </c>
      <c r="N14">
        <f>'With and Without Program'!M19</f>
        <v>2028</v>
      </c>
      <c r="O14">
        <f>'With and Without Program'!N19</f>
        <v>1000667969.7381382</v>
      </c>
      <c r="Q14" s="133">
        <f t="shared" si="1"/>
        <v>6.0031298778028342E-3</v>
      </c>
    </row>
    <row r="15" spans="2:17">
      <c r="B15" s="8">
        <f>'With and Without Program'!B20</f>
        <v>2029</v>
      </c>
      <c r="C15" s="67">
        <f>'With and Without Program'!D20/1000000000</f>
        <v>7.1015653631113196</v>
      </c>
      <c r="D15" s="67">
        <f>'With and Without Program'!C20/1000000000</f>
        <v>0.65532211831127263</v>
      </c>
      <c r="E15" s="67">
        <f>'With and Without Program'!E20/1000000000</f>
        <v>0.40957632394454541</v>
      </c>
      <c r="F15" s="67">
        <f>'With and Without Program'!F20/1000000000</f>
        <v>8.1664638053671386</v>
      </c>
      <c r="G15" s="8">
        <f t="shared" si="0"/>
        <v>2029</v>
      </c>
      <c r="H15" s="75">
        <f>'With and Without Program'!G20/1000000000</f>
        <v>4.3132962277312295E-2</v>
      </c>
      <c r="I15" s="2">
        <f>'With and Without Program'!H20/1000000000</f>
        <v>0</v>
      </c>
      <c r="J15" s="60">
        <f>'With and Without Program'!J20/1000000000</f>
        <v>5.9416176060043142</v>
      </c>
      <c r="K15" s="60">
        <f>'With and Without Program'!I20/1000000000</f>
        <v>0.62676947708520203</v>
      </c>
      <c r="L15" s="60">
        <f>'With and Without Program'!K20/1000000000</f>
        <v>0.39173092317825126</v>
      </c>
      <c r="M15" s="77">
        <f>'With and Without Program'!L20/1000000000</f>
        <v>7.0032509685450801</v>
      </c>
      <c r="N15">
        <f>'With and Without Program'!M20</f>
        <v>2029</v>
      </c>
      <c r="O15">
        <f>'With and Without Program'!N20</f>
        <v>1163212836.8220577</v>
      </c>
      <c r="Q15" s="133">
        <f t="shared" si="1"/>
        <v>6.1589913700141373E-3</v>
      </c>
    </row>
    <row r="16" spans="2:17">
      <c r="B16" s="8">
        <f>'With and Without Program'!B21</f>
        <v>2030</v>
      </c>
      <c r="C16" s="67">
        <f>'With and Without Program'!D21/1000000000</f>
        <v>7.408273343550916</v>
      </c>
      <c r="D16" s="67">
        <f>'With and Without Program'!C21/1000000000</f>
        <v>0.69563468439594089</v>
      </c>
      <c r="E16" s="67">
        <f>'With and Without Program'!E21/1000000000</f>
        <v>0.43477167774746306</v>
      </c>
      <c r="F16" s="67">
        <f>'With and Without Program'!F21/1000000000</f>
        <v>8.5386797056943191</v>
      </c>
      <c r="G16" s="8">
        <f t="shared" si="0"/>
        <v>2030</v>
      </c>
      <c r="H16" s="75">
        <f>'With and Without Program'!G21/1000000000</f>
        <v>4.5493768294882539E-2</v>
      </c>
      <c r="I16" s="2">
        <f>'With and Without Program'!H21/1000000000</f>
        <v>0</v>
      </c>
      <c r="J16" s="60">
        <f>'With and Without Program'!J21/1000000000</f>
        <v>6.076697394742089</v>
      </c>
      <c r="K16" s="60">
        <f>'With and Without Program'!I21/1000000000</f>
        <v>0.66499388949260518</v>
      </c>
      <c r="L16" s="60">
        <f>'With and Without Program'!K21/1000000000</f>
        <v>0.41562118093287825</v>
      </c>
      <c r="M16" s="77">
        <f>'With and Without Program'!L21/1000000000</f>
        <v>7.2028062334624554</v>
      </c>
      <c r="N16">
        <f>'With and Without Program'!M21</f>
        <v>2030</v>
      </c>
      <c r="O16">
        <f>'With and Without Program'!N21</f>
        <v>1335873472.231864</v>
      </c>
      <c r="Q16" s="133">
        <f t="shared" si="1"/>
        <v>6.316117193813954E-3</v>
      </c>
    </row>
    <row r="17" spans="2:17">
      <c r="B17" s="8">
        <f>'With and Without Program'!B22</f>
        <v>2031</v>
      </c>
      <c r="C17" s="67">
        <f>'With and Without Program'!D22/1000000000</f>
        <v>7.7118578541464906</v>
      </c>
      <c r="D17" s="67">
        <f>'With and Without Program'!C22/1000000000</f>
        <v>0.73581355435145868</v>
      </c>
      <c r="E17" s="67">
        <f>'With and Without Program'!E22/1000000000</f>
        <v>0.45988347146966163</v>
      </c>
      <c r="F17" s="67">
        <f>'With and Without Program'!F22/1000000000</f>
        <v>8.907554879967611</v>
      </c>
      <c r="G17" s="8">
        <f t="shared" si="0"/>
        <v>2031</v>
      </c>
      <c r="H17" s="75">
        <f>'With and Without Program'!G22/1000000000</f>
        <v>4.7983788937780679E-2</v>
      </c>
      <c r="I17" s="2">
        <f>'With and Without Program'!H22/1000000000</f>
        <v>0</v>
      </c>
      <c r="J17" s="60">
        <f>'With and Without Program'!J22/1000000000</f>
        <v>6.2016838796884421</v>
      </c>
      <c r="K17" s="60">
        <f>'With and Without Program'!I22/1000000000</f>
        <v>0.70340561723915573</v>
      </c>
      <c r="L17" s="60">
        <f>'With and Without Program'!K22/1000000000</f>
        <v>0.43962851077447235</v>
      </c>
      <c r="M17" s="77">
        <f>'With and Without Program'!L22/1000000000</f>
        <v>7.3927017966398507</v>
      </c>
      <c r="N17">
        <f>'With and Without Program'!M22</f>
        <v>2031</v>
      </c>
      <c r="O17">
        <f>'With and Without Program'!N22</f>
        <v>1514853083.3277607</v>
      </c>
      <c r="Q17" s="133">
        <f t="shared" si="1"/>
        <v>6.4906972116189499E-3</v>
      </c>
    </row>
    <row r="18" spans="2:17">
      <c r="B18" s="8">
        <f>'With and Without Program'!B23</f>
        <v>2032</v>
      </c>
      <c r="C18" s="67">
        <f>'With and Without Program'!D23/1000000000</f>
        <v>8.0310929096459667</v>
      </c>
      <c r="D18" s="67">
        <f>'With and Without Program'!C23/1000000000</f>
        <v>0.77827122459153864</v>
      </c>
      <c r="E18" s="67">
        <f>'With and Without Program'!E23/1000000000</f>
        <v>0.48641951536971162</v>
      </c>
      <c r="F18" s="67">
        <f>'With and Without Program'!F23/1000000000</f>
        <v>9.2957836496072161</v>
      </c>
      <c r="G18" s="8">
        <f t="shared" si="0"/>
        <v>2032</v>
      </c>
      <c r="H18" s="75">
        <f>'With and Without Program'!G23/1000000000</f>
        <v>5.0610096550269143E-2</v>
      </c>
      <c r="I18" s="2">
        <f>'With and Without Program'!H23/1000000000</f>
        <v>0</v>
      </c>
      <c r="J18" s="60">
        <f>'With and Without Program'!J23/1000000000</f>
        <v>6.3317719279565239</v>
      </c>
      <c r="K18" s="60">
        <f>'With and Without Program'!I23/1000000000</f>
        <v>0.74399603303662964</v>
      </c>
      <c r="L18" s="60">
        <f>'With and Without Program'!K23/1000000000</f>
        <v>0.46499752064789357</v>
      </c>
      <c r="M18" s="77">
        <f>'With and Without Program'!L23/1000000000</f>
        <v>7.5913755781913164</v>
      </c>
      <c r="N18">
        <f>'With and Without Program'!M23</f>
        <v>2032</v>
      </c>
      <c r="O18">
        <f>'With and Without Program'!N23</f>
        <v>1704408071.4158993</v>
      </c>
      <c r="Q18" s="133">
        <f t="shared" si="1"/>
        <v>6.666788651013794E-3</v>
      </c>
    </row>
    <row r="19" spans="2:17">
      <c r="B19" s="8">
        <f>'With and Without Program'!B24</f>
        <v>2033</v>
      </c>
      <c r="C19" s="67">
        <f>'With and Without Program'!D24/1000000000</f>
        <v>8.3669790417247398</v>
      </c>
      <c r="D19" s="67">
        <f>'With and Without Program'!C24/1000000000</f>
        <v>0.82313512796974786</v>
      </c>
      <c r="E19" s="67">
        <f>'With and Without Program'!E24/1000000000</f>
        <v>0.51445945498109247</v>
      </c>
      <c r="F19" s="67">
        <f>'With and Without Program'!F24/1000000000</f>
        <v>9.7045736246755787</v>
      </c>
      <c r="G19" s="8">
        <f t="shared" si="0"/>
        <v>2033</v>
      </c>
      <c r="H19" s="75">
        <f>'With and Without Program'!G24/1000000000</f>
        <v>5.3380150569740464E-2</v>
      </c>
      <c r="I19" s="2">
        <f>'With and Without Program'!H24/1000000000</f>
        <v>0</v>
      </c>
      <c r="J19" s="60">
        <f>'With and Without Program'!J24/1000000000</f>
        <v>6.4672448633524464</v>
      </c>
      <c r="K19" s="60">
        <f>'With and Without Program'!I24/1000000000</f>
        <v>0.78688697637075333</v>
      </c>
      <c r="L19" s="60">
        <f>'With and Without Program'!K24/1000000000</f>
        <v>0.49180436023172081</v>
      </c>
      <c r="M19" s="77">
        <f>'With and Without Program'!L24/1000000000</f>
        <v>7.799316350524661</v>
      </c>
      <c r="N19">
        <f>'With and Without Program'!M24</f>
        <v>2033</v>
      </c>
      <c r="O19">
        <f>'With and Without Program'!N24</f>
        <v>1905257274.150918</v>
      </c>
      <c r="Q19" s="133">
        <f t="shared" si="1"/>
        <v>6.8442089243052149E-3</v>
      </c>
    </row>
    <row r="20" spans="2:17">
      <c r="B20" s="8">
        <f>'With and Without Program'!B25</f>
        <v>2034</v>
      </c>
      <c r="C20" s="67">
        <f>'With and Without Program'!D25/1000000000</f>
        <v>8.7205862613544003</v>
      </c>
      <c r="D20" s="67">
        <f>'With and Without Program'!C25/1000000000</f>
        <v>0.87053974362429865</v>
      </c>
      <c r="E20" s="67">
        <f>'With and Without Program'!E25/1000000000</f>
        <v>0.54408733976518664</v>
      </c>
      <c r="F20" s="67">
        <f>'With and Without Program'!F25/1000000000</f>
        <v>10.135213344743885</v>
      </c>
      <c r="G20" s="8">
        <f t="shared" si="0"/>
        <v>2034</v>
      </c>
      <c r="H20" s="75">
        <f>'With and Without Program'!G25/1000000000</f>
        <v>5.6301818713639998E-2</v>
      </c>
      <c r="I20" s="2">
        <f>'With and Without Program'!H25/1000000000</f>
        <v>0</v>
      </c>
      <c r="J20" s="60">
        <f>'With and Without Program'!J25/1000000000</f>
        <v>6.6084000051523741</v>
      </c>
      <c r="K20" s="60">
        <f>'With and Without Program'!I25/1000000000</f>
        <v>0.83220702395569757</v>
      </c>
      <c r="L20" s="60">
        <f>'With and Without Program'!K25/1000000000</f>
        <v>0.52012938997231095</v>
      </c>
      <c r="M20" s="77">
        <f>'With and Without Program'!L25/1000000000</f>
        <v>8.0170382377940221</v>
      </c>
      <c r="N20">
        <f>'With and Without Program'!M25</f>
        <v>2034</v>
      </c>
      <c r="O20">
        <f>'With and Without Program'!N25</f>
        <v>2118175106.9498625</v>
      </c>
      <c r="Q20" s="133">
        <f t="shared" si="1"/>
        <v>7.0227703852304528E-3</v>
      </c>
    </row>
    <row r="21" spans="2:17">
      <c r="B21" s="8">
        <f>'With and Without Program'!B26</f>
        <v>2035</v>
      </c>
      <c r="C21" s="67">
        <f>'With and Without Program'!D26/1000000000</f>
        <v>9.0930665786401352</v>
      </c>
      <c r="D21" s="67">
        <f>'With and Without Program'!C26/1000000000</f>
        <v>0.9206269830243814</v>
      </c>
      <c r="E21" s="67">
        <f>'With and Without Program'!E26/1000000000</f>
        <v>0.57539186439023837</v>
      </c>
      <c r="F21" s="67">
        <f>'With and Without Program'!F26/1000000000</f>
        <v>10.589085426054755</v>
      </c>
      <c r="G21" s="8">
        <f t="shared" si="0"/>
        <v>2035</v>
      </c>
      <c r="H21" s="75">
        <f>'With and Without Program'!G26/1000000000</f>
        <v>5.9383399326022199E-2</v>
      </c>
      <c r="I21" s="2">
        <f>'With and Without Program'!H26/1000000000</f>
        <v>0</v>
      </c>
      <c r="J21" s="60">
        <f>'With and Without Program'!J26/1000000000</f>
        <v>6.7555550145120806</v>
      </c>
      <c r="K21" s="60">
        <f>'With and Without Program'!I26/1000000000</f>
        <v>0.88009185885820973</v>
      </c>
      <c r="L21" s="60">
        <f>'With and Without Program'!K26/1000000000</f>
        <v>0.55005741178638112</v>
      </c>
      <c r="M21" s="77">
        <f>'With and Without Program'!L26/1000000000</f>
        <v>8.2450876844826926</v>
      </c>
      <c r="N21">
        <f>'With and Without Program'!M26</f>
        <v>2035</v>
      </c>
      <c r="O21">
        <f>'With and Without Program'!N26</f>
        <v>2343997741.5720615</v>
      </c>
      <c r="Q21" s="133">
        <f t="shared" si="1"/>
        <v>7.2022762641787462E-3</v>
      </c>
    </row>
    <row r="22" spans="2:17">
      <c r="B22" s="8">
        <f>'With and Without Program'!B27</f>
        <v>2036</v>
      </c>
      <c r="C22" s="67">
        <f>'With and Without Program'!D27/1000000000</f>
        <v>9.4856492696293806</v>
      </c>
      <c r="D22" s="67">
        <f>'With and Without Program'!C27/1000000000</f>
        <v>0.97354659700541046</v>
      </c>
      <c r="E22" s="67">
        <f>'With and Without Program'!E27/1000000000</f>
        <v>0.60846662312838151</v>
      </c>
      <c r="F22" s="67">
        <f>'With and Without Program'!F27/1000000000</f>
        <v>11.067662489763174</v>
      </c>
      <c r="G22" s="8">
        <f t="shared" si="0"/>
        <v>2036</v>
      </c>
      <c r="H22" s="75">
        <f>'With and Without Program'!G27/1000000000</f>
        <v>6.2633644947210548E-2</v>
      </c>
      <c r="I22" s="2">
        <f>'With and Without Program'!H27/1000000000</f>
        <v>0</v>
      </c>
      <c r="J22" s="60">
        <f>'With and Without Program'!J27/1000000000</f>
        <v>6.9090407890779408</v>
      </c>
      <c r="K22" s="60">
        <f>'With and Without Program'!I27/1000000000</f>
        <v>0.93068465969108338</v>
      </c>
      <c r="L22" s="60">
        <f>'With and Without Program'!K27/1000000000</f>
        <v>0.58167791230692723</v>
      </c>
      <c r="M22" s="77">
        <f>'With and Without Program'!L27/1000000000</f>
        <v>8.4840370060231631</v>
      </c>
      <c r="N22">
        <f>'With and Without Program'!M27</f>
        <v>2036</v>
      </c>
      <c r="O22">
        <f>'With and Without Program'!N27</f>
        <v>2583625483.7400112</v>
      </c>
      <c r="Q22" s="133">
        <f t="shared" si="1"/>
        <v>7.3825284947183012E-3</v>
      </c>
    </row>
    <row r="23" spans="2:17">
      <c r="B23" s="8">
        <f>'With and Without Program'!B28</f>
        <v>2037</v>
      </c>
      <c r="C23" s="67">
        <f>'With and Without Program'!D28/1000000000</f>
        <v>9.8996564569469001</v>
      </c>
      <c r="D23" s="67">
        <f>'With and Without Program'!C28/1000000000</f>
        <v>1.0294566049269824</v>
      </c>
      <c r="E23" s="67">
        <f>'With and Without Program'!E28/1000000000</f>
        <v>0.64341037807936408</v>
      </c>
      <c r="F23" s="67">
        <f>'With and Without Program'!F28/1000000000</f>
        <v>11.572523439953248</v>
      </c>
      <c r="G23" s="8">
        <f t="shared" si="0"/>
        <v>2037</v>
      </c>
      <c r="H23" s="75">
        <f>'With and Without Program'!G28/1000000000</f>
        <v>6.6061787173506623E-2</v>
      </c>
      <c r="I23" s="2">
        <f>'With and Without Program'!H28/1000000000</f>
        <v>0</v>
      </c>
      <c r="J23" s="60">
        <f>'With and Without Program'!J28/1000000000</f>
        <v>7.0692095237792492</v>
      </c>
      <c r="K23" s="60">
        <f>'With and Without Program'!I28/1000000000</f>
        <v>0.98413651096009924</v>
      </c>
      <c r="L23" s="60">
        <f>'With and Without Program'!K28/1000000000</f>
        <v>0.61508531935006205</v>
      </c>
      <c r="M23" s="77">
        <f>'With and Without Program'!L28/1000000000</f>
        <v>8.7344931412629165</v>
      </c>
      <c r="N23">
        <f>'With and Without Program'!M28</f>
        <v>2037</v>
      </c>
      <c r="O23">
        <f>'With and Without Program'!N28</f>
        <v>2838030298.6903305</v>
      </c>
      <c r="Q23" s="133">
        <f t="shared" si="1"/>
        <v>7.5633223479702428E-3</v>
      </c>
    </row>
    <row r="24" spans="2:17">
      <c r="B24" s="8">
        <f>'With and Without Program'!B29</f>
        <v>2038</v>
      </c>
      <c r="C24" s="67">
        <f>'With and Without Program'!D29/1000000000</f>
        <v>10.336503772009923</v>
      </c>
      <c r="D24" s="67">
        <f>'With and Without Program'!C29/1000000000</f>
        <v>1.0885237471481972</v>
      </c>
      <c r="E24" s="67">
        <f>'With and Without Program'!E29/1000000000</f>
        <v>0.68032734196762323</v>
      </c>
      <c r="F24" s="67">
        <f>'With and Without Program'!F29/1000000000</f>
        <v>12.105354861125743</v>
      </c>
      <c r="G24" s="8">
        <f t="shared" si="0"/>
        <v>2038</v>
      </c>
      <c r="H24" s="75">
        <f>'With and Without Program'!G29/1000000000</f>
        <v>6.9677562877556443E-2</v>
      </c>
      <c r="I24" s="2">
        <f>'With and Without Program'!H29/1000000000</f>
        <v>0</v>
      </c>
      <c r="J24" s="60">
        <f>'With and Without Program'!J29/1000000000</f>
        <v>7.236431239487306</v>
      </c>
      <c r="K24" s="60">
        <f>'With and Without Program'!I29/1000000000</f>
        <v>1.0406068357067888</v>
      </c>
      <c r="L24" s="60">
        <f>'With and Without Program'!K29/1000000000</f>
        <v>0.65037927231674297</v>
      </c>
      <c r="M24" s="77">
        <f>'With and Without Program'!L29/1000000000</f>
        <v>8.9970949103883946</v>
      </c>
      <c r="N24">
        <f>'With and Without Program'!M29</f>
        <v>2038</v>
      </c>
      <c r="O24">
        <f>'With and Without Program'!N29</f>
        <v>3108259950.7373486</v>
      </c>
      <c r="Q24" s="133">
        <f t="shared" si="1"/>
        <v>7.7444512447127824E-3</v>
      </c>
    </row>
    <row r="25" spans="2:17">
      <c r="B25" s="8">
        <f>'With and Without Program'!B30</f>
        <v>2039</v>
      </c>
      <c r="C25" s="67">
        <f>'With and Without Program'!D30/1000000000</f>
        <v>10.797707755050075</v>
      </c>
      <c r="D25" s="67">
        <f>'With and Without Program'!C30/1000000000</f>
        <v>1.1509239620792167</v>
      </c>
      <c r="E25" s="67">
        <f>'With and Without Program'!E30/1000000000</f>
        <v>0.71932747629951044</v>
      </c>
      <c r="F25" s="67">
        <f>'With and Without Program'!F30/1000000000</f>
        <v>12.667959193428802</v>
      </c>
      <c r="G25" s="8">
        <f t="shared" si="0"/>
        <v>2039</v>
      </c>
      <c r="H25" s="75">
        <f>'With and Without Program'!G30/1000000000</f>
        <v>7.3491241863848339E-2</v>
      </c>
      <c r="I25" s="2">
        <f>'With and Without Program'!H30/1000000000</f>
        <v>0</v>
      </c>
      <c r="J25" s="60">
        <f>'With and Without Program'!J30/1000000000</f>
        <v>7.4110951543983452</v>
      </c>
      <c r="K25" s="60">
        <f>'With and Without Program'!I30/1000000000</f>
        <v>1.1002638516507468</v>
      </c>
      <c r="L25" s="60">
        <f>'With and Without Program'!K30/1000000000</f>
        <v>0.68766490728171681</v>
      </c>
      <c r="M25" s="77">
        <f>'With and Without Program'!L30/1000000000</f>
        <v>9.2725151551946556</v>
      </c>
      <c r="N25">
        <f>'With and Without Program'!M30</f>
        <v>2039</v>
      </c>
      <c r="O25">
        <f>'With and Without Program'!N30</f>
        <v>3395444038.2341461</v>
      </c>
      <c r="Q25" s="133">
        <f t="shared" si="1"/>
        <v>7.9257073872429327E-3</v>
      </c>
    </row>
    <row r="26" spans="2:17">
      <c r="B26" s="8">
        <f>'With and Without Program'!B31</f>
        <v>2040</v>
      </c>
      <c r="C26" s="67">
        <f>'With and Without Program'!D31/1000000000</f>
        <v>11.284900183537991</v>
      </c>
      <c r="D26" s="67">
        <f>'With and Without Program'!C31/1000000000</f>
        <v>1.2168428891354666</v>
      </c>
      <c r="E26" s="67">
        <f>'With and Without Program'!E31/1000000000</f>
        <v>0.76052680570966658</v>
      </c>
      <c r="F26" s="67">
        <f>'With and Without Program'!F31/1000000000</f>
        <v>13.262269878383126</v>
      </c>
      <c r="G26" s="8">
        <f t="shared" si="0"/>
        <v>2040</v>
      </c>
      <c r="H26" s="75">
        <f>'With and Without Program'!G31/1000000000</f>
        <v>7.751365603789151E-2</v>
      </c>
      <c r="I26" s="2">
        <f>'With and Without Program'!H31/1000000000</f>
        <v>0</v>
      </c>
      <c r="J26" s="60">
        <f>'With and Without Program'!J31/1000000000</f>
        <v>7.5936153836926534</v>
      </c>
      <c r="K26" s="60">
        <f>'With and Without Program'!I31/1000000000</f>
        <v>1.1632850520998341</v>
      </c>
      <c r="L26" s="60">
        <f>'With and Without Program'!K31/1000000000</f>
        <v>0.72705315756239641</v>
      </c>
      <c r="M26" s="77">
        <f>'With and Without Program'!L31/1000000000</f>
        <v>9.561467249392777</v>
      </c>
      <c r="N26">
        <f>'With and Without Program'!M31</f>
        <v>2040</v>
      </c>
      <c r="O26">
        <f>'With and Without Program'!N31</f>
        <v>3700802628.9903488</v>
      </c>
      <c r="Q26" s="133">
        <f t="shared" si="1"/>
        <v>8.1068787892166014E-3</v>
      </c>
    </row>
    <row r="27" spans="2:17">
      <c r="B27" s="8">
        <f>'With and Without Program'!B32</f>
        <v>2041</v>
      </c>
      <c r="C27" s="67">
        <f>'With and Without Program'!D32/1000000000</f>
        <v>11.763757990365379</v>
      </c>
      <c r="D27" s="67">
        <f>'With and Without Program'!C32/1000000000</f>
        <v>1.282456753423413</v>
      </c>
      <c r="E27" s="67">
        <f>'With and Without Program'!E32/1000000000</f>
        <v>0.80153547088963317</v>
      </c>
      <c r="F27" s="67">
        <f>'With and Without Program'!F32/1000000000</f>
        <v>13.847750214678426</v>
      </c>
      <c r="G27" s="8">
        <f t="shared" si="0"/>
        <v>2041</v>
      </c>
      <c r="H27" s="75">
        <f>'With and Without Program'!G32/1000000000</f>
        <v>8.175623017192471E-2</v>
      </c>
      <c r="I27" s="2">
        <f>'With and Without Program'!H32/1000000000</f>
        <v>0</v>
      </c>
      <c r="J27" s="60">
        <f>'With and Without Program'!J32/1000000000</f>
        <v>7.7606308618407001</v>
      </c>
      <c r="K27" s="60">
        <f>'With and Without Program'!I32/1000000000</f>
        <v>1.2260081491925428</v>
      </c>
      <c r="L27" s="60">
        <f>'With and Without Program'!K32/1000000000</f>
        <v>0.76625509324533925</v>
      </c>
      <c r="M27" s="77">
        <f>'With and Without Program'!L32/1000000000</f>
        <v>9.8346503344505063</v>
      </c>
      <c r="N27">
        <f>'With and Without Program'!M32</f>
        <v>2041</v>
      </c>
      <c r="O27">
        <f>'With and Without Program'!N32</f>
        <v>4013099880.2279186</v>
      </c>
      <c r="Q27" s="133">
        <f t="shared" si="1"/>
        <v>8.3130795088397717E-3</v>
      </c>
    </row>
    <row r="28" spans="2:17">
      <c r="B28" s="8">
        <f>'With and Without Program'!B33</f>
        <v>2042</v>
      </c>
      <c r="C28" s="67">
        <f>'With and Without Program'!D33/1000000000</f>
        <v>12.269409030279304</v>
      </c>
      <c r="D28" s="67">
        <f>'With and Without Program'!C33/1000000000</f>
        <v>1.3515898969173155</v>
      </c>
      <c r="E28" s="67">
        <f>'With and Without Program'!E33/1000000000</f>
        <v>0.84474368557332213</v>
      </c>
      <c r="F28" s="67">
        <f>'With and Without Program'!F33/1000000000</f>
        <v>14.465742612769944</v>
      </c>
      <c r="G28" s="8">
        <f t="shared" si="0"/>
        <v>2042</v>
      </c>
      <c r="H28" s="75">
        <f>'With and Without Program'!G33/1000000000</f>
        <v>8.6231014354538435E-2</v>
      </c>
      <c r="I28" s="2">
        <f>'With and Without Program'!H33/1000000000</f>
        <v>0</v>
      </c>
      <c r="J28" s="60">
        <f>'With and Without Program'!J33/1000000000</f>
        <v>7.9355067608675061</v>
      </c>
      <c r="K28" s="60">
        <f>'With and Without Program'!I33/1000000000</f>
        <v>1.2920953433642723</v>
      </c>
      <c r="L28" s="60">
        <f>'With and Without Program'!K33/1000000000</f>
        <v>0.80755958960267016</v>
      </c>
      <c r="M28" s="77">
        <f>'With and Without Program'!L33/1000000000</f>
        <v>10.121392708188989</v>
      </c>
      <c r="N28">
        <f>'With and Without Program'!M33</f>
        <v>2042</v>
      </c>
      <c r="O28">
        <f>'With and Without Program'!N33</f>
        <v>4344349904.5809555</v>
      </c>
      <c r="Q28" s="133">
        <f t="shared" si="1"/>
        <v>8.5196787478437515E-3</v>
      </c>
    </row>
    <row r="29" spans="2:17">
      <c r="B29" s="8">
        <f>'With and Without Program'!B34</f>
        <v>2043</v>
      </c>
      <c r="C29" s="67">
        <f>'With and Without Program'!D34/1000000000</f>
        <v>12.803639116712231</v>
      </c>
      <c r="D29" s="67">
        <f>'With and Without Program'!C34/1000000000</f>
        <v>1.424430212877049</v>
      </c>
      <c r="E29" s="67">
        <f>'With and Without Program'!E34/1000000000</f>
        <v>0.89026888304815555</v>
      </c>
      <c r="F29" s="67">
        <f>'With and Without Program'!F34/1000000000</f>
        <v>15.118338212637434</v>
      </c>
      <c r="G29" s="8">
        <f t="shared" si="0"/>
        <v>2043</v>
      </c>
      <c r="H29" s="75">
        <f>'With and Without Program'!G34/1000000000</f>
        <v>9.0950718216377652E-2</v>
      </c>
      <c r="I29" s="2">
        <f>'With and Without Program'!H34/1000000000</f>
        <v>0</v>
      </c>
      <c r="J29" s="60">
        <f>'With and Without Program'!J34/1000000000</f>
        <v>8.1186632234794658</v>
      </c>
      <c r="K29" s="60">
        <f>'With and Without Program'!I34/1000000000</f>
        <v>1.3617262365801941</v>
      </c>
      <c r="L29" s="60">
        <f>'With and Without Program'!K34/1000000000</f>
        <v>0.85107889786262125</v>
      </c>
      <c r="M29" s="77">
        <f>'With and Without Program'!L34/1000000000</f>
        <v>10.422419076138658</v>
      </c>
      <c r="N29">
        <f>'With and Without Program'!M34</f>
        <v>2043</v>
      </c>
      <c r="O29">
        <f>'With and Without Program'!N34</f>
        <v>4695919136.4987755</v>
      </c>
      <c r="Q29" s="133">
        <f t="shared" si="1"/>
        <v>8.7264499299018264E-3</v>
      </c>
    </row>
    <row r="30" spans="2:17">
      <c r="B30" s="8">
        <f>'With and Without Program'!B35</f>
        <v>2044</v>
      </c>
      <c r="C30" s="67">
        <f>'With and Without Program'!D35/1000000000</f>
        <v>13.368357213120927</v>
      </c>
      <c r="D30" s="67">
        <f>'With and Without Program'!C35/1000000000</f>
        <v>1.5011755856904627</v>
      </c>
      <c r="E30" s="67">
        <f>'With and Without Program'!E35/1000000000</f>
        <v>0.93823474105653926</v>
      </c>
      <c r="F30" s="67">
        <f>'With and Without Program'!F35/1000000000</f>
        <v>15.807767539867928</v>
      </c>
      <c r="G30" s="8">
        <f t="shared" si="0"/>
        <v>2044</v>
      </c>
      <c r="H30" s="75">
        <f>'With and Without Program'!G35/1000000000</f>
        <v>9.5928747029135147E-2</v>
      </c>
      <c r="I30" s="2">
        <f>'With and Without Program'!H35/1000000000</f>
        <v>0</v>
      </c>
      <c r="J30" s="60">
        <f>'With and Without Program'!J35/1000000000</f>
        <v>8.310539711004072</v>
      </c>
      <c r="K30" s="60">
        <f>'With and Without Program'!I35/1000000000</f>
        <v>1.4350899807592969</v>
      </c>
      <c r="L30" s="60">
        <f>'With and Without Program'!K35/1000000000</f>
        <v>0.89693123797456054</v>
      </c>
      <c r="M30" s="77">
        <f>'With and Without Program'!L35/1000000000</f>
        <v>10.738489676767063</v>
      </c>
      <c r="N30">
        <f>'With and Without Program'!M35</f>
        <v>2044</v>
      </c>
      <c r="O30">
        <f>'With and Without Program'!N35</f>
        <v>5069277863.1008644</v>
      </c>
      <c r="Q30" s="133">
        <f t="shared" si="1"/>
        <v>8.9331693670739298E-3</v>
      </c>
    </row>
    <row r="31" spans="2:17">
      <c r="B31" s="8">
        <f>'With and Without Program'!B36</f>
        <v>2045</v>
      </c>
      <c r="C31" s="67">
        <f>'With and Without Program'!D36/1000000000</f>
        <v>13.965614213149133</v>
      </c>
      <c r="D31" s="67">
        <f>'With and Without Program'!C36/1000000000</f>
        <v>1.5820344202530254</v>
      </c>
      <c r="E31" s="67">
        <f>'With and Without Program'!E36/1000000000</f>
        <v>0.98877151265814089</v>
      </c>
      <c r="F31" s="67">
        <f>'With and Without Program'!F36/1000000000</f>
        <v>16.536420146060298</v>
      </c>
      <c r="G31" s="8">
        <f t="shared" ref="G31:G94" si="2">B31</f>
        <v>2045</v>
      </c>
      <c r="H31" s="75">
        <f>'With and Without Program'!G36/1000000000</f>
        <v>0.10117923978036876</v>
      </c>
      <c r="I31" s="2">
        <f>'With and Without Program'!H36/1000000000</f>
        <v>0</v>
      </c>
      <c r="J31" s="60">
        <f>'With and Without Program'!J36/1000000000</f>
        <v>8.5116021978873135</v>
      </c>
      <c r="K31" s="60">
        <f>'With and Without Program'!I36/1000000000</f>
        <v>1.5123857837648602</v>
      </c>
      <c r="L31" s="60">
        <f>'With and Without Program'!K36/1000000000</f>
        <v>0.94524111485303763</v>
      </c>
      <c r="M31" s="77">
        <f>'With and Without Program'!L36/1000000000</f>
        <v>11.070408336285579</v>
      </c>
      <c r="N31">
        <f>'With and Without Program'!M36</f>
        <v>2045</v>
      </c>
      <c r="O31">
        <f>'With and Without Program'!N36</f>
        <v>5466011809.7747173</v>
      </c>
      <c r="Q31" s="133">
        <f t="shared" si="1"/>
        <v>9.1396122624251026E-3</v>
      </c>
    </row>
    <row r="32" spans="2:17">
      <c r="B32" s="8">
        <f>'With and Without Program'!B37</f>
        <v>2046</v>
      </c>
      <c r="C32" s="67">
        <f>'With and Without Program'!D37/1000000000</f>
        <v>14.597604639556637</v>
      </c>
      <c r="D32" s="67">
        <f>'With and Without Program'!C37/1000000000</f>
        <v>1.6672261993076181</v>
      </c>
      <c r="E32" s="67">
        <f>'With and Without Program'!E37/1000000000</f>
        <v>1.0420163745672613</v>
      </c>
      <c r="F32" s="67">
        <f>'With and Without Program'!F37/1000000000</f>
        <v>17.306847213431514</v>
      </c>
      <c r="G32" s="8">
        <f t="shared" si="2"/>
        <v>2046</v>
      </c>
      <c r="H32" s="75">
        <f>'With and Without Program'!G37/1000000000</f>
        <v>0.10671710933228448</v>
      </c>
      <c r="I32" s="2">
        <f>'With and Without Program'!H37/1000000000</f>
        <v>0</v>
      </c>
      <c r="J32" s="60">
        <f>'With and Without Program'!J37/1000000000</f>
        <v>8.7223391265278174</v>
      </c>
      <c r="K32" s="60">
        <f>'With and Without Program'!I37/1000000000</f>
        <v>1.5938234421190811</v>
      </c>
      <c r="L32" s="60">
        <f>'With and Without Program'!K37/1000000000</f>
        <v>0.99613965132442572</v>
      </c>
      <c r="M32" s="77">
        <f>'With and Without Program'!L37/1000000000</f>
        <v>11.419019329303607</v>
      </c>
      <c r="N32">
        <f>'With and Without Program'!M37</f>
        <v>2046</v>
      </c>
      <c r="O32">
        <f>'With and Without Program'!N37</f>
        <v>5887827884.1279068</v>
      </c>
      <c r="Q32" s="133">
        <f t="shared" si="1"/>
        <v>9.3455581652643251E-3</v>
      </c>
    </row>
    <row r="33" spans="2:17">
      <c r="B33" s="8">
        <f>'With and Without Program'!B38</f>
        <v>2047</v>
      </c>
      <c r="C33" s="67">
        <f>'With and Without Program'!D38/1000000000</f>
        <v>15.266683821645374</v>
      </c>
      <c r="D33" s="67">
        <f>'With and Without Program'!C38/1000000000</f>
        <v>1.7569820702170378</v>
      </c>
      <c r="E33" s="67">
        <f>'With and Without Program'!E38/1000000000</f>
        <v>1.0981137938856484</v>
      </c>
      <c r="F33" s="67">
        <f>'With and Without Program'!F38/1000000000</f>
        <v>18.121779685748059</v>
      </c>
      <c r="G33" s="8">
        <f t="shared" si="2"/>
        <v>2047</v>
      </c>
      <c r="H33" s="75">
        <f>'With and Without Program'!G38/1000000000</f>
        <v>0.1125580847785501</v>
      </c>
      <c r="I33" s="2">
        <f>'With and Without Program'!H38/1000000000</f>
        <v>0</v>
      </c>
      <c r="J33" s="60">
        <f>'With and Without Program'!J38/1000000000</f>
        <v>8.9432666555613558</v>
      </c>
      <c r="K33" s="60">
        <f>'With and Without Program'!I38/1000000000</f>
        <v>1.6796239018493113</v>
      </c>
      <c r="L33" s="60">
        <f>'With and Without Program'!K38/1000000000</f>
        <v>1.0497649386558197</v>
      </c>
      <c r="M33" s="77">
        <f>'With and Without Program'!L38/1000000000</f>
        <v>11.785213580845035</v>
      </c>
      <c r="N33">
        <f>'With and Without Program'!M38</f>
        <v>2047</v>
      </c>
      <c r="O33">
        <f>'With and Without Program'!N38</f>
        <v>6336566104.9030228</v>
      </c>
      <c r="Q33" s="133">
        <f t="shared" si="1"/>
        <v>9.5507887070875944E-3</v>
      </c>
    </row>
    <row r="34" spans="2:17">
      <c r="B34" s="8">
        <f>'With and Without Program'!B39</f>
        <v>2048</v>
      </c>
      <c r="C34" s="67">
        <f>'With and Without Program'!D39/1000000000</f>
        <v>15.975373529608039</v>
      </c>
      <c r="D34" s="67">
        <f>'With and Without Program'!C39/1000000000</f>
        <v>1.8515454627191301</v>
      </c>
      <c r="E34" s="67">
        <f>'With and Without Program'!E39/1000000000</f>
        <v>1.1572159141994562</v>
      </c>
      <c r="F34" s="67">
        <f>'With and Without Program'!F39/1000000000</f>
        <v>18.984134906526624</v>
      </c>
      <c r="G34" s="8">
        <f t="shared" si="2"/>
        <v>2048</v>
      </c>
      <c r="H34" s="75">
        <f>'With and Without Program'!G39/1000000000</f>
        <v>0.11871875611944351</v>
      </c>
      <c r="I34" s="2">
        <f>'With and Without Program'!H39/1000000000</f>
        <v>0</v>
      </c>
      <c r="J34" s="60">
        <f>'With and Without Program'!J39/1000000000</f>
        <v>9.1749264458217041</v>
      </c>
      <c r="K34" s="60">
        <f>'With and Without Program'!I39/1000000000</f>
        <v>1.7700198489472678</v>
      </c>
      <c r="L34" s="60">
        <f>'With and Without Program'!K39/1000000000</f>
        <v>1.1062624055920425</v>
      </c>
      <c r="M34" s="77">
        <f>'With and Without Program'!L39/1000000000</f>
        <v>12.16992745648046</v>
      </c>
      <c r="N34">
        <f>'With and Without Program'!M39</f>
        <v>2048</v>
      </c>
      <c r="O34">
        <f>'With and Without Program'!N39</f>
        <v>6814207450.0461636</v>
      </c>
      <c r="Q34" s="133">
        <f t="shared" si="1"/>
        <v>9.7550915191549504E-3</v>
      </c>
    </row>
    <row r="35" spans="2:17">
      <c r="B35" s="8">
        <f>'With and Without Program'!B40</f>
        <v>2049</v>
      </c>
      <c r="C35" s="67">
        <f>'With and Without Program'!D40/1000000000</f>
        <v>16.726379528590098</v>
      </c>
      <c r="D35" s="67">
        <f>'With and Without Program'!C40/1000000000</f>
        <v>1.9511727392958893</v>
      </c>
      <c r="E35" s="67">
        <f>'With and Without Program'!E40/1000000000</f>
        <v>1.2194829620599308</v>
      </c>
      <c r="F35" s="67">
        <f>'With and Without Program'!F40/1000000000</f>
        <v>19.897035229945914</v>
      </c>
      <c r="G35" s="8">
        <f t="shared" si="2"/>
        <v>2049</v>
      </c>
      <c r="H35" s="75">
        <f>'With and Without Program'!G40/1000000000</f>
        <v>0.12521662138222783</v>
      </c>
      <c r="I35" s="2">
        <f>'With and Without Program'!H40/1000000000</f>
        <v>0</v>
      </c>
      <c r="J35" s="60">
        <f>'With and Without Program'!J40/1000000000</f>
        <v>9.4178901579203647</v>
      </c>
      <c r="K35" s="60">
        <f>'With and Without Program'!I40/1000000000</f>
        <v>1.8652563310003967</v>
      </c>
      <c r="L35" s="60">
        <f>'With and Without Program'!K40/1000000000</f>
        <v>1.1657852068752479</v>
      </c>
      <c r="M35" s="77">
        <f>'With and Without Program'!L40/1000000000</f>
        <v>12.574148317178238</v>
      </c>
      <c r="N35">
        <f>'With and Without Program'!M40</f>
        <v>2049</v>
      </c>
      <c r="O35">
        <f>'With and Without Program'!N40</f>
        <v>7322886912.7676773</v>
      </c>
      <c r="Q35" s="133">
        <f t="shared" si="1"/>
        <v>9.958258660840073E-3</v>
      </c>
    </row>
    <row r="36" spans="2:17">
      <c r="B36" s="8">
        <f>'With and Without Program'!B41</f>
        <v>2050</v>
      </c>
      <c r="C36" s="67">
        <f>'With and Without Program'!D41/1000000000</f>
        <v>17.522603447651115</v>
      </c>
      <c r="D36" s="67">
        <f>'With and Without Program'!C41/1000000000</f>
        <v>2.0561338798735251</v>
      </c>
      <c r="E36" s="67">
        <f>'With and Without Program'!E41/1000000000</f>
        <v>1.2850836749209533</v>
      </c>
      <c r="F36" s="67">
        <f>'With and Without Program'!F41/1000000000</f>
        <v>20.86382100244559</v>
      </c>
      <c r="G36" s="8">
        <f t="shared" si="2"/>
        <v>2050</v>
      </c>
      <c r="H36" s="75">
        <f>'With and Without Program'!G41/1000000000</f>
        <v>0.13207013632058792</v>
      </c>
      <c r="I36" s="2">
        <f>'With and Without Program'!H41/1000000000</f>
        <v>0</v>
      </c>
      <c r="J36" s="60">
        <f>'With and Without Program'!J41/1000000000</f>
        <v>9.6727600300215055</v>
      </c>
      <c r="K36" s="60">
        <f>'With and Without Program'!I41/1000000000</f>
        <v>1.9655914116364688</v>
      </c>
      <c r="L36" s="60">
        <f>'With and Without Program'!K41/1000000000</f>
        <v>1.228494632272793</v>
      </c>
      <c r="M36" s="77">
        <f>'With and Without Program'!L41/1000000000</f>
        <v>12.998916210251354</v>
      </c>
      <c r="N36">
        <f>'With and Without Program'!M41</f>
        <v>2050</v>
      </c>
      <c r="O36">
        <f>'With and Without Program'!N41</f>
        <v>7864904792.1942368</v>
      </c>
      <c r="Q36" s="133">
        <f t="shared" si="1"/>
        <v>1.0160088286162909E-2</v>
      </c>
    </row>
    <row r="37" spans="2:17">
      <c r="B37" s="8">
        <f>'With and Without Program'!B42</f>
        <v>2051</v>
      </c>
      <c r="C37" s="67">
        <f>'With and Without Program'!D42/1000000000</f>
        <v>18.317867503706623</v>
      </c>
      <c r="D37" s="67">
        <f>'With and Without Program'!C42/1000000000</f>
        <v>2.1609238066485505</v>
      </c>
      <c r="E37" s="67">
        <f>'With and Without Program'!E42/1000000000</f>
        <v>1.3505773791553439</v>
      </c>
      <c r="F37" s="67">
        <f>'With and Without Program'!F42/1000000000</f>
        <v>21.82936868951052</v>
      </c>
      <c r="G37" s="8">
        <f t="shared" si="2"/>
        <v>2051</v>
      </c>
      <c r="H37" s="75">
        <f>'With and Without Program'!G42/1000000000</f>
        <v>0.13929876683429099</v>
      </c>
      <c r="I37" s="2">
        <f>'With and Without Program'!H42/1000000000</f>
        <v>0</v>
      </c>
      <c r="J37" s="60">
        <f>'With and Without Program'!J42/1000000000</f>
        <v>9.9134949240951826</v>
      </c>
      <c r="K37" s="60">
        <f>'With and Without Program'!I42/1000000000</f>
        <v>2.0657696861001065</v>
      </c>
      <c r="L37" s="60">
        <f>'With and Without Program'!K42/1000000000</f>
        <v>1.2911060538125665</v>
      </c>
      <c r="M37" s="77">
        <f>'With and Without Program'!L42/1000000000</f>
        <v>13.409669430842145</v>
      </c>
      <c r="N37">
        <f>'With and Without Program'!M42</f>
        <v>2051</v>
      </c>
      <c r="O37">
        <f>'With and Without Program'!N42</f>
        <v>8419699258.668375</v>
      </c>
      <c r="Q37" s="133">
        <f t="shared" si="1"/>
        <v>1.0387934434379478E-2</v>
      </c>
    </row>
    <row r="38" spans="2:17">
      <c r="B38" s="8">
        <f>'With and Without Program'!B43</f>
        <v>2052</v>
      </c>
      <c r="C38" s="67">
        <f>'With and Without Program'!D43/1000000000</f>
        <v>19.160356125537991</v>
      </c>
      <c r="D38" s="67">
        <f>'With and Without Program'!C43/1000000000</f>
        <v>2.2710523914013931</v>
      </c>
      <c r="E38" s="67">
        <f>'With and Without Program'!E43/1000000000</f>
        <v>1.4194077446258706</v>
      </c>
      <c r="F38" s="67">
        <f>'With and Without Program'!F43/1000000000</f>
        <v>22.850816261565253</v>
      </c>
      <c r="G38" s="8">
        <f t="shared" si="2"/>
        <v>2052</v>
      </c>
      <c r="H38" s="75">
        <f>'With and Without Program'!G43/1000000000</f>
        <v>0.14692304425795616</v>
      </c>
      <c r="I38" s="2">
        <f>'With and Without Program'!H43/1000000000</f>
        <v>0</v>
      </c>
      <c r="J38" s="60">
        <f>'With and Without Program'!J43/1000000000</f>
        <v>10.166127409899763</v>
      </c>
      <c r="K38" s="60">
        <f>'With and Without Program'!I43/1000000000</f>
        <v>2.1710518094810163</v>
      </c>
      <c r="L38" s="60">
        <f>'With and Without Program'!K43/1000000000</f>
        <v>1.3569073809256351</v>
      </c>
      <c r="M38" s="77">
        <f>'With and Without Program'!L43/1000000000</f>
        <v>13.84100964456437</v>
      </c>
      <c r="N38">
        <f>'With and Without Program'!M43</f>
        <v>2052</v>
      </c>
      <c r="O38">
        <f>'With and Without Program'!N43</f>
        <v>9009806617.000885</v>
      </c>
      <c r="Q38" s="133">
        <f t="shared" si="1"/>
        <v>1.0615052516465492E-2</v>
      </c>
    </row>
    <row r="39" spans="2:17">
      <c r="B39" s="8">
        <f>'With and Without Program'!B44</f>
        <v>2053</v>
      </c>
      <c r="C39" s="67">
        <f>'With and Without Program'!D44/1000000000</f>
        <v>20.053249681788895</v>
      </c>
      <c r="D39" s="67">
        <f>'With and Without Program'!C44/1000000000</f>
        <v>2.3867915251128977</v>
      </c>
      <c r="E39" s="67">
        <f>'With and Without Program'!E44/1000000000</f>
        <v>1.4917447031955611</v>
      </c>
      <c r="F39" s="67">
        <f>'With and Without Program'!F44/1000000000</f>
        <v>23.931785910097354</v>
      </c>
      <c r="G39" s="8">
        <f t="shared" si="2"/>
        <v>2053</v>
      </c>
      <c r="H39" s="75">
        <f>'With and Without Program'!G44/1000000000</f>
        <v>0.15496462367597288</v>
      </c>
      <c r="I39" s="2">
        <f>'With and Without Program'!H44/1000000000</f>
        <v>0</v>
      </c>
      <c r="J39" s="60">
        <f>'With and Without Program'!J44/1000000000</f>
        <v>10.431261448633014</v>
      </c>
      <c r="K39" s="60">
        <f>'With and Without Program'!I44/1000000000</f>
        <v>2.2816977209847669</v>
      </c>
      <c r="L39" s="60">
        <f>'With and Without Program'!K44/1000000000</f>
        <v>1.4260610756154795</v>
      </c>
      <c r="M39" s="77">
        <f>'With and Without Program'!L44/1000000000</f>
        <v>14.293984868909233</v>
      </c>
      <c r="N39">
        <f>'With and Without Program'!M44</f>
        <v>2053</v>
      </c>
      <c r="O39">
        <f>'With and Without Program'!N44</f>
        <v>9637801041.1881218</v>
      </c>
      <c r="Q39" s="133">
        <f t="shared" si="1"/>
        <v>1.0841247216725098E-2</v>
      </c>
    </row>
    <row r="40" spans="2:17">
      <c r="B40" s="8">
        <f>'With and Without Program'!B45</f>
        <v>2054</v>
      </c>
      <c r="C40" s="67">
        <f>'With and Without Program'!D45/1000000000</f>
        <v>20.999961029676484</v>
      </c>
      <c r="D40" s="67">
        <f>'With and Without Program'!C45/1000000000</f>
        <v>2.5084269412170497</v>
      </c>
      <c r="E40" s="67">
        <f>'With and Without Program'!E45/1000000000</f>
        <v>1.5677668382606558</v>
      </c>
      <c r="F40" s="67">
        <f>'With and Without Program'!F45/1000000000</f>
        <v>25.076154809154186</v>
      </c>
      <c r="G40" s="8">
        <f t="shared" si="2"/>
        <v>2054</v>
      </c>
      <c r="H40" s="75">
        <f>'With and Without Program'!G45/1000000000</f>
        <v>0.16344634542919687</v>
      </c>
      <c r="I40" s="2">
        <f>'With and Without Program'!H45/1000000000</f>
        <v>0</v>
      </c>
      <c r="J40" s="60">
        <f>'With and Without Program'!J45/1000000000</f>
        <v>10.709536062166539</v>
      </c>
      <c r="K40" s="60">
        <f>'With and Without Program'!I45/1000000000</f>
        <v>2.3979805941151895</v>
      </c>
      <c r="L40" s="60">
        <f>'With and Without Program'!K45/1000000000</f>
        <v>1.4987378713219934</v>
      </c>
      <c r="M40" s="77">
        <f>'With and Without Program'!L45/1000000000</f>
        <v>14.769700873032917</v>
      </c>
      <c r="N40">
        <f>'With and Without Program'!M45</f>
        <v>2054</v>
      </c>
      <c r="O40">
        <f>'With and Without Program'!N45</f>
        <v>10306453936.121269</v>
      </c>
      <c r="Q40" s="133">
        <f t="shared" si="1"/>
        <v>1.1066327397843474E-2</v>
      </c>
    </row>
    <row r="41" spans="2:17">
      <c r="B41" s="8">
        <f>'With and Without Program'!B46</f>
        <v>2055</v>
      </c>
      <c r="C41" s="67">
        <f>'With and Without Program'!D46/1000000000</f>
        <v>22.004134381437982</v>
      </c>
      <c r="D41" s="67">
        <f>'With and Without Program'!C46/1000000000</f>
        <v>2.6362589201188364</v>
      </c>
      <c r="E41" s="67">
        <f>'With and Without Program'!E46/1000000000</f>
        <v>1.6476618250742727</v>
      </c>
      <c r="F41" s="67">
        <f>'With and Without Program'!F46/1000000000</f>
        <v>26.28805512663109</v>
      </c>
      <c r="G41" s="8">
        <f t="shared" si="2"/>
        <v>2055</v>
      </c>
      <c r="H41" s="75">
        <f>'With and Without Program'!G46/1000000000</f>
        <v>0.17239229998812269</v>
      </c>
      <c r="I41" s="2">
        <f>'With and Without Program'!H46/1000000000</f>
        <v>0</v>
      </c>
      <c r="J41" s="60">
        <f>'With and Without Program'!J46/1000000000</f>
        <v>11.001617908617918</v>
      </c>
      <c r="K41" s="60">
        <f>'With and Without Program'!I46/1000000000</f>
        <v>2.5201875102561933</v>
      </c>
      <c r="L41" s="60">
        <f>'With and Without Program'!K46/1000000000</f>
        <v>1.5751171939101207</v>
      </c>
      <c r="M41" s="77">
        <f>'With and Without Program'!L46/1000000000</f>
        <v>15.269314912772353</v>
      </c>
      <c r="N41">
        <f>'With and Without Program'!M46</f>
        <v>2055</v>
      </c>
      <c r="O41">
        <f>'With and Without Program'!N46</f>
        <v>11018740213.858734</v>
      </c>
      <c r="Q41" s="133">
        <f t="shared" si="1"/>
        <v>1.1290113601882779E-2</v>
      </c>
    </row>
    <row r="42" spans="2:17">
      <c r="B42" s="8">
        <f>'With and Without Program'!B47</f>
        <v>2056</v>
      </c>
      <c r="C42" s="67">
        <f>'With and Without Program'!D47/1000000000</f>
        <v>23.069677793686083</v>
      </c>
      <c r="D42" s="67">
        <f>'With and Without Program'!C47/1000000000</f>
        <v>2.7706030295577571</v>
      </c>
      <c r="E42" s="67">
        <f>'With and Without Program'!E47/1000000000</f>
        <v>1.7316268934735981</v>
      </c>
      <c r="F42" s="67">
        <f>'With and Without Program'!F47/1000000000</f>
        <v>27.571907716717437</v>
      </c>
      <c r="G42" s="8">
        <f t="shared" si="2"/>
        <v>2056</v>
      </c>
      <c r="H42" s="75">
        <f>'With and Without Program'!G47/1000000000</f>
        <v>0.18182789637679142</v>
      </c>
      <c r="I42" s="2">
        <f>'With and Without Program'!H47/1000000000</f>
        <v>0</v>
      </c>
      <c r="J42" s="60">
        <f>'With and Without Program'!J47/1000000000</f>
        <v>11.308210882101951</v>
      </c>
      <c r="K42" s="60">
        <f>'With and Without Program'!I47/1000000000</f>
        <v>2.6486201665260087</v>
      </c>
      <c r="L42" s="60">
        <f>'With and Without Program'!K47/1000000000</f>
        <v>1.6553876040787554</v>
      </c>
      <c r="M42" s="77">
        <f>'With and Without Program'!L47/1000000000</f>
        <v>15.794046549083507</v>
      </c>
      <c r="N42">
        <f>'With and Without Program'!M47</f>
        <v>2056</v>
      </c>
      <c r="O42">
        <f>'With and Without Program'!N47</f>
        <v>11777861167.63393</v>
      </c>
      <c r="Q42" s="133">
        <f t="shared" si="1"/>
        <v>1.1512432599949661E-2</v>
      </c>
    </row>
    <row r="43" spans="2:17">
      <c r="B43" s="8">
        <f>'With and Without Program'!B48</f>
        <v>2057</v>
      </c>
      <c r="C43" s="67">
        <f>'With and Without Program'!D48/1000000000</f>
        <v>24.200774684638326</v>
      </c>
      <c r="D43" s="67">
        <f>'With and Without Program'!C48/1000000000</f>
        <v>2.9117909026402748</v>
      </c>
      <c r="E43" s="67">
        <f>'With and Without Program'!E48/1000000000</f>
        <v>1.8198693141501718</v>
      </c>
      <c r="F43" s="67">
        <f>'With and Without Program'!F48/1000000000</f>
        <v>28.932434901428771</v>
      </c>
      <c r="G43" s="8">
        <f t="shared" si="2"/>
        <v>2057</v>
      </c>
      <c r="H43" s="75">
        <f>'With and Without Program'!G48/1000000000</f>
        <v>0.19177993434177792</v>
      </c>
      <c r="I43" s="2">
        <f>'With and Without Program'!H48/1000000000</f>
        <v>0</v>
      </c>
      <c r="J43" s="60">
        <f>'With and Without Program'!J48/1000000000</f>
        <v>11.6300542174241</v>
      </c>
      <c r="K43" s="60">
        <f>'With and Without Program'!I48/1000000000</f>
        <v>2.7835956196471661</v>
      </c>
      <c r="L43" s="60">
        <f>'With and Without Program'!K48/1000000000</f>
        <v>1.739747262279479</v>
      </c>
      <c r="M43" s="77">
        <f>'With and Without Program'!L48/1000000000</f>
        <v>16.345177033692526</v>
      </c>
      <c r="N43">
        <f>'With and Without Program'!M48</f>
        <v>2057</v>
      </c>
      <c r="O43">
        <f>'With and Without Program'!N48</f>
        <v>12587257867.736248</v>
      </c>
      <c r="Q43" s="133">
        <f t="shared" si="1"/>
        <v>1.1733120659779913E-2</v>
      </c>
    </row>
    <row r="44" spans="2:17">
      <c r="B44" s="8">
        <f>'With and Without Program'!B49</f>
        <v>2058</v>
      </c>
      <c r="C44" s="67">
        <f>'With and Without Program'!D49/1000000000</f>
        <v>25.40190465786457</v>
      </c>
      <c r="D44" s="67">
        <f>'With and Without Program'!C49/1000000000</f>
        <v>3.0601710554571477</v>
      </c>
      <c r="E44" s="67">
        <f>'With and Without Program'!E49/1000000000</f>
        <v>1.9126069096607172</v>
      </c>
      <c r="F44" s="67">
        <f>'With and Without Program'!F49/1000000000</f>
        <v>30.374682622982434</v>
      </c>
      <c r="G44" s="8">
        <f t="shared" si="2"/>
        <v>2058</v>
      </c>
      <c r="H44" s="75">
        <f>'With and Without Program'!G49/1000000000</f>
        <v>0.20227668047123901</v>
      </c>
      <c r="I44" s="2">
        <f>'With and Without Program'!H49/1000000000</f>
        <v>0</v>
      </c>
      <c r="J44" s="60">
        <f>'With and Without Program'!J49/1000000000</f>
        <v>11.967924854000335</v>
      </c>
      <c r="K44" s="60">
        <f>'With and Without Program'!I49/1000000000</f>
        <v>2.925447067664122</v>
      </c>
      <c r="L44" s="60">
        <f>'With and Without Program'!K49/1000000000</f>
        <v>1.8284044172900762</v>
      </c>
      <c r="M44" s="77">
        <f>'With and Without Program'!L49/1000000000</f>
        <v>16.924053019425774</v>
      </c>
      <c r="N44">
        <f>'With and Without Program'!M49</f>
        <v>2058</v>
      </c>
      <c r="O44">
        <f>'With and Without Program'!N49</f>
        <v>13450629603.55666</v>
      </c>
      <c r="Q44" s="133">
        <f t="shared" si="1"/>
        <v>1.1952023563094591E-2</v>
      </c>
    </row>
    <row r="45" spans="2:17">
      <c r="B45" s="8">
        <f>'With and Without Program'!B50</f>
        <v>2059</v>
      </c>
      <c r="C45" s="67">
        <f>'With and Without Program'!D50/1000000000</f>
        <v>26.67786023351924</v>
      </c>
      <c r="D45" s="67">
        <f>'With and Without Program'!C50/1000000000</f>
        <v>3.2161097462991073</v>
      </c>
      <c r="E45" s="67">
        <f>'With and Without Program'!E50/1000000000</f>
        <v>2.0100685914369421</v>
      </c>
      <c r="F45" s="67">
        <f>'With and Without Program'!F50/1000000000</f>
        <v>31.904038571255292</v>
      </c>
      <c r="G45" s="8">
        <f t="shared" si="2"/>
        <v>2059</v>
      </c>
      <c r="H45" s="75">
        <f>'With and Without Program'!G50/1000000000</f>
        <v>0.21334794848022348</v>
      </c>
      <c r="I45" s="2">
        <f>'With and Without Program'!H50/1000000000</f>
        <v>0</v>
      </c>
      <c r="J45" s="60">
        <f>'With and Without Program'!J50/1000000000</f>
        <v>12.322637286838436</v>
      </c>
      <c r="K45" s="60">
        <f>'With and Without Program'!I50/1000000000</f>
        <v>3.0745246714336592</v>
      </c>
      <c r="L45" s="60">
        <f>'With and Without Program'!K50/1000000000</f>
        <v>1.921577919646037</v>
      </c>
      <c r="M45" s="77">
        <f>'With and Without Program'!L50/1000000000</f>
        <v>17.532087826398357</v>
      </c>
      <c r="N45">
        <f>'With and Without Program'!M50</f>
        <v>2059</v>
      </c>
      <c r="O45">
        <f>'With and Without Program'!N50</f>
        <v>14371950744.856934</v>
      </c>
      <c r="Q45" s="133">
        <f t="shared" si="1"/>
        <v>1.2168998387002255E-2</v>
      </c>
    </row>
    <row r="46" spans="2:17">
      <c r="B46" s="8">
        <f>'With and Without Program'!B51</f>
        <v>2060</v>
      </c>
      <c r="C46" s="67">
        <f>'With and Without Program'!D51/1000000000</f>
        <v>28.033778111408324</v>
      </c>
      <c r="D46" s="67">
        <f>'With and Without Program'!C51/1000000000</f>
        <v>3.3799918785866203</v>
      </c>
      <c r="E46" s="67">
        <f>'With and Without Program'!E51/1000000000</f>
        <v>2.1124949241166378</v>
      </c>
      <c r="F46" s="67">
        <f>'With and Without Program'!F51/1000000000</f>
        <v>33.526264914111586</v>
      </c>
      <c r="G46" s="8">
        <f t="shared" si="2"/>
        <v>2060</v>
      </c>
      <c r="H46" s="75">
        <f>'With and Without Program'!G51/1000000000</f>
        <v>0.22502518389027809</v>
      </c>
      <c r="I46" s="2">
        <f>'With and Without Program'!H51/1000000000</f>
        <v>0</v>
      </c>
      <c r="J46" s="60">
        <f>'With and Without Program'!J51/1000000000</f>
        <v>12.695049643596818</v>
      </c>
      <c r="K46" s="60">
        <f>'With and Without Program'!I51/1000000000</f>
        <v>3.2311964179109869</v>
      </c>
      <c r="L46" s="60">
        <f>'With and Without Program'!K51/1000000000</f>
        <v>2.019497761194367</v>
      </c>
      <c r="M46" s="77">
        <f>'With and Without Program'!L51/1000000000</f>
        <v>18.170769006592447</v>
      </c>
      <c r="N46">
        <f>'With and Without Program'!M51</f>
        <v>2060</v>
      </c>
      <c r="O46">
        <f>'With and Without Program'!N51</f>
        <v>15355495907.519135</v>
      </c>
      <c r="Q46" s="133">
        <f t="shared" si="1"/>
        <v>1.2383910874032783E-2</v>
      </c>
    </row>
    <row r="47" spans="2:17">
      <c r="B47" s="8">
        <f>'With and Without Program'!B52</f>
        <v>2061</v>
      </c>
      <c r="C47" s="67">
        <f>'With and Without Program'!D52/1000000000</f>
        <v>29.419190641771813</v>
      </c>
      <c r="D47" s="67">
        <f>'With and Without Program'!C52/1000000000</f>
        <v>3.5455890588786496</v>
      </c>
      <c r="E47" s="67">
        <f>'With and Without Program'!E52/1000000000</f>
        <v>2.2159931617991564</v>
      </c>
      <c r="F47" s="67">
        <f>'With and Without Program'!F52/1000000000</f>
        <v>35.180772862449615</v>
      </c>
      <c r="G47" s="8">
        <f t="shared" si="2"/>
        <v>2061</v>
      </c>
      <c r="H47" s="75">
        <f>'With and Without Program'!G52/1000000000</f>
        <v>0.23734155334386545</v>
      </c>
      <c r="I47" s="2">
        <f>'With and Without Program'!H52/1000000000</f>
        <v>0</v>
      </c>
      <c r="J47" s="60">
        <f>'With and Without Program'!J52/1000000000</f>
        <v>13.061215575659954</v>
      </c>
      <c r="K47" s="60">
        <f>'With and Without Program'!I52/1000000000</f>
        <v>3.3895063332651252</v>
      </c>
      <c r="L47" s="60">
        <f>'With and Without Program'!K52/1000000000</f>
        <v>2.1184414582907034</v>
      </c>
      <c r="M47" s="77">
        <f>'With and Without Program'!L52/1000000000</f>
        <v>18.806504920559647</v>
      </c>
      <c r="N47">
        <f>'With and Without Program'!M52</f>
        <v>2061</v>
      </c>
      <c r="O47">
        <f>'With and Without Program'!N52</f>
        <v>16374267941.889969</v>
      </c>
      <c r="Q47" s="133">
        <f t="shared" si="1"/>
        <v>1.2620184045170398E-2</v>
      </c>
    </row>
    <row r="48" spans="2:17">
      <c r="B48" s="8">
        <f>'With and Without Program'!B53</f>
        <v>2062</v>
      </c>
      <c r="C48" s="67">
        <f>'With and Without Program'!D53/1000000000</f>
        <v>30.890243895406602</v>
      </c>
      <c r="D48" s="67">
        <f>'With and Without Program'!C53/1000000000</f>
        <v>3.719295977503414</v>
      </c>
      <c r="E48" s="67">
        <f>'With and Without Program'!E53/1000000000</f>
        <v>2.3245599859396338</v>
      </c>
      <c r="F48" s="67">
        <f>'With and Without Program'!F53/1000000000</f>
        <v>36.934099858849656</v>
      </c>
      <c r="G48" s="8">
        <f t="shared" si="2"/>
        <v>2062</v>
      </c>
      <c r="H48" s="75">
        <f>'With and Without Program'!G53/1000000000</f>
        <v>0.25033203880727217</v>
      </c>
      <c r="I48" s="2">
        <f>'With and Without Program'!H53/1000000000</f>
        <v>0</v>
      </c>
      <c r="J48" s="60">
        <f>'With and Without Program'!J53/1000000000</f>
        <v>13.445418289356178</v>
      </c>
      <c r="K48" s="60">
        <f>'With and Without Program'!I53/1000000000</f>
        <v>3.5555692491099</v>
      </c>
      <c r="L48" s="60">
        <f>'With and Without Program'!K53/1000000000</f>
        <v>2.2222307806936876</v>
      </c>
      <c r="M48" s="77">
        <f>'With and Without Program'!L53/1000000000</f>
        <v>19.473550357967039</v>
      </c>
      <c r="N48">
        <f>'With and Without Program'!M53</f>
        <v>2062</v>
      </c>
      <c r="O48">
        <f>'With and Without Program'!N53</f>
        <v>17460549500.882618</v>
      </c>
      <c r="Q48" s="133">
        <f t="shared" si="1"/>
        <v>1.2854976838101639E-2</v>
      </c>
    </row>
    <row r="49" spans="2:17">
      <c r="B49" s="8">
        <f>'With and Without Program'!B54</f>
        <v>2063</v>
      </c>
      <c r="C49" s="67">
        <f>'With and Without Program'!D54/1000000000</f>
        <v>32.452704750451652</v>
      </c>
      <c r="D49" s="67">
        <f>'With and Without Program'!C54/1000000000</f>
        <v>3.9015096153434605</v>
      </c>
      <c r="E49" s="67">
        <f>'With and Without Program'!E54/1000000000</f>
        <v>2.4384435095896628</v>
      </c>
      <c r="F49" s="67">
        <f>'With and Without Program'!F54/1000000000</f>
        <v>38.792657875384776</v>
      </c>
      <c r="G49" s="8">
        <f t="shared" si="2"/>
        <v>2063</v>
      </c>
      <c r="H49" s="75">
        <f>'With and Without Program'!G54/1000000000</f>
        <v>0.26403353692957393</v>
      </c>
      <c r="I49" s="2">
        <f>'With and Without Program'!H54/1000000000</f>
        <v>0</v>
      </c>
      <c r="J49" s="60">
        <f>'With and Without Program'!J54/1000000000</f>
        <v>13.848539709489293</v>
      </c>
      <c r="K49" s="60">
        <f>'With and Without Program'!I54/1000000000</f>
        <v>3.7297646907059887</v>
      </c>
      <c r="L49" s="60">
        <f>'With and Without Program'!K54/1000000000</f>
        <v>2.3311029316912433</v>
      </c>
      <c r="M49" s="77">
        <f>'With and Without Program'!L54/1000000000</f>
        <v>20.173440868816098</v>
      </c>
      <c r="N49">
        <f>'With and Without Program'!M54</f>
        <v>2063</v>
      </c>
      <c r="O49">
        <f>'With and Without Program'!N54</f>
        <v>18619217006.568676</v>
      </c>
      <c r="Q49" s="133">
        <f t="shared" si="1"/>
        <v>1.3088175618950277E-2</v>
      </c>
    </row>
    <row r="50" spans="2:17">
      <c r="B50" s="8">
        <f>'With and Without Program'!B55</f>
        <v>2064</v>
      </c>
      <c r="C50" s="67">
        <f>'With and Without Program'!D55/1000000000</f>
        <v>34.112738962942331</v>
      </c>
      <c r="D50" s="67">
        <f>'With and Without Program'!C55/1000000000</f>
        <v>4.092646377023752</v>
      </c>
      <c r="E50" s="67">
        <f>'With and Without Program'!E55/1000000000</f>
        <v>2.5579039856398449</v>
      </c>
      <c r="F50" s="67">
        <f>'With and Without Program'!F55/1000000000</f>
        <v>40.763289325605925</v>
      </c>
      <c r="G50" s="8">
        <f t="shared" si="2"/>
        <v>2064</v>
      </c>
      <c r="H50" s="75">
        <f>'With and Without Program'!G55/1000000000</f>
        <v>0.27848496383986365</v>
      </c>
      <c r="I50" s="2">
        <f>'With and Without Program'!H55/1000000000</f>
        <v>0</v>
      </c>
      <c r="J50" s="60">
        <f>'With and Without Program'!J55/1000000000</f>
        <v>14.271504944931852</v>
      </c>
      <c r="K50" s="60">
        <f>'With and Without Program'!I55/1000000000</f>
        <v>3.9124907533389117</v>
      </c>
      <c r="L50" s="60">
        <f>'With and Without Program'!K55/1000000000</f>
        <v>2.4453067208368195</v>
      </c>
      <c r="M50" s="77">
        <f>'With and Without Program'!L55/1000000000</f>
        <v>20.907787382947443</v>
      </c>
      <c r="N50">
        <f>'With and Without Program'!M55</f>
        <v>2064</v>
      </c>
      <c r="O50">
        <f>'With and Without Program'!N55</f>
        <v>19855501942.658482</v>
      </c>
      <c r="Q50" s="133">
        <f t="shared" si="1"/>
        <v>1.3319676479348464E-2</v>
      </c>
    </row>
    <row r="51" spans="2:17">
      <c r="B51" s="8">
        <f>'With and Without Program'!B56</f>
        <v>2065</v>
      </c>
      <c r="C51" s="67">
        <f>'With and Without Program'!D56/1000000000</f>
        <v>35.876943465199403</v>
      </c>
      <c r="D51" s="67">
        <f>'With and Without Program'!C56/1000000000</f>
        <v>4.2931430408337139</v>
      </c>
      <c r="E51" s="67">
        <f>'With and Without Program'!E56/1000000000</f>
        <v>2.683214400521071</v>
      </c>
      <c r="F51" s="67">
        <f>'With and Without Program'!F56/1000000000</f>
        <v>42.853300906554182</v>
      </c>
      <c r="G51" s="8">
        <f t="shared" si="2"/>
        <v>2065</v>
      </c>
      <c r="H51" s="75">
        <f>'With and Without Program'!G56/1000000000</f>
        <v>0.29372736568040209</v>
      </c>
      <c r="I51" s="2">
        <f>'With and Without Program'!H56/1000000000</f>
        <v>0</v>
      </c>
      <c r="J51" s="60">
        <f>'With and Without Program'!J56/1000000000</f>
        <v>14.715286242549265</v>
      </c>
      <c r="K51" s="60">
        <f>'With and Without Program'!I56/1000000000</f>
        <v>4.104165010508364</v>
      </c>
      <c r="L51" s="60">
        <f>'With and Without Program'!K56/1000000000</f>
        <v>2.5651031315677271</v>
      </c>
      <c r="M51" s="77">
        <f>'With and Without Program'!L56/1000000000</f>
        <v>21.678281750305757</v>
      </c>
      <c r="N51">
        <f>'With and Without Program'!M56</f>
        <v>2065</v>
      </c>
      <c r="O51">
        <f>'With and Without Program'!N56</f>
        <v>21175019156.248428</v>
      </c>
      <c r="Q51" s="133">
        <f t="shared" si="1"/>
        <v>1.354938408235511E-2</v>
      </c>
    </row>
    <row r="52" spans="2:17">
      <c r="B52" s="8">
        <f>'With and Without Program'!B57</f>
        <v>2066</v>
      </c>
      <c r="C52" s="67">
        <f>'With and Without Program'!D57/1000000000</f>
        <v>37.752366911478788</v>
      </c>
      <c r="D52" s="67">
        <f>'With and Without Program'!C57/1000000000</f>
        <v>4.5034577550821124</v>
      </c>
      <c r="E52" s="67">
        <f>'With and Without Program'!E57/1000000000</f>
        <v>2.8146610969263199</v>
      </c>
      <c r="F52" s="67">
        <f>'With and Without Program'!F57/1000000000</f>
        <v>45.070485763487227</v>
      </c>
      <c r="G52" s="8">
        <f t="shared" si="2"/>
        <v>2066</v>
      </c>
      <c r="H52" s="75">
        <f>'With and Without Program'!G57/1000000000</f>
        <v>0.30980403518963412</v>
      </c>
      <c r="I52" s="2">
        <f>'With and Without Program'!H57/1000000000</f>
        <v>0</v>
      </c>
      <c r="J52" s="60">
        <f>'With and Without Program'!J57/1000000000</f>
        <v>15.18090132681073</v>
      </c>
      <c r="K52" s="60">
        <f>'With and Without Program'!I57/1000000000</f>
        <v>4.3052254665114118</v>
      </c>
      <c r="L52" s="60">
        <f>'With and Without Program'!K57/1000000000</f>
        <v>2.6907659165696325</v>
      </c>
      <c r="M52" s="77">
        <f>'With and Without Program'!L57/1000000000</f>
        <v>22.48669674508141</v>
      </c>
      <c r="N52">
        <f>'With and Without Program'!M57</f>
        <v>2066</v>
      </c>
      <c r="O52">
        <f>'With and Without Program'!N57</f>
        <v>22583789018.405819</v>
      </c>
      <c r="Q52" s="133">
        <f t="shared" si="1"/>
        <v>1.3777214088031786E-2</v>
      </c>
    </row>
    <row r="53" spans="2:17">
      <c r="B53" s="8">
        <f>'With and Without Program'!B58</f>
        <v>2067</v>
      </c>
      <c r="C53" s="67">
        <f>'With and Without Program'!D58/1000000000</f>
        <v>39.746547960967348</v>
      </c>
      <c r="D53" s="67">
        <f>'With and Without Program'!C58/1000000000</f>
        <v>4.7240710831532677</v>
      </c>
      <c r="E53" s="67">
        <f>'With and Without Program'!E58/1000000000</f>
        <v>2.9525444269707921</v>
      </c>
      <c r="F53" s="67">
        <f>'With and Without Program'!F58/1000000000</f>
        <v>47.423163471091407</v>
      </c>
      <c r="G53" s="8">
        <f t="shared" si="2"/>
        <v>2067</v>
      </c>
      <c r="H53" s="75">
        <f>'With and Without Program'!G58/1000000000</f>
        <v>0.32676063466620592</v>
      </c>
      <c r="I53" s="2">
        <f>'With and Without Program'!H58/1000000000</f>
        <v>0</v>
      </c>
      <c r="J53" s="60">
        <f>'With and Without Program'!J58/1000000000</f>
        <v>15.6694184586802</v>
      </c>
      <c r="K53" s="60">
        <f>'With and Without Program'!I58/1000000000</f>
        <v>4.5161315555884975</v>
      </c>
      <c r="L53" s="60">
        <f>'With and Without Program'!K58/1000000000</f>
        <v>2.8225822222428105</v>
      </c>
      <c r="M53" s="77">
        <f>'With and Without Program'!L58/1000000000</f>
        <v>23.334892871177715</v>
      </c>
      <c r="N53">
        <f>'With and Without Program'!M58</f>
        <v>2067</v>
      </c>
      <c r="O53">
        <f>'With and Without Program'!N58</f>
        <v>24088270599.913692</v>
      </c>
      <c r="Q53" s="133">
        <f t="shared" si="1"/>
        <v>1.4003091270661329E-2</v>
      </c>
    </row>
    <row r="54" spans="2:17">
      <c r="B54" s="8">
        <f>'With and Without Program'!B59</f>
        <v>2068</v>
      </c>
      <c r="C54" s="67">
        <f>'With and Without Program'!D59/1000000000</f>
        <v>41.867549994668401</v>
      </c>
      <c r="D54" s="67">
        <f>'With and Without Program'!C59/1000000000</f>
        <v>4.9554870996438325</v>
      </c>
      <c r="E54" s="67">
        <f>'With and Without Program'!E59/1000000000</f>
        <v>3.0971794372773953</v>
      </c>
      <c r="F54" s="67">
        <f>'With and Without Program'!F59/1000000000</f>
        <v>49.920216531589631</v>
      </c>
      <c r="G54" s="8">
        <f t="shared" si="2"/>
        <v>2068</v>
      </c>
      <c r="H54" s="75">
        <f>'With and Without Program'!G59/1000000000</f>
        <v>0.34464532566323264</v>
      </c>
      <c r="I54" s="2">
        <f>'With and Without Program'!H59/1000000000</f>
        <v>0</v>
      </c>
      <c r="J54" s="60">
        <f>'With and Without Program'!J59/1000000000</f>
        <v>16.181959068623993</v>
      </c>
      <c r="K54" s="60">
        <f>'With and Without Program'!I59/1000000000</f>
        <v>4.7373651899070062</v>
      </c>
      <c r="L54" s="60">
        <f>'With and Without Program'!K59/1000000000</f>
        <v>2.9608532436918789</v>
      </c>
      <c r="M54" s="77">
        <f>'With and Without Program'!L59/1000000000</f>
        <v>24.224822827886111</v>
      </c>
      <c r="N54">
        <f>'With and Without Program'!M59</f>
        <v>2068</v>
      </c>
      <c r="O54">
        <f>'With and Without Program'!N59</f>
        <v>25695393703.703518</v>
      </c>
      <c r="Q54" s="133">
        <f t="shared" si="1"/>
        <v>1.4226949278923037E-2</v>
      </c>
    </row>
    <row r="55" spans="2:17">
      <c r="B55" s="8">
        <f>'With and Without Program'!B60</f>
        <v>2069</v>
      </c>
      <c r="C55" s="67">
        <f>'With and Without Program'!D60/1000000000</f>
        <v>44.123992610651392</v>
      </c>
      <c r="D55" s="67">
        <f>'With and Without Program'!C60/1000000000</f>
        <v>5.1982345400755703</v>
      </c>
      <c r="E55" s="67">
        <f>'With and Without Program'!E60/1000000000</f>
        <v>3.2488965875472311</v>
      </c>
      <c r="F55" s="67">
        <f>'With and Without Program'!F60/1000000000</f>
        <v>52.571123738274196</v>
      </c>
      <c r="G55" s="8">
        <f t="shared" si="2"/>
        <v>2069</v>
      </c>
      <c r="H55" s="75">
        <f>'With and Without Program'!G60/1000000000</f>
        <v>0.36350890578119238</v>
      </c>
      <c r="I55" s="2">
        <f>'With and Without Program'!H60/1000000000</f>
        <v>0</v>
      </c>
      <c r="J55" s="60">
        <f>'With and Without Program'!J60/1000000000</f>
        <v>16.719698352913834</v>
      </c>
      <c r="K55" s="60">
        <f>'With and Without Program'!I60/1000000000</f>
        <v>4.9694318587683979</v>
      </c>
      <c r="L55" s="60">
        <f>'With and Without Program'!K60/1000000000</f>
        <v>3.1058949117302488</v>
      </c>
      <c r="M55" s="77">
        <f>'With and Without Program'!L60/1000000000</f>
        <v>25.158534029193671</v>
      </c>
      <c r="N55">
        <f>'With and Without Program'!M60</f>
        <v>2069</v>
      </c>
      <c r="O55">
        <f>'With and Without Program'!N60</f>
        <v>27412589709.080521</v>
      </c>
      <c r="Q55" s="133">
        <f t="shared" si="1"/>
        <v>1.4448731605719986E-2</v>
      </c>
    </row>
    <row r="56" spans="2:17">
      <c r="B56" s="8">
        <f>'With and Without Program'!B61</f>
        <v>2070</v>
      </c>
      <c r="C56" s="67">
        <f>'With and Without Program'!D61/1000000000</f>
        <v>46.525093341962851</v>
      </c>
      <c r="D56" s="67">
        <f>'With and Without Program'!C61/1000000000</f>
        <v>5.4528680068013742</v>
      </c>
      <c r="E56" s="67">
        <f>'With and Without Program'!E61/1000000000</f>
        <v>3.4080425042508593</v>
      </c>
      <c r="F56" s="67">
        <f>'With and Without Program'!F61/1000000000</f>
        <v>55.38600385301509</v>
      </c>
      <c r="G56" s="8">
        <f t="shared" si="2"/>
        <v>2070</v>
      </c>
      <c r="H56" s="75">
        <f>'With and Without Program'!G61/1000000000</f>
        <v>0.38340495294797633</v>
      </c>
      <c r="I56" s="2">
        <f>'With and Without Program'!H61/1000000000</f>
        <v>0</v>
      </c>
      <c r="J56" s="60">
        <f>'With and Without Program'!J61/1000000000</f>
        <v>17.283869078820313</v>
      </c>
      <c r="K56" s="60">
        <f>'With and Without Program'!I61/1000000000</f>
        <v>5.2128617815411653</v>
      </c>
      <c r="L56" s="60">
        <f>'With and Without Program'!K61/1000000000</f>
        <v>3.2580386134632282</v>
      </c>
      <c r="M56" s="77">
        <f>'With and Without Program'!L61/1000000000</f>
        <v>26.138174426772682</v>
      </c>
      <c r="N56">
        <f>'With and Without Program'!M61</f>
        <v>2070</v>
      </c>
      <c r="O56">
        <f>'With and Without Program'!N61</f>
        <v>29247829426.242409</v>
      </c>
      <c r="Q56" s="133">
        <f t="shared" si="1"/>
        <v>1.4668390633864015E-2</v>
      </c>
    </row>
    <row r="57" spans="2:17">
      <c r="B57" s="8">
        <f>'With and Without Program'!B62</f>
        <v>2071</v>
      </c>
      <c r="C57" s="67">
        <f>'With and Without Program'!D62/1000000000</f>
        <v>48.986582493386571</v>
      </c>
      <c r="D57" s="67">
        <f>'With and Without Program'!C62/1000000000</f>
        <v>5.7087399074304761</v>
      </c>
      <c r="E57" s="67">
        <f>'With and Without Program'!E62/1000000000</f>
        <v>3.5679624421440477</v>
      </c>
      <c r="F57" s="67">
        <f>'With and Without Program'!F62/1000000000</f>
        <v>58.263284842961099</v>
      </c>
      <c r="G57" s="8">
        <f t="shared" si="2"/>
        <v>2071</v>
      </c>
      <c r="H57" s="75">
        <f>'With and Without Program'!G62/1000000000</f>
        <v>0.40438997759589479</v>
      </c>
      <c r="I57" s="2">
        <f>'With and Without Program'!H62/1000000000</f>
        <v>0</v>
      </c>
      <c r="J57" s="60">
        <f>'With and Without Program'!J62/1000000000</f>
        <v>17.841482693759829</v>
      </c>
      <c r="K57" s="60">
        <f>'With and Without Program'!I62/1000000000</f>
        <v>5.4574561322263042</v>
      </c>
      <c r="L57" s="60">
        <f>'With and Without Program'!K62/1000000000</f>
        <v>3.4109100826414398</v>
      </c>
      <c r="M57" s="77">
        <f>'With and Without Program'!L62/1000000000</f>
        <v>27.114238886223472</v>
      </c>
      <c r="N57">
        <f>'With and Without Program'!M62</f>
        <v>2071</v>
      </c>
      <c r="O57">
        <f>'With and Without Program'!N62</f>
        <v>31149045956.737625</v>
      </c>
      <c r="Q57" s="133">
        <f t="shared" si="1"/>
        <v>1.4914303119213209E-2</v>
      </c>
    </row>
    <row r="58" spans="2:17">
      <c r="B58" s="8">
        <f>'With and Without Program'!B63</f>
        <v>2072</v>
      </c>
      <c r="C58" s="67">
        <f>'With and Without Program'!D63/1000000000</f>
        <v>51.602501966695669</v>
      </c>
      <c r="D58" s="67">
        <f>'With and Without Program'!C63/1000000000</f>
        <v>5.9765668281054856</v>
      </c>
      <c r="E58" s="67">
        <f>'With and Without Program'!E63/1000000000</f>
        <v>3.7353542675659286</v>
      </c>
      <c r="F58" s="67">
        <f>'With and Without Program'!F63/1000000000</f>
        <v>61.314423062367084</v>
      </c>
      <c r="G58" s="8">
        <f t="shared" si="2"/>
        <v>2072</v>
      </c>
      <c r="H58" s="75">
        <f>'With and Without Program'!G63/1000000000</f>
        <v>0.42652358316786754</v>
      </c>
      <c r="I58" s="2">
        <f>'With and Without Program'!H63/1000000000</f>
        <v>0</v>
      </c>
      <c r="J58" s="60">
        <f>'With and Without Program'!J63/1000000000</f>
        <v>18.42572738981584</v>
      </c>
      <c r="K58" s="60">
        <f>'With and Without Program'!I63/1000000000</f>
        <v>5.7134777635261038</v>
      </c>
      <c r="L58" s="60">
        <f>'With and Without Program'!K63/1000000000</f>
        <v>3.5709236022038149</v>
      </c>
      <c r="M58" s="77">
        <f>'With and Without Program'!L63/1000000000</f>
        <v>28.136652338713628</v>
      </c>
      <c r="N58">
        <f>'With and Without Program'!M63</f>
        <v>2072</v>
      </c>
      <c r="O58">
        <f>'With and Without Program'!N63</f>
        <v>33177770723.653454</v>
      </c>
      <c r="Q58" s="133">
        <f t="shared" si="1"/>
        <v>1.5159002500841493E-2</v>
      </c>
    </row>
    <row r="59" spans="2:17">
      <c r="B59" s="8">
        <f>'With and Without Program'!B64</f>
        <v>2073</v>
      </c>
      <c r="C59" s="67">
        <f>'With and Without Program'!D64/1000000000</f>
        <v>54.383073738523628</v>
      </c>
      <c r="D59" s="67">
        <f>'With and Without Program'!C64/1000000000</f>
        <v>6.2569045910794179</v>
      </c>
      <c r="E59" s="67">
        <f>'With and Without Program'!E64/1000000000</f>
        <v>3.9105653694246363</v>
      </c>
      <c r="F59" s="67">
        <f>'With and Without Program'!F64/1000000000</f>
        <v>64.550543699027685</v>
      </c>
      <c r="G59" s="8">
        <f t="shared" si="2"/>
        <v>2073</v>
      </c>
      <c r="H59" s="75">
        <f>'With and Without Program'!G64/1000000000</f>
        <v>0.44986863540868499</v>
      </c>
      <c r="I59" s="2">
        <f>'With and Without Program'!H64/1000000000</f>
        <v>0</v>
      </c>
      <c r="J59" s="60">
        <f>'With and Without Program'!J64/1000000000</f>
        <v>19.037841644168999</v>
      </c>
      <c r="K59" s="60">
        <f>'With and Without Program'!I64/1000000000</f>
        <v>5.9814579176253178</v>
      </c>
      <c r="L59" s="60">
        <f>'With and Without Program'!K64/1000000000</f>
        <v>3.7384111985158235</v>
      </c>
      <c r="M59" s="77">
        <f>'With and Without Program'!L64/1000000000</f>
        <v>29.207579395718827</v>
      </c>
      <c r="N59">
        <f>'With and Without Program'!M64</f>
        <v>2073</v>
      </c>
      <c r="O59">
        <f>'With and Without Program'!N64</f>
        <v>35342964303.308853</v>
      </c>
      <c r="Q59" s="133">
        <f t="shared" si="1"/>
        <v>1.5402462125109402E-2</v>
      </c>
    </row>
    <row r="60" spans="2:17">
      <c r="B60" s="8">
        <f>'With and Without Program'!B65</f>
        <v>2074</v>
      </c>
      <c r="C60" s="67">
        <f>'With and Without Program'!D65/1000000000</f>
        <v>57.339214256675824</v>
      </c>
      <c r="D60" s="67">
        <f>'With and Without Program'!C65/1000000000</f>
        <v>6.550334713280483</v>
      </c>
      <c r="E60" s="67">
        <f>'With and Without Program'!E65/1000000000</f>
        <v>4.0939591958003021</v>
      </c>
      <c r="F60" s="67">
        <f>'With and Without Program'!F65/1000000000</f>
        <v>67.983508165756618</v>
      </c>
      <c r="G60" s="8">
        <f t="shared" si="2"/>
        <v>2074</v>
      </c>
      <c r="H60" s="75">
        <f>'With and Without Program'!G65/1000000000</f>
        <v>0.4744914409221776</v>
      </c>
      <c r="I60" s="2">
        <f>'With and Without Program'!H65/1000000000</f>
        <v>0</v>
      </c>
      <c r="J60" s="60">
        <f>'With and Without Program'!J65/1000000000</f>
        <v>19.679124346477707</v>
      </c>
      <c r="K60" s="60">
        <f>'With and Without Program'!I65/1000000000</f>
        <v>6.2619523927256386</v>
      </c>
      <c r="L60" s="60">
        <f>'With and Without Program'!K65/1000000000</f>
        <v>3.9137202454535243</v>
      </c>
      <c r="M60" s="77">
        <f>'With and Without Program'!L65/1000000000</f>
        <v>30.329288425579048</v>
      </c>
      <c r="N60">
        <f>'With and Without Program'!M65</f>
        <v>2074</v>
      </c>
      <c r="O60">
        <f>'With and Without Program'!N65</f>
        <v>37654219740.177567</v>
      </c>
      <c r="Q60" s="133">
        <f t="shared" si="1"/>
        <v>1.5644661169234755E-2</v>
      </c>
    </row>
    <row r="61" spans="2:17">
      <c r="B61" s="8">
        <f>'With and Without Program'!B66</f>
        <v>2075</v>
      </c>
      <c r="C61" s="67">
        <f>'With and Without Program'!D66/1000000000</f>
        <v>60.482564318097182</v>
      </c>
      <c r="D61" s="67">
        <f>'With and Without Program'!C66/1000000000</f>
        <v>6.857465586223956</v>
      </c>
      <c r="E61" s="67">
        <f>'With and Without Program'!E66/1000000000</f>
        <v>4.2859159913899729</v>
      </c>
      <c r="F61" s="67">
        <f>'With and Without Program'!F66/1000000000</f>
        <v>71.625945895711112</v>
      </c>
      <c r="G61" s="8">
        <f t="shared" si="2"/>
        <v>2075</v>
      </c>
      <c r="H61" s="75">
        <f>'With and Without Program'!G66/1000000000</f>
        <v>0.50046193550145168</v>
      </c>
      <c r="I61" s="2">
        <f>'With and Without Program'!H66/1000000000</f>
        <v>0</v>
      </c>
      <c r="J61" s="60">
        <f>'With and Without Program'!J66/1000000000</f>
        <v>20.350931699017231</v>
      </c>
      <c r="K61" s="60">
        <f>'With and Without Program'!I66/1000000000</f>
        <v>6.5555426705419277</v>
      </c>
      <c r="L61" s="60">
        <f>'With and Without Program'!K66/1000000000</f>
        <v>4.0972141690887049</v>
      </c>
      <c r="M61" s="77">
        <f>'With and Without Program'!L66/1000000000</f>
        <v>31.504150474149313</v>
      </c>
      <c r="N61">
        <f>'With and Without Program'!M66</f>
        <v>2075</v>
      </c>
      <c r="O61">
        <f>'With and Without Program'!N66</f>
        <v>40121795421.561798</v>
      </c>
      <c r="Q61" s="133">
        <f t="shared" si="1"/>
        <v>1.5885587389893437E-2</v>
      </c>
    </row>
    <row r="62" spans="2:17">
      <c r="B62" s="8">
        <f>'With and Without Program'!B67</f>
        <v>2076</v>
      </c>
      <c r="C62" s="67">
        <f>'With and Without Program'!D67/1000000000</f>
        <v>63.825547080302492</v>
      </c>
      <c r="D62" s="67">
        <f>'With and Without Program'!C67/1000000000</f>
        <v>7.1789337096785699</v>
      </c>
      <c r="E62" s="67">
        <f>'With and Without Program'!E67/1000000000</f>
        <v>4.4868335685491063</v>
      </c>
      <c r="F62" s="67">
        <f>'With and Without Program'!F67/1000000000</f>
        <v>75.491314358530161</v>
      </c>
      <c r="G62" s="8">
        <f t="shared" si="2"/>
        <v>2076</v>
      </c>
      <c r="H62" s="75">
        <f>'With and Without Program'!G67/1000000000</f>
        <v>0.52785388276710232</v>
      </c>
      <c r="I62" s="2">
        <f>'With and Without Program'!H67/1000000000</f>
        <v>0</v>
      </c>
      <c r="J62" s="60">
        <f>'With and Without Program'!J67/1000000000</f>
        <v>21.054683156628137</v>
      </c>
      <c r="K62" s="60">
        <f>'With and Without Program'!I67/1000000000</f>
        <v>6.8628370951580289</v>
      </c>
      <c r="L62" s="60">
        <f>'With and Without Program'!K67/1000000000</f>
        <v>4.2892731844737675</v>
      </c>
      <c r="M62" s="77">
        <f>'With and Without Program'!L67/1000000000</f>
        <v>32.734647319027033</v>
      </c>
      <c r="N62">
        <f>'With and Without Program'!M67</f>
        <v>2076</v>
      </c>
      <c r="O62">
        <f>'With and Without Program'!N67</f>
        <v>42756667039.503128</v>
      </c>
      <c r="Q62" s="133">
        <f t="shared" si="1"/>
        <v>1.6125235064325467E-2</v>
      </c>
    </row>
    <row r="63" spans="2:17">
      <c r="B63" s="8">
        <f>'With and Without Program'!B68</f>
        <v>2077</v>
      </c>
      <c r="C63" s="67">
        <f>'With and Without Program'!D68/1000000000</f>
        <v>67.381421808693972</v>
      </c>
      <c r="D63" s="67">
        <f>'With and Without Program'!C68/1000000000</f>
        <v>7.5154049815130923</v>
      </c>
      <c r="E63" s="67">
        <f>'With and Without Program'!E68/1000000000</f>
        <v>4.6971281134456824</v>
      </c>
      <c r="F63" s="67">
        <f>'With and Without Program'!F68/1000000000</f>
        <v>79.593954903652744</v>
      </c>
      <c r="G63" s="8">
        <f t="shared" si="2"/>
        <v>2077</v>
      </c>
      <c r="H63" s="75">
        <f>'With and Without Program'!G68/1000000000</f>
        <v>0.556745083677603</v>
      </c>
      <c r="I63" s="2">
        <f>'With and Without Program'!H68/1000000000</f>
        <v>0</v>
      </c>
      <c r="J63" s="60">
        <f>'With and Without Program'!J68/1000000000</f>
        <v>21.79186468808027</v>
      </c>
      <c r="K63" s="60">
        <f>'With and Without Program'!I68/1000000000</f>
        <v>7.1844721055593892</v>
      </c>
      <c r="L63" s="60">
        <f>'With and Without Program'!K68/1000000000</f>
        <v>4.4902950659746184</v>
      </c>
      <c r="M63" s="77">
        <f>'With and Without Program'!L68/1000000000</f>
        <v>34.023376943291879</v>
      </c>
      <c r="N63">
        <f>'With and Without Program'!M68</f>
        <v>2077</v>
      </c>
      <c r="O63">
        <f>'With and Without Program'!N68</f>
        <v>45570577960.360863</v>
      </c>
      <c r="Q63" s="133">
        <f t="shared" si="1"/>
        <v>1.6363604488923961E-2</v>
      </c>
    </row>
    <row r="64" spans="2:17">
      <c r="B64" s="8">
        <f>'With and Without Program'!B69</f>
        <v>2078</v>
      </c>
      <c r="C64" s="67">
        <f>'With and Without Program'!D69/1000000000</f>
        <v>71.164336261589511</v>
      </c>
      <c r="D64" s="67">
        <f>'With and Without Program'!C69/1000000000</f>
        <v>7.8675760462568674</v>
      </c>
      <c r="E64" s="67">
        <f>'With and Without Program'!E69/1000000000</f>
        <v>4.9172350289105422</v>
      </c>
      <c r="F64" s="67">
        <f>'With and Without Program'!F69/1000000000</f>
        <v>83.949147336756909</v>
      </c>
      <c r="G64" s="8">
        <f t="shared" si="2"/>
        <v>2078</v>
      </c>
      <c r="H64" s="75">
        <f>'With and Without Program'!G69/1000000000</f>
        <v>0.58721759750693636</v>
      </c>
      <c r="I64" s="2">
        <f>'With and Without Program'!H69/1000000000</f>
        <v>0</v>
      </c>
      <c r="J64" s="60">
        <f>'With and Without Program'!J69/1000000000</f>
        <v>22.564030577768712</v>
      </c>
      <c r="K64" s="60">
        <f>'With and Without Program'!I69/1000000000</f>
        <v>7.5211135242629901</v>
      </c>
      <c r="L64" s="60">
        <f>'With and Without Program'!K69/1000000000</f>
        <v>4.7006959526643683</v>
      </c>
      <c r="M64" s="77">
        <f>'With and Without Program'!L69/1000000000</f>
        <v>35.373057652203002</v>
      </c>
      <c r="N64">
        <f>'With and Without Program'!M69</f>
        <v>2078</v>
      </c>
      <c r="O64">
        <f>'With and Without Program'!N69</f>
        <v>48576089684.553909</v>
      </c>
      <c r="Q64" s="133">
        <f t="shared" si="1"/>
        <v>1.660070224295029E-2</v>
      </c>
    </row>
    <row r="65" spans="2:17">
      <c r="B65" s="8">
        <f>'With and Without Program'!B70</f>
        <v>2079</v>
      </c>
      <c r="C65" s="67">
        <f>'With and Without Program'!D70/1000000000</f>
        <v>75.189383655539075</v>
      </c>
      <c r="D65" s="67">
        <f>'With and Without Program'!C70/1000000000</f>
        <v>8.2361757050212336</v>
      </c>
      <c r="E65" s="67">
        <f>'With and Without Program'!E70/1000000000</f>
        <v>5.1476098156382717</v>
      </c>
      <c r="F65" s="67">
        <f>'With and Without Program'!F70/1000000000</f>
        <v>88.57316917619859</v>
      </c>
      <c r="G65" s="8">
        <f t="shared" si="2"/>
        <v>2079</v>
      </c>
      <c r="H65" s="75">
        <f>'With and Without Program'!G70/1000000000</f>
        <v>0.61935797491711775</v>
      </c>
      <c r="I65" s="2">
        <f>'With and Without Program'!H70/1000000000</f>
        <v>0</v>
      </c>
      <c r="J65" s="60">
        <f>'With and Without Program'!J70/1000000000</f>
        <v>23.372805762325971</v>
      </c>
      <c r="K65" s="60">
        <f>'With and Without Program'!I70/1000000000</f>
        <v>7.8734579045730513</v>
      </c>
      <c r="L65" s="60">
        <f>'With and Without Program'!K70/1000000000</f>
        <v>4.9209111903581571</v>
      </c>
      <c r="M65" s="77">
        <f>'With and Without Program'!L70/1000000000</f>
        <v>36.786532832174295</v>
      </c>
      <c r="N65">
        <f>'With and Without Program'!M70</f>
        <v>2079</v>
      </c>
      <c r="O65">
        <f>'With and Without Program'!N70</f>
        <v>51786636344.0243</v>
      </c>
      <c r="Q65" s="133">
        <f t="shared" si="1"/>
        <v>1.683654118051087E-2</v>
      </c>
    </row>
    <row r="66" spans="2:17">
      <c r="B66" s="8">
        <f>'With and Without Program'!B71</f>
        <v>2080</v>
      </c>
      <c r="C66" s="67">
        <f>'With and Without Program'!D71/1000000000</f>
        <v>79.472676327746413</v>
      </c>
      <c r="D66" s="67">
        <f>'With and Without Program'!C71/1000000000</f>
        <v>8.6219663895464027</v>
      </c>
      <c r="E66" s="67">
        <f>'With and Without Program'!E71/1000000000</f>
        <v>5.3887289934665015</v>
      </c>
      <c r="F66" s="67">
        <f>'With and Without Program'!F71/1000000000</f>
        <v>93.483371710759329</v>
      </c>
      <c r="G66" s="8">
        <f t="shared" si="2"/>
        <v>2080</v>
      </c>
      <c r="H66" s="75">
        <f>'With and Without Program'!G71/1000000000</f>
        <v>0.65325750378760195</v>
      </c>
      <c r="I66" s="2">
        <f>'With and Without Program'!H71/1000000000</f>
        <v>0</v>
      </c>
      <c r="J66" s="60">
        <f>'With and Without Program'!J71/1000000000</f>
        <v>24.21989227733463</v>
      </c>
      <c r="K66" s="60">
        <f>'With and Without Program'!I71/1000000000</f>
        <v>8.242233939103464</v>
      </c>
      <c r="L66" s="60">
        <f>'With and Without Program'!K71/1000000000</f>
        <v>5.151396211939665</v>
      </c>
      <c r="M66" s="77">
        <f>'With and Without Program'!L71/1000000000</f>
        <v>38.266779932165356</v>
      </c>
      <c r="N66">
        <f>'With and Without Program'!M71</f>
        <v>2080</v>
      </c>
      <c r="O66">
        <f>'With and Without Program'!N71</f>
        <v>55216591778.593964</v>
      </c>
      <c r="Q66" s="133">
        <f t="shared" si="1"/>
        <v>1.7071138594509823E-2</v>
      </c>
    </row>
    <row r="67" spans="2:17">
      <c r="B67" s="8">
        <f>'With and Without Program'!B72</f>
        <v>2081</v>
      </c>
      <c r="C67" s="67">
        <f>'With and Without Program'!D72/1000000000</f>
        <v>83.887562243571196</v>
      </c>
      <c r="D67" s="67">
        <f>'With and Without Program'!C72/1000000000</f>
        <v>9.0108768395403658</v>
      </c>
      <c r="E67" s="67">
        <f>'With and Without Program'!E72/1000000000</f>
        <v>5.6317980247127286</v>
      </c>
      <c r="F67" s="67">
        <f>'With and Without Program'!F72/1000000000</f>
        <v>98.530237107824277</v>
      </c>
      <c r="G67" s="8">
        <f t="shared" si="2"/>
        <v>2081</v>
      </c>
      <c r="H67" s="75">
        <f>'With and Without Program'!G72/1000000000</f>
        <v>0.68901246849980757</v>
      </c>
      <c r="I67" s="2">
        <f>'With and Without Program'!H72/1000000000</f>
        <v>0</v>
      </c>
      <c r="J67" s="60">
        <f>'With and Without Program'!J72/1000000000</f>
        <v>25.06409207389061</v>
      </c>
      <c r="K67" s="60">
        <f>'With and Without Program'!I72/1000000000</f>
        <v>8.6140357981126439</v>
      </c>
      <c r="L67" s="60">
        <f>'With and Without Program'!K72/1000000000</f>
        <v>5.3837723738204017</v>
      </c>
      <c r="M67" s="77">
        <f>'With and Without Program'!L72/1000000000</f>
        <v>39.750912714323462</v>
      </c>
      <c r="N67">
        <f>'With and Without Program'!M72</f>
        <v>2081</v>
      </c>
      <c r="O67">
        <f>'With and Without Program'!N72</f>
        <v>58779324393.500816</v>
      </c>
      <c r="Q67" s="133">
        <f t="shared" si="1"/>
        <v>1.7333249011199068E-2</v>
      </c>
    </row>
    <row r="68" spans="2:17">
      <c r="B68" s="8">
        <f>'With and Without Program'!B73</f>
        <v>2082</v>
      </c>
      <c r="C68" s="67">
        <f>'With and Without Program'!D73/1000000000</f>
        <v>88.578688100467815</v>
      </c>
      <c r="D68" s="67">
        <f>'With and Without Program'!C73/1000000000</f>
        <v>9.4171234185598571</v>
      </c>
      <c r="E68" s="67">
        <f>'With and Without Program'!E73/1000000000</f>
        <v>5.8857021365999111</v>
      </c>
      <c r="F68" s="67">
        <f>'With and Without Program'!F73/1000000000</f>
        <v>103.8815136556276</v>
      </c>
      <c r="G68" s="8">
        <f t="shared" si="2"/>
        <v>2082</v>
      </c>
      <c r="H68" s="75">
        <f>'With and Without Program'!G73/1000000000</f>
        <v>0.72672442341320165</v>
      </c>
      <c r="I68" s="2">
        <f>'With and Without Program'!H73/1000000000</f>
        <v>0</v>
      </c>
      <c r="J68" s="60">
        <f>'With and Without Program'!J73/1000000000</f>
        <v>25.946792367605056</v>
      </c>
      <c r="K68" s="60">
        <f>'With and Without Program'!I73/1000000000</f>
        <v>9.002412258174985</v>
      </c>
      <c r="L68" s="60">
        <f>'With and Without Program'!K73/1000000000</f>
        <v>5.6265076613593665</v>
      </c>
      <c r="M68" s="77">
        <f>'With and Without Program'!L73/1000000000</f>
        <v>41.302436710552612</v>
      </c>
      <c r="N68">
        <f>'With and Without Program'!M73</f>
        <v>2082</v>
      </c>
      <c r="O68">
        <f>'With and Without Program'!N73</f>
        <v>62579076945.074982</v>
      </c>
      <c r="Q68" s="133">
        <f t="shared" si="1"/>
        <v>1.7595194891431826E-2</v>
      </c>
    </row>
    <row r="69" spans="2:17">
      <c r="B69" s="8">
        <f>'With and Without Program'!B74</f>
        <v>2083</v>
      </c>
      <c r="C69" s="67">
        <f>'With and Without Program'!D74/1000000000</f>
        <v>93.563849283089212</v>
      </c>
      <c r="D69" s="67">
        <f>'With and Without Program'!C74/1000000000</f>
        <v>9.8414674633824522</v>
      </c>
      <c r="E69" s="67">
        <f>'With and Without Program'!E74/1000000000</f>
        <v>6.1509171646140324</v>
      </c>
      <c r="F69" s="67">
        <f>'With and Without Program'!F74/1000000000</f>
        <v>109.5562339110857</v>
      </c>
      <c r="G69" s="8">
        <f t="shared" si="2"/>
        <v>2083</v>
      </c>
      <c r="H69" s="75">
        <f>'With and Without Program'!G74/1000000000</f>
        <v>0.76650048130970616</v>
      </c>
      <c r="I69" s="2">
        <f>'With and Without Program'!H74/1000000000</f>
        <v>0</v>
      </c>
      <c r="J69" s="60">
        <f>'With and Without Program'!J74/1000000000</f>
        <v>26.869682680285852</v>
      </c>
      <c r="K69" s="60">
        <f>'With and Without Program'!I74/1000000000</f>
        <v>9.4080912747482852</v>
      </c>
      <c r="L69" s="60">
        <f>'With and Without Program'!K74/1000000000</f>
        <v>5.8800570467176785</v>
      </c>
      <c r="M69" s="77">
        <f>'With and Without Program'!L74/1000000000</f>
        <v>42.924331483061522</v>
      </c>
      <c r="N69">
        <f>'With and Without Program'!M74</f>
        <v>2083</v>
      </c>
      <c r="O69">
        <f>'With and Without Program'!N74</f>
        <v>66631902428.02417</v>
      </c>
      <c r="Q69" s="133">
        <f t="shared" si="1"/>
        <v>1.7857016168374734E-2</v>
      </c>
    </row>
    <row r="70" spans="2:17">
      <c r="B70" s="8">
        <f>'With and Without Program'!B75</f>
        <v>2084</v>
      </c>
      <c r="C70" s="67">
        <f>'With and Without Program'!D75/1000000000</f>
        <v>98.861988507498168</v>
      </c>
      <c r="D70" s="67">
        <f>'With and Without Program'!C75/1000000000</f>
        <v>10.284703104140899</v>
      </c>
      <c r="E70" s="67">
        <f>'With and Without Program'!E75/1000000000</f>
        <v>6.4279394400880623</v>
      </c>
      <c r="F70" s="67">
        <f>'With and Without Program'!F75/1000000000</f>
        <v>115.57463105172712</v>
      </c>
      <c r="G70" s="8">
        <f t="shared" si="2"/>
        <v>2084</v>
      </c>
      <c r="H70" s="75">
        <f>'With and Without Program'!G75/1000000000</f>
        <v>0.8084536176256869</v>
      </c>
      <c r="I70" s="2">
        <f>'With and Without Program'!H75/1000000000</f>
        <v>0</v>
      </c>
      <c r="J70" s="60">
        <f>'With and Without Program'!J75/1000000000</f>
        <v>27.834525207290696</v>
      </c>
      <c r="K70" s="60">
        <f>'With and Without Program'!I75/1000000000</f>
        <v>9.8318321623334697</v>
      </c>
      <c r="L70" s="60">
        <f>'With and Without Program'!K75/1000000000</f>
        <v>6.1448951014584177</v>
      </c>
      <c r="M70" s="77">
        <f>'With and Without Program'!L75/1000000000</f>
        <v>44.61970608870827</v>
      </c>
      <c r="N70">
        <f>'With and Without Program'!M75</f>
        <v>2084</v>
      </c>
      <c r="O70">
        <f>'With and Without Program'!N75</f>
        <v>70954924963.01886</v>
      </c>
      <c r="Q70" s="133">
        <f t="shared" si="1"/>
        <v>1.8118757125347336E-2</v>
      </c>
    </row>
    <row r="71" spans="2:17">
      <c r="B71" s="8">
        <f>'With and Without Program'!B76</f>
        <v>2085</v>
      </c>
      <c r="C71" s="67">
        <f>'With and Without Program'!D76/1000000000</f>
        <v>104.49326657787951</v>
      </c>
      <c r="D71" s="67">
        <f>'With and Without Program'!C76/1000000000</f>
        <v>10.747658640316743</v>
      </c>
      <c r="E71" s="67">
        <f>'With and Without Program'!E76/1000000000</f>
        <v>6.7172866501979644</v>
      </c>
      <c r="F71" s="67">
        <f>'With and Without Program'!F76/1000000000</f>
        <v>121.95821186839423</v>
      </c>
      <c r="G71" s="8">
        <f t="shared" si="2"/>
        <v>2085</v>
      </c>
      <c r="H71" s="75">
        <f>'With and Without Program'!G76/1000000000</f>
        <v>0.85270299133564786</v>
      </c>
      <c r="I71" s="2">
        <f>'With and Without Program'!H76/1000000000</f>
        <v>0</v>
      </c>
      <c r="J71" s="60">
        <f>'With and Without Program'!J76/1000000000</f>
        <v>28.843157131858693</v>
      </c>
      <c r="K71" s="60">
        <f>'With and Without Program'!I76/1000000000</f>
        <v>10.274426910490307</v>
      </c>
      <c r="L71" s="60">
        <f>'With and Without Program'!K76/1000000000</f>
        <v>6.4215168190564427</v>
      </c>
      <c r="M71" s="77">
        <f>'With and Without Program'!L76/1000000000</f>
        <v>46.391803852741091</v>
      </c>
      <c r="N71">
        <f>'With and Without Program'!M76</f>
        <v>2085</v>
      </c>
      <c r="O71">
        <f>'With and Without Program'!N76</f>
        <v>75566408015.653137</v>
      </c>
      <c r="Q71" s="133">
        <f t="shared" si="1"/>
        <v>1.8380466386742265E-2</v>
      </c>
    </row>
    <row r="72" spans="2:17">
      <c r="B72" s="8">
        <f>'With and Without Program'!B77</f>
        <v>2086</v>
      </c>
      <c r="C72" s="67">
        <f>'With and Without Program'!D77/1000000000</f>
        <v>110.47914792010286</v>
      </c>
      <c r="D72" s="67">
        <f>'With and Without Program'!C77/1000000000</f>
        <v>11.231197972349811</v>
      </c>
      <c r="E72" s="67">
        <f>'With and Without Program'!E77/1000000000</f>
        <v>7.019498732718632</v>
      </c>
      <c r="F72" s="67">
        <f>'With and Without Program'!F77/1000000000</f>
        <v>128.7298446251713</v>
      </c>
      <c r="G72" s="8">
        <f t="shared" si="2"/>
        <v>2086</v>
      </c>
      <c r="H72" s="75">
        <f>'With and Without Program'!G77/1000000000</f>
        <v>0.89937428339902659</v>
      </c>
      <c r="I72" s="2">
        <f>'With and Without Program'!H77/1000000000</f>
        <v>0</v>
      </c>
      <c r="J72" s="60">
        <f>'With and Without Program'!J77/1000000000</f>
        <v>29.897495889651889</v>
      </c>
      <c r="K72" s="60">
        <f>'With and Without Program'!I77/1000000000</f>
        <v>10.73670155305699</v>
      </c>
      <c r="L72" s="60">
        <f>'With and Without Program'!K77/1000000000</f>
        <v>6.7104384706606188</v>
      </c>
      <c r="M72" s="77">
        <f>'With and Without Program'!L77/1000000000</f>
        <v>48.244010196768535</v>
      </c>
      <c r="N72">
        <f>'With and Without Program'!M77</f>
        <v>2086</v>
      </c>
      <c r="O72">
        <f>'With and Without Program'!N77</f>
        <v>80485834428.402771</v>
      </c>
      <c r="Q72" s="133">
        <f t="shared" ref="Q72:Q116" si="3">H72/M72</f>
        <v>1.8642195782042768E-2</v>
      </c>
    </row>
    <row r="73" spans="2:17">
      <c r="B73" s="8">
        <f>'With and Without Program'!B78</f>
        <v>2087</v>
      </c>
      <c r="C73" s="67">
        <f>'With and Without Program'!D78/1000000000</f>
        <v>116.84247267422241</v>
      </c>
      <c r="D73" s="67">
        <f>'With and Without Program'!C78/1000000000</f>
        <v>11.736222090985404</v>
      </c>
      <c r="E73" s="67">
        <f>'With and Without Program'!E78/1000000000</f>
        <v>7.3351388068658769</v>
      </c>
      <c r="F73" s="67">
        <f>'With and Without Program'!F78/1000000000</f>
        <v>135.91383357207368</v>
      </c>
      <c r="G73" s="8">
        <f t="shared" si="2"/>
        <v>2087</v>
      </c>
      <c r="H73" s="75">
        <f>'With and Without Program'!G78/1000000000</f>
        <v>0.94860005373139433</v>
      </c>
      <c r="I73" s="2">
        <f>'With and Without Program'!H78/1000000000</f>
        <v>0</v>
      </c>
      <c r="J73" s="60">
        <f>'With and Without Program'!J78/1000000000</f>
        <v>30.999539445180133</v>
      </c>
      <c r="K73" s="60">
        <f>'With and Without Program'!I78/1000000000</f>
        <v>11.219517592604122</v>
      </c>
      <c r="L73" s="60">
        <f>'With and Without Program'!K78/1000000000</f>
        <v>7.0121984953775769</v>
      </c>
      <c r="M73" s="77">
        <f>'With and Without Program'!L78/1000000000</f>
        <v>50.179855586893225</v>
      </c>
      <c r="N73">
        <f>'With and Without Program'!M78</f>
        <v>2087</v>
      </c>
      <c r="O73">
        <f>'With and Without Program'!N78</f>
        <v>85733977985.18045</v>
      </c>
      <c r="Q73" s="133">
        <f t="shared" si="3"/>
        <v>1.8904001269767799E-2</v>
      </c>
    </row>
    <row r="74" spans="2:17">
      <c r="B74" s="8">
        <f>'With and Without Program'!B79</f>
        <v>2088</v>
      </c>
      <c r="C74" s="67">
        <f>'With and Without Program'!D79/1000000000</f>
        <v>123.60755153357739</v>
      </c>
      <c r="D74" s="67">
        <f>'With and Without Program'!C79/1000000000</f>
        <v>12.263670626553669</v>
      </c>
      <c r="E74" s="67">
        <f>'With and Without Program'!E79/1000000000</f>
        <v>7.664794141596043</v>
      </c>
      <c r="F74" s="67">
        <f>'With and Without Program'!F79/1000000000</f>
        <v>143.5360163017271</v>
      </c>
      <c r="G74" s="8">
        <f t="shared" si="2"/>
        <v>2088</v>
      </c>
      <c r="H74" s="75">
        <f>'With and Without Program'!G79/1000000000</f>
        <v>1.0005201177139553</v>
      </c>
      <c r="I74" s="2">
        <f>'With and Without Program'!H79/1000000000</f>
        <v>0</v>
      </c>
      <c r="J74" s="60">
        <f>'With and Without Program'!J79/1000000000</f>
        <v>32.151371601193524</v>
      </c>
      <c r="K74" s="60">
        <f>'With and Without Program'!I79/1000000000</f>
        <v>11.72377348222332</v>
      </c>
      <c r="L74" s="60">
        <f>'With and Without Program'!K79/1000000000</f>
        <v>7.3273584263895746</v>
      </c>
      <c r="M74" s="77">
        <f>'With and Without Program'!L79/1000000000</f>
        <v>52.203023627520373</v>
      </c>
      <c r="N74">
        <f>'With and Without Program'!M79</f>
        <v>2088</v>
      </c>
      <c r="O74">
        <f>'With and Without Program'!N79</f>
        <v>91332992674.206741</v>
      </c>
      <c r="Q74" s="133">
        <f t="shared" si="3"/>
        <v>1.9165941897405756E-2</v>
      </c>
    </row>
    <row r="75" spans="2:17">
      <c r="B75" s="8">
        <f>'With and Without Program'!B80</f>
        <v>2089</v>
      </c>
      <c r="C75" s="67">
        <f>'With and Without Program'!D80/1000000000</f>
        <v>130.80026413945319</v>
      </c>
      <c r="D75" s="67">
        <f>'With and Without Program'!C80/1000000000</f>
        <v>12.814523460451305</v>
      </c>
      <c r="E75" s="67">
        <f>'With and Without Program'!E80/1000000000</f>
        <v>8.0090771627820665</v>
      </c>
      <c r="F75" s="67">
        <f>'With and Without Program'!F80/1000000000</f>
        <v>151.62386476268657</v>
      </c>
      <c r="G75" s="8">
        <f t="shared" si="2"/>
        <v>2089</v>
      </c>
      <c r="H75" s="75">
        <f>'With and Without Program'!G80/1000000000</f>
        <v>1.0552819433107621</v>
      </c>
      <c r="I75" s="2">
        <f>'With and Without Program'!H80/1000000000</f>
        <v>0</v>
      </c>
      <c r="J75" s="60">
        <f>'With and Without Program'!J80/1000000000</f>
        <v>33.355166721770068</v>
      </c>
      <c r="K75" s="60">
        <f>'With and Without Program'!I80/1000000000</f>
        <v>12.250406166822925</v>
      </c>
      <c r="L75" s="60">
        <f>'With and Without Program'!K80/1000000000</f>
        <v>7.6565038542643284</v>
      </c>
      <c r="M75" s="77">
        <f>'With and Without Program'!L80/1000000000</f>
        <v>54.317358686168085</v>
      </c>
      <c r="N75">
        <f>'With and Without Program'!M80</f>
        <v>2089</v>
      </c>
      <c r="O75">
        <f>'With and Without Program'!N80</f>
        <v>97306506076.518463</v>
      </c>
      <c r="Q75" s="133">
        <f t="shared" si="3"/>
        <v>1.9428079141475072E-2</v>
      </c>
    </row>
    <row r="76" spans="2:17">
      <c r="B76" s="8">
        <f>'With and Without Program'!B81</f>
        <v>2090</v>
      </c>
      <c r="C76" s="67">
        <f>'With and Without Program'!D81/1000000000</f>
        <v>138.44814747828607</v>
      </c>
      <c r="D76" s="67">
        <f>'With and Without Program'!C81/1000000000</f>
        <v>13.389802401172318</v>
      </c>
      <c r="E76" s="67">
        <f>'With and Without Program'!E81/1000000000</f>
        <v>8.3686265007326988</v>
      </c>
      <c r="F76" s="67">
        <f>'With and Without Program'!F81/1000000000</f>
        <v>160.20657638019108</v>
      </c>
      <c r="G76" s="8">
        <f t="shared" si="2"/>
        <v>2090</v>
      </c>
      <c r="H76" s="75">
        <f>'With and Without Program'!G81/1000000000</f>
        <v>1.1130410699215663</v>
      </c>
      <c r="I76" s="2">
        <f>'With and Without Program'!H81/1000000000</f>
        <v>0</v>
      </c>
      <c r="J76" s="60">
        <f>'With and Without Program'!J81/1000000000</f>
        <v>34.613190484069534</v>
      </c>
      <c r="K76" s="60">
        <f>'With and Without Program'!I81/1000000000</f>
        <v>12.800392686176938</v>
      </c>
      <c r="L76" s="60">
        <f>'With and Without Program'!K81/1000000000</f>
        <v>8.0002454288605858</v>
      </c>
      <c r="M76" s="77">
        <f>'With and Without Program'!L81/1000000000</f>
        <v>56.526869669028628</v>
      </c>
      <c r="N76">
        <f>'With and Without Program'!M81</f>
        <v>2090</v>
      </c>
      <c r="O76">
        <f>'With and Without Program'!N81</f>
        <v>103679706711.16245</v>
      </c>
      <c r="Q76" s="133">
        <f t="shared" si="3"/>
        <v>1.969047775754346E-2</v>
      </c>
    </row>
    <row r="77" spans="2:17">
      <c r="B77" s="8">
        <f>'With and Without Program'!B82</f>
        <v>2091</v>
      </c>
      <c r="C77" s="67">
        <f>'With and Without Program'!D82/1000000000</f>
        <v>146.58977637744638</v>
      </c>
      <c r="D77" s="67">
        <f>'With and Without Program'!C82/1000000000</f>
        <v>13.990497994189436</v>
      </c>
      <c r="E77" s="67">
        <f>'With and Without Program'!E82/1000000000</f>
        <v>8.7440612463683962</v>
      </c>
      <c r="F77" s="67">
        <f>'With and Without Program'!F82/1000000000</f>
        <v>169.3243356180042</v>
      </c>
      <c r="G77" s="8">
        <f t="shared" si="2"/>
        <v>2091</v>
      </c>
      <c r="H77" s="75">
        <f>'With and Without Program'!G82/1000000000</f>
        <v>1.173961550159986</v>
      </c>
      <c r="I77" s="2">
        <f>'With and Without Program'!H82/1000000000</f>
        <v>0</v>
      </c>
      <c r="J77" s="60">
        <f>'With and Without Program'!J82/1000000000</f>
        <v>35.930076580916513</v>
      </c>
      <c r="K77" s="60">
        <f>'With and Without Program'!I82/1000000000</f>
        <v>13.374631282663952</v>
      </c>
      <c r="L77" s="60">
        <f>'With and Without Program'!K82/1000000000</f>
        <v>8.3591445516649703</v>
      </c>
      <c r="M77" s="77">
        <f>'With and Without Program'!L82/1000000000</f>
        <v>58.837813965405417</v>
      </c>
      <c r="N77">
        <f>'With and Without Program'!M82</f>
        <v>2091</v>
      </c>
      <c r="O77">
        <f>'With and Without Program'!N82</f>
        <v>110486521652.59879</v>
      </c>
      <c r="Q77" s="133">
        <f t="shared" si="3"/>
        <v>1.9952501138982399E-2</v>
      </c>
    </row>
    <row r="78" spans="2:17">
      <c r="B78" s="8">
        <f>'With and Without Program'!B83</f>
        <v>2092</v>
      </c>
      <c r="C78" s="67">
        <f>'With and Without Program'!D83/1000000000</f>
        <v>155.24827727972166</v>
      </c>
      <c r="D78" s="67">
        <f>'With and Without Program'!C83/1000000000</f>
        <v>14.61778864050533</v>
      </c>
      <c r="E78" s="67">
        <f>'With and Without Program'!E83/1000000000</f>
        <v>9.1361179003158295</v>
      </c>
      <c r="F78" s="67">
        <f>'With and Without Program'!F83/1000000000</f>
        <v>179.00218382054283</v>
      </c>
      <c r="G78" s="8">
        <f t="shared" si="2"/>
        <v>2092</v>
      </c>
      <c r="H78" s="75">
        <f>'With and Without Program'!G83/1000000000</f>
        <v>1.2382164158117699</v>
      </c>
      <c r="I78" s="2">
        <f>'With and Without Program'!H83/1000000000</f>
        <v>0</v>
      </c>
      <c r="J78" s="60">
        <f>'With and Without Program'!J83/1000000000</f>
        <v>37.306217889603722</v>
      </c>
      <c r="K78" s="60">
        <f>'With and Without Program'!I83/1000000000</f>
        <v>13.974292757084225</v>
      </c>
      <c r="L78" s="60">
        <f>'With and Without Program'!K83/1000000000</f>
        <v>8.7339329731776409</v>
      </c>
      <c r="M78" s="77">
        <f>'With and Without Program'!L83/1000000000</f>
        <v>61.252660035677359</v>
      </c>
      <c r="N78">
        <f>'With and Without Program'!M83</f>
        <v>2092</v>
      </c>
      <c r="O78">
        <f>'With and Without Program'!N83</f>
        <v>117749523784.86545</v>
      </c>
      <c r="Q78" s="133">
        <f t="shared" si="3"/>
        <v>2.0214900301318436E-2</v>
      </c>
    </row>
    <row r="79" spans="2:17">
      <c r="B79" s="8">
        <f>'With and Without Program'!B84</f>
        <v>2093</v>
      </c>
      <c r="C79" s="67">
        <f>'With and Without Program'!D84/1000000000</f>
        <v>164.45696245595317</v>
      </c>
      <c r="D79" s="67">
        <f>'With and Without Program'!C84/1000000000</f>
        <v>15.272832106467344</v>
      </c>
      <c r="E79" s="67">
        <f>'With and Without Program'!E84/1000000000</f>
        <v>9.545520066542089</v>
      </c>
      <c r="F79" s="67">
        <f>'With and Without Program'!F84/1000000000</f>
        <v>189.2753146289626</v>
      </c>
      <c r="G79" s="8">
        <f t="shared" si="2"/>
        <v>2093</v>
      </c>
      <c r="H79" s="75">
        <f>'With and Without Program'!G84/1000000000</f>
        <v>1.3059881692966246</v>
      </c>
      <c r="I79" s="2">
        <f>'With and Without Program'!H84/1000000000</f>
        <v>0</v>
      </c>
      <c r="J79" s="60">
        <f>'With and Without Program'!J84/1000000000</f>
        <v>38.744197027163047</v>
      </c>
      <c r="K79" s="60">
        <f>'With and Without Program'!I84/1000000000</f>
        <v>14.600483800739863</v>
      </c>
      <c r="L79" s="60">
        <f>'With and Without Program'!K84/1000000000</f>
        <v>9.1253023754624145</v>
      </c>
      <c r="M79" s="77">
        <f>'With and Without Program'!L84/1000000000</f>
        <v>63.775971372661957</v>
      </c>
      <c r="N79">
        <f>'With and Without Program'!M84</f>
        <v>2093</v>
      </c>
      <c r="O79">
        <f>'With and Without Program'!N84</f>
        <v>125499343256.30066</v>
      </c>
      <c r="Q79" s="133">
        <f t="shared" si="3"/>
        <v>2.0477746417461015E-2</v>
      </c>
    </row>
    <row r="80" spans="2:17">
      <c r="B80" s="8">
        <f>'With and Without Program'!B85</f>
        <v>2094</v>
      </c>
      <c r="C80" s="67">
        <f>'With and Without Program'!D85/1000000000</f>
        <v>174.25129067110194</v>
      </c>
      <c r="D80" s="67">
        <f>'With and Without Program'!C85/1000000000</f>
        <v>15.956835447424288</v>
      </c>
      <c r="E80" s="67">
        <f>'With and Without Program'!E85/1000000000</f>
        <v>9.97302215464018</v>
      </c>
      <c r="F80" s="67">
        <f>'With and Without Program'!F85/1000000000</f>
        <v>200.18114827316637</v>
      </c>
      <c r="G80" s="8">
        <f t="shared" si="2"/>
        <v>2094</v>
      </c>
      <c r="H80" s="75">
        <f>'With and Without Program'!G85/1000000000</f>
        <v>1.3774693020295037</v>
      </c>
      <c r="I80" s="2">
        <f>'With and Without Program'!H85/1000000000</f>
        <v>0</v>
      </c>
      <c r="J80" s="60">
        <f>'With and Without Program'!J85/1000000000</f>
        <v>40.246708314248231</v>
      </c>
      <c r="K80" s="60">
        <f>'With and Without Program'!I85/1000000000</f>
        <v>15.254358216868351</v>
      </c>
      <c r="L80" s="60">
        <f>'With and Without Program'!K85/1000000000</f>
        <v>9.5339738855427196</v>
      </c>
      <c r="M80" s="77">
        <f>'With and Without Program'!L85/1000000000</f>
        <v>66.41250971868881</v>
      </c>
      <c r="N80">
        <f>'With and Without Program'!M85</f>
        <v>2094</v>
      </c>
      <c r="O80">
        <f>'With and Without Program'!N85</f>
        <v>133768638554.47757</v>
      </c>
      <c r="Q80" s="133">
        <f t="shared" si="3"/>
        <v>2.0741111996282185E-2</v>
      </c>
    </row>
    <row r="81" spans="2:17">
      <c r="B81" s="8">
        <f>'With and Without Program'!B86</f>
        <v>2095</v>
      </c>
      <c r="C81" s="67">
        <f>'With and Without Program'!D86/1000000000</f>
        <v>184.66899045302702</v>
      </c>
      <c r="D81" s="67">
        <f>'With and Without Program'!C86/1000000000</f>
        <v>16.671057042210766</v>
      </c>
      <c r="E81" s="67">
        <f>'With and Without Program'!E86/1000000000</f>
        <v>10.41941065138173</v>
      </c>
      <c r="F81" s="67">
        <f>'With and Without Program'!F86/1000000000</f>
        <v>211.75945814661949</v>
      </c>
      <c r="G81" s="8">
        <f t="shared" si="2"/>
        <v>2095</v>
      </c>
      <c r="H81" s="75">
        <f>'With and Without Program'!G86/1000000000</f>
        <v>1.452862841153669</v>
      </c>
      <c r="I81" s="2">
        <f>'With and Without Program'!H86/1000000000</f>
        <v>0</v>
      </c>
      <c r="J81" s="60">
        <f>'With and Without Program'!J86/1000000000</f>
        <v>41.816559267110918</v>
      </c>
      <c r="K81" s="60">
        <f>'With and Without Program'!I86/1000000000</f>
        <v>15.937118865107843</v>
      </c>
      <c r="L81" s="60">
        <f>'With and Without Program'!K86/1000000000</f>
        <v>9.9606992906924017</v>
      </c>
      <c r="M81" s="77">
        <f>'With and Without Program'!L86/1000000000</f>
        <v>69.16724026406483</v>
      </c>
      <c r="N81">
        <f>'With and Without Program'!M86</f>
        <v>2095</v>
      </c>
      <c r="O81">
        <f>'With and Without Program'!N86</f>
        <v>142592217882.55469</v>
      </c>
      <c r="Q81" s="133">
        <f t="shared" si="3"/>
        <v>2.1005071701675076E-2</v>
      </c>
    </row>
    <row r="82" spans="2:17">
      <c r="B82" s="8">
        <f>'With and Without Program'!B87</f>
        <v>2096</v>
      </c>
      <c r="C82" s="67">
        <f>'With and Without Program'!D87/1000000000</f>
        <v>195.75021533334944</v>
      </c>
      <c r="D82" s="67">
        <f>'With and Without Program'!C87/1000000000</f>
        <v>17.416808707857317</v>
      </c>
      <c r="E82" s="67">
        <f>'With and Without Program'!E87/1000000000</f>
        <v>10.885505442410825</v>
      </c>
      <c r="F82" s="67">
        <f>'With and Without Program'!F87/1000000000</f>
        <v>224.0525294836176</v>
      </c>
      <c r="G82" s="8">
        <f t="shared" si="2"/>
        <v>2096</v>
      </c>
      <c r="H82" s="75">
        <f>'With and Without Program'!G87/1000000000</f>
        <v>1.5323829261984108</v>
      </c>
      <c r="I82" s="2">
        <f>'With and Without Program'!H87/1000000000</f>
        <v>0</v>
      </c>
      <c r="J82" s="60">
        <f>'With and Without Program'!J87/1000000000</f>
        <v>43.456677821624375</v>
      </c>
      <c r="K82" s="60">
        <f>'With and Without Program'!I87/1000000000</f>
        <v>16.650019682629111</v>
      </c>
      <c r="L82" s="60">
        <f>'With and Without Program'!K87/1000000000</f>
        <v>10.406262301643194</v>
      </c>
      <c r="M82" s="77">
        <f>'With and Without Program'!L87/1000000000</f>
        <v>72.045342732095094</v>
      </c>
      <c r="N82">
        <f>'With and Without Program'!M87</f>
        <v>2096</v>
      </c>
      <c r="O82">
        <f>'With and Without Program'!N87</f>
        <v>152007186751.52252</v>
      </c>
      <c r="Q82" s="133">
        <f t="shared" si="3"/>
        <v>2.1269701386481956E-2</v>
      </c>
    </row>
    <row r="83" spans="2:17">
      <c r="B83" s="8">
        <f>'With and Without Program'!B88</f>
        <v>2097</v>
      </c>
      <c r="C83" s="67">
        <f>'With and Without Program'!D88/1000000000</f>
        <v>207.53769435929462</v>
      </c>
      <c r="D83" s="67">
        <f>'With and Without Program'!C88/1000000000</f>
        <v>18.195457897463019</v>
      </c>
      <c r="E83" s="67">
        <f>'With and Without Program'!E88/1000000000</f>
        <v>11.372161185914386</v>
      </c>
      <c r="F83" s="67">
        <f>'With and Without Program'!F88/1000000000</f>
        <v>237.10531344267201</v>
      </c>
      <c r="G83" s="8">
        <f t="shared" si="2"/>
        <v>2097</v>
      </c>
      <c r="H83" s="75">
        <f>'With and Without Program'!G88/1000000000</f>
        <v>1.6162554172993109</v>
      </c>
      <c r="I83" s="2">
        <f>'With and Without Program'!H88/1000000000</f>
        <v>0</v>
      </c>
      <c r="J83" s="60">
        <f>'With and Without Program'!J88/1000000000</f>
        <v>45.170116456409616</v>
      </c>
      <c r="K83" s="60">
        <f>'With and Without Program'!I88/1000000000</f>
        <v>17.394367784739746</v>
      </c>
      <c r="L83" s="60">
        <f>'With and Without Program'!K88/1000000000</f>
        <v>10.871479865462341</v>
      </c>
      <c r="M83" s="77">
        <f>'With and Without Program'!L88/1000000000</f>
        <v>75.052219523911006</v>
      </c>
      <c r="N83">
        <f>'With and Without Program'!M88</f>
        <v>2097</v>
      </c>
      <c r="O83">
        <f>'With and Without Program'!N88</f>
        <v>162053093918.76102</v>
      </c>
      <c r="Q83" s="133">
        <f t="shared" si="3"/>
        <v>2.1535078210237146E-2</v>
      </c>
    </row>
    <row r="84" spans="2:17">
      <c r="B84" s="8">
        <f>'With and Without Program'!B89</f>
        <v>2098</v>
      </c>
      <c r="C84" s="67">
        <f>'With and Without Program'!D89/1000000000</f>
        <v>220.07688893163925</v>
      </c>
      <c r="D84" s="67">
        <f>'With and Without Program'!C89/1000000000</f>
        <v>19.008429984259628</v>
      </c>
      <c r="E84" s="67">
        <f>'With and Without Program'!E89/1000000000</f>
        <v>11.880268740162268</v>
      </c>
      <c r="F84" s="67">
        <f>'With and Without Program'!F89/1000000000</f>
        <v>250.96558765606113</v>
      </c>
      <c r="G84" s="8">
        <f t="shared" si="2"/>
        <v>2098</v>
      </c>
      <c r="H84" s="75">
        <f>'With and Without Program'!G89/1000000000</f>
        <v>1.7047185367085838</v>
      </c>
      <c r="I84" s="2">
        <f>'With and Without Program'!H89/1000000000</f>
        <v>0</v>
      </c>
      <c r="J84" s="60">
        <f>'With and Without Program'!J89/1000000000</f>
        <v>46.960055892910454</v>
      </c>
      <c r="K84" s="60">
        <f>'With and Without Program'!I89/1000000000</f>
        <v>18.171525647854857</v>
      </c>
      <c r="L84" s="60">
        <f>'With and Without Program'!K89/1000000000</f>
        <v>11.357203529909286</v>
      </c>
      <c r="M84" s="77">
        <f>'With and Without Program'!L89/1000000000</f>
        <v>78.193503607383178</v>
      </c>
      <c r="N84">
        <f>'With and Without Program'!M89</f>
        <v>2098</v>
      </c>
      <c r="O84">
        <f>'With and Without Program'!N89</f>
        <v>172772084048.67795</v>
      </c>
      <c r="Q84" s="133">
        <f t="shared" si="3"/>
        <v>2.1801280900113306E-2</v>
      </c>
    </row>
    <row r="85" spans="2:17">
      <c r="B85" s="8">
        <f>'With and Without Program'!B90</f>
        <v>2099</v>
      </c>
      <c r="C85" s="67">
        <f>'With and Without Program'!D90/1000000000</f>
        <v>233.41616953970882</v>
      </c>
      <c r="D85" s="67">
        <f>'With and Without Program'!C90/1000000000</f>
        <v>19.857210634992256</v>
      </c>
      <c r="E85" s="67">
        <f>'With and Without Program'!E90/1000000000</f>
        <v>12.410756646870158</v>
      </c>
      <c r="F85" s="67">
        <f>'With and Without Program'!F90/1000000000</f>
        <v>265.6841368215712</v>
      </c>
      <c r="G85" s="8">
        <f t="shared" si="2"/>
        <v>2099</v>
      </c>
      <c r="H85" s="75">
        <f>'With and Without Program'!G90/1000000000</f>
        <v>1.7980235454175852</v>
      </c>
      <c r="I85" s="2">
        <f>'With and Without Program'!H90/1000000000</f>
        <v>0</v>
      </c>
      <c r="J85" s="60">
        <f>'With and Without Program'!J90/1000000000</f>
        <v>48.829811187431048</v>
      </c>
      <c r="K85" s="60">
        <f>'With and Without Program'!I90/1000000000</f>
        <v>18.982913377819642</v>
      </c>
      <c r="L85" s="60">
        <f>'With and Without Program'!K90/1000000000</f>
        <v>11.864320861137276</v>
      </c>
      <c r="M85" s="77">
        <f>'With and Without Program'!L90/1000000000</f>
        <v>81.475068971805541</v>
      </c>
      <c r="N85">
        <f>'With and Without Program'!M90</f>
        <v>2099</v>
      </c>
      <c r="O85">
        <f>'With and Without Program'!N90</f>
        <v>184209067849.76569</v>
      </c>
      <c r="Q85" s="133">
        <f t="shared" si="3"/>
        <v>2.2068389362637931E-2</v>
      </c>
    </row>
    <row r="86" spans="2:17">
      <c r="B86" s="8">
        <f>'With and Without Program'!B91</f>
        <v>2100</v>
      </c>
      <c r="C86" s="67">
        <f>'With and Without Program'!D91/1000000000</f>
        <v>247.60701525590969</v>
      </c>
      <c r="D86" s="67">
        <f>'With and Without Program'!C91/1000000000</f>
        <v>20.743348275837487</v>
      </c>
      <c r="E86" s="67">
        <f>'With and Without Program'!E91/1000000000</f>
        <v>12.96459267239843</v>
      </c>
      <c r="F86" s="67">
        <f>'With and Without Program'!F91/1000000000</f>
        <v>281.31495620414563</v>
      </c>
      <c r="G86" s="8">
        <f t="shared" si="2"/>
        <v>2100</v>
      </c>
      <c r="H86" s="75">
        <f>'With and Without Program'!G91/1000000000</f>
        <v>1.8964354568132915</v>
      </c>
      <c r="I86" s="2">
        <f>'With and Without Program'!H91/1000000000</f>
        <v>0</v>
      </c>
      <c r="J86" s="60">
        <f>'With and Without Program'!J91/1000000000</f>
        <v>50.782840382145686</v>
      </c>
      <c r="K86" s="60">
        <f>'With and Without Program'!I91/1000000000</f>
        <v>19.830011066661267</v>
      </c>
      <c r="L86" s="60">
        <f>'With and Without Program'!K91/1000000000</f>
        <v>12.393756916663293</v>
      </c>
      <c r="M86" s="77">
        <f>'With and Without Program'!L91/1000000000</f>
        <v>84.903043822283536</v>
      </c>
      <c r="N86">
        <f>'With and Without Program'!M91</f>
        <v>2100</v>
      </c>
      <c r="O86">
        <f>'With and Without Program'!N91</f>
        <v>196411912381.86209</v>
      </c>
      <c r="Q86" s="133">
        <f t="shared" si="3"/>
        <v>2.2336483728225956E-2</v>
      </c>
    </row>
    <row r="87" spans="2:17">
      <c r="B87" s="8">
        <f>'With and Without Program'!B92</f>
        <v>2101</v>
      </c>
      <c r="C87" s="67">
        <f>'With and Without Program'!D92/1000000000</f>
        <v>262.73961833818953</v>
      </c>
      <c r="D87" s="67">
        <f>'With and Without Program'!C92/1000000000</f>
        <v>21.672243331852364</v>
      </c>
      <c r="E87" s="67">
        <f>'With and Without Program'!E92/1000000000</f>
        <v>13.545152082407727</v>
      </c>
      <c r="F87" s="67">
        <f>'With and Without Program'!F92/1000000000</f>
        <v>297.95701375244965</v>
      </c>
      <c r="G87" s="8">
        <f t="shared" si="2"/>
        <v>2101</v>
      </c>
      <c r="H87" s="75">
        <f>'With and Without Program'!G92/1000000000</f>
        <v>2.0002337893957747</v>
      </c>
      <c r="I87" s="2">
        <f>'With and Without Program'!H92/1000000000</f>
        <v>0</v>
      </c>
      <c r="J87" s="60">
        <f>'With and Without Program'!J92/1000000000</f>
        <v>52.829870302379042</v>
      </c>
      <c r="K87" s="60">
        <f>'With and Without Program'!I92/1000000000</f>
        <v>20.717982117972923</v>
      </c>
      <c r="L87" s="60">
        <f>'With and Without Program'!K92/1000000000</f>
        <v>12.948738823733079</v>
      </c>
      <c r="M87" s="77">
        <f>'With and Without Program'!L92/1000000000</f>
        <v>88.496825033480818</v>
      </c>
      <c r="N87">
        <f>'With and Without Program'!M92</f>
        <v>2101</v>
      </c>
      <c r="O87">
        <f>'With and Without Program'!N92</f>
        <v>209460188718.96881</v>
      </c>
      <c r="Q87" s="133">
        <f t="shared" si="3"/>
        <v>2.260232261031998E-2</v>
      </c>
    </row>
    <row r="88" spans="2:17">
      <c r="B88" s="8">
        <f>'With and Without Program'!B93</f>
        <v>2102</v>
      </c>
      <c r="C88" s="67">
        <f>'With and Without Program'!D93/1000000000</f>
        <v>278.84152885447696</v>
      </c>
      <c r="D88" s="67">
        <f>'With and Without Program'!C93/1000000000</f>
        <v>22.642169522779138</v>
      </c>
      <c r="E88" s="67">
        <f>'With and Without Program'!E93/1000000000</f>
        <v>14.151355951736962</v>
      </c>
      <c r="F88" s="67">
        <f>'With and Without Program'!F93/1000000000</f>
        <v>315.63505432899302</v>
      </c>
      <c r="G88" s="8">
        <f t="shared" si="2"/>
        <v>2102</v>
      </c>
      <c r="H88" s="75">
        <f>'With and Without Program'!G93/1000000000</f>
        <v>2.1097133606946064</v>
      </c>
      <c r="I88" s="2">
        <f>'With and Without Program'!H93/1000000000</f>
        <v>0</v>
      </c>
      <c r="J88" s="60">
        <f>'With and Without Program'!J93/1000000000</f>
        <v>54.968181281236582</v>
      </c>
      <c r="K88" s="60">
        <f>'With and Without Program'!I93/1000000000</f>
        <v>21.64517524674908</v>
      </c>
      <c r="L88" s="60">
        <f>'With and Without Program'!K93/1000000000</f>
        <v>13.528234529218176</v>
      </c>
      <c r="M88" s="77">
        <f>'With and Without Program'!L93/1000000000</f>
        <v>92.251304417898439</v>
      </c>
      <c r="N88">
        <f>'With and Without Program'!M93</f>
        <v>2102</v>
      </c>
      <c r="O88">
        <f>'With and Without Program'!N93</f>
        <v>223383749911.0946</v>
      </c>
      <c r="Q88" s="133">
        <f t="shared" si="3"/>
        <v>2.2869198153964352E-2</v>
      </c>
    </row>
    <row r="89" spans="2:17">
      <c r="B89" s="8">
        <f>'With and Without Program'!B94</f>
        <v>2103</v>
      </c>
      <c r="C89" s="67">
        <f>'With and Without Program'!D94/1000000000</f>
        <v>295.97522015335426</v>
      </c>
      <c r="D89" s="67">
        <f>'With and Without Program'!C94/1000000000</f>
        <v>23.654907724468938</v>
      </c>
      <c r="E89" s="67">
        <f>'With and Without Program'!E94/1000000000</f>
        <v>14.784317327793085</v>
      </c>
      <c r="F89" s="67">
        <f>'With and Without Program'!F94/1000000000</f>
        <v>334.41444520561629</v>
      </c>
      <c r="G89" s="8">
        <f t="shared" si="2"/>
        <v>2103</v>
      </c>
      <c r="H89" s="75">
        <f>'With and Without Program'!G94/1000000000</f>
        <v>2.2251851246391605</v>
      </c>
      <c r="I89" s="2">
        <f>'With and Without Program'!H94/1000000000</f>
        <v>0</v>
      </c>
      <c r="J89" s="60">
        <f>'With and Without Program'!J94/1000000000</f>
        <v>57.201733959116069</v>
      </c>
      <c r="K89" s="60">
        <f>'With and Without Program'!I94/1000000000</f>
        <v>22.613292733107929</v>
      </c>
      <c r="L89" s="60">
        <f>'With and Without Program'!K94/1000000000</f>
        <v>14.133307958192455</v>
      </c>
      <c r="M89" s="77">
        <f>'With and Without Program'!L94/1000000000</f>
        <v>96.173519775055624</v>
      </c>
      <c r="N89">
        <f>'With and Without Program'!M94</f>
        <v>2103</v>
      </c>
      <c r="O89">
        <f>'With and Without Program'!N94</f>
        <v>238240925430.56067</v>
      </c>
      <c r="Q89" s="133">
        <f t="shared" si="3"/>
        <v>2.3137191295938234E-2</v>
      </c>
    </row>
    <row r="90" spans="2:17">
      <c r="B90" s="8">
        <f>'With and Without Program'!B95</f>
        <v>2104</v>
      </c>
      <c r="C90" s="67">
        <f>'With and Without Program'!D95/1000000000</f>
        <v>314.20717179631737</v>
      </c>
      <c r="D90" s="67">
        <f>'With and Without Program'!C95/1000000000</f>
        <v>24.712314322520793</v>
      </c>
      <c r="E90" s="67">
        <f>'With and Without Program'!E95/1000000000</f>
        <v>15.445196451575496</v>
      </c>
      <c r="F90" s="67">
        <f>'With and Without Program'!F95/1000000000</f>
        <v>354.36468257041372</v>
      </c>
      <c r="G90" s="8">
        <f t="shared" si="2"/>
        <v>2104</v>
      </c>
      <c r="H90" s="75">
        <f>'With and Without Program'!G95/1000000000</f>
        <v>2.3469770547612181</v>
      </c>
      <c r="I90" s="2">
        <f>'With and Without Program'!H95/1000000000</f>
        <v>0</v>
      </c>
      <c r="J90" s="60">
        <f>'With and Without Program'!J95/1000000000</f>
        <v>59.534657621668551</v>
      </c>
      <c r="K90" s="60">
        <f>'With and Without Program'!I95/1000000000</f>
        <v>23.624109029985792</v>
      </c>
      <c r="L90" s="60">
        <f>'With and Without Program'!K95/1000000000</f>
        <v>14.765068143741122</v>
      </c>
      <c r="M90" s="77">
        <f>'With and Without Program'!L95/1000000000</f>
        <v>100.27081185015668</v>
      </c>
      <c r="N90">
        <f>'With and Without Program'!M95</f>
        <v>2104</v>
      </c>
      <c r="O90">
        <f>'With and Without Program'!N95</f>
        <v>254093870720.25702</v>
      </c>
      <c r="Q90" s="133">
        <f t="shared" si="3"/>
        <v>2.3406383287975251E-2</v>
      </c>
    </row>
    <row r="91" spans="2:17">
      <c r="B91" s="8">
        <f>'With and Without Program'!B96</f>
        <v>2105</v>
      </c>
      <c r="C91" s="67">
        <f>'With and Without Program'!D96/1000000000</f>
        <v>333.60811934515453</v>
      </c>
      <c r="D91" s="67">
        <f>'With and Without Program'!C96/1000000000</f>
        <v>25.816324311066651</v>
      </c>
      <c r="E91" s="67">
        <f>'With and Without Program'!E96/1000000000</f>
        <v>16.135202694416655</v>
      </c>
      <c r="F91" s="67">
        <f>'With and Without Program'!F96/1000000000</f>
        <v>375.55964635063782</v>
      </c>
      <c r="G91" s="8">
        <f t="shared" si="2"/>
        <v>2105</v>
      </c>
      <c r="H91" s="75">
        <f>'With and Without Program'!G96/1000000000</f>
        <v>2.4754350757384214</v>
      </c>
      <c r="I91" s="2">
        <f>'With and Without Program'!H96/1000000000</f>
        <v>0</v>
      </c>
      <c r="J91" s="60">
        <f>'With and Without Program'!J96/1000000000</f>
        <v>61.97125629800518</v>
      </c>
      <c r="K91" s="60">
        <f>'With and Without Program'!I96/1000000000</f>
        <v>24.679473724718672</v>
      </c>
      <c r="L91" s="60">
        <f>'With and Without Program'!K96/1000000000</f>
        <v>15.424671077949171</v>
      </c>
      <c r="M91" s="77">
        <f>'With and Without Program'!L96/1000000000</f>
        <v>104.55083617641145</v>
      </c>
      <c r="N91">
        <f>'With and Without Program'!M96</f>
        <v>2105</v>
      </c>
      <c r="O91">
        <f>'With and Without Program'!N96</f>
        <v>271008810174.22638</v>
      </c>
      <c r="Q91" s="133">
        <f t="shared" si="3"/>
        <v>2.3676855836538245E-2</v>
      </c>
    </row>
    <row r="92" spans="2:17">
      <c r="B92" s="8">
        <f>'With and Without Program'!B97</f>
        <v>2106</v>
      </c>
      <c r="C92" s="67">
        <f>'With and Without Program'!D97/1000000000</f>
        <v>354.25332425490711</v>
      </c>
      <c r="D92" s="67">
        <f>'With and Without Program'!C97/1000000000</f>
        <v>26.968954512660797</v>
      </c>
      <c r="E92" s="67">
        <f>'With and Without Program'!E97/1000000000</f>
        <v>16.855596570412999</v>
      </c>
      <c r="F92" s="67">
        <f>'With and Without Program'!F97/1000000000</f>
        <v>398.07787533798091</v>
      </c>
      <c r="G92" s="8">
        <f t="shared" si="2"/>
        <v>2106</v>
      </c>
      <c r="H92" s="75">
        <f>'With and Without Program'!G97/1000000000</f>
        <v>2.6109240459244742</v>
      </c>
      <c r="I92" s="2">
        <f>'With and Without Program'!H97/1000000000</f>
        <v>0</v>
      </c>
      <c r="J92" s="60">
        <f>'With and Without Program'!J97/1000000000</f>
        <v>64.516015991988468</v>
      </c>
      <c r="K92" s="60">
        <f>'With and Without Program'!I97/1000000000</f>
        <v>25.781314616349892</v>
      </c>
      <c r="L92" s="60">
        <f>'With and Without Program'!K97/1000000000</f>
        <v>16.113321635218682</v>
      </c>
      <c r="M92" s="77">
        <f>'With and Without Program'!L97/1000000000</f>
        <v>109.0215762894815</v>
      </c>
      <c r="N92">
        <f>'With and Without Program'!M97</f>
        <v>2106</v>
      </c>
      <c r="O92">
        <f>'With and Without Program'!N97</f>
        <v>289056299048.49939</v>
      </c>
      <c r="Q92" s="133">
        <f t="shared" si="3"/>
        <v>2.394869102783628E-2</v>
      </c>
    </row>
    <row r="93" spans="2:17">
      <c r="B93" s="8">
        <f>'With and Without Program'!B98</f>
        <v>2107</v>
      </c>
      <c r="C93" s="67">
        <f>'With and Without Program'!D98/1000000000</f>
        <v>376.2228641171094</v>
      </c>
      <c r="D93" s="67">
        <f>'With and Without Program'!C98/1000000000</f>
        <v>28.17230692363669</v>
      </c>
      <c r="E93" s="67">
        <f>'With and Without Program'!E98/1000000000</f>
        <v>17.60769182727293</v>
      </c>
      <c r="F93" s="67">
        <f>'With and Without Program'!F98/1000000000</f>
        <v>422.00286286801906</v>
      </c>
      <c r="G93" s="8">
        <f t="shared" si="2"/>
        <v>2107</v>
      </c>
      <c r="H93" s="75">
        <f>'With and Without Program'!G98/1000000000</f>
        <v>2.7538287936567487</v>
      </c>
      <c r="I93" s="2">
        <f>'With and Without Program'!H98/1000000000</f>
        <v>0</v>
      </c>
      <c r="J93" s="60">
        <f>'With and Without Program'!J98/1000000000</f>
        <v>67.173612816383169</v>
      </c>
      <c r="K93" s="60">
        <f>'With and Without Program'!I98/1000000000</f>
        <v>26.931640912832414</v>
      </c>
      <c r="L93" s="60">
        <f>'With and Without Program'!K98/1000000000</f>
        <v>16.83227557052026</v>
      </c>
      <c r="M93" s="77">
        <f>'With and Without Program'!L98/1000000000</f>
        <v>113.69135809339259</v>
      </c>
      <c r="N93">
        <f>'With and Without Program'!M98</f>
        <v>2107</v>
      </c>
      <c r="O93">
        <f>'With and Without Program'!N98</f>
        <v>308311504774.62646</v>
      </c>
      <c r="Q93" s="133">
        <f t="shared" si="3"/>
        <v>2.4221971131654491E-2</v>
      </c>
    </row>
    <row r="94" spans="2:17">
      <c r="B94" s="8">
        <f>'With and Without Program'!B99</f>
        <v>2108</v>
      </c>
      <c r="C94" s="67">
        <f>'With and Without Program'!D99/1000000000</f>
        <v>399.60192658080786</v>
      </c>
      <c r="D94" s="67">
        <f>'With and Without Program'!C99/1000000000</f>
        <v>29.428572189428522</v>
      </c>
      <c r="E94" s="67">
        <f>'With and Without Program'!E99/1000000000</f>
        <v>18.392857618392828</v>
      </c>
      <c r="F94" s="67">
        <f>'With and Without Program'!F99/1000000000</f>
        <v>447.4233563886292</v>
      </c>
      <c r="G94" s="8">
        <f t="shared" si="2"/>
        <v>2108</v>
      </c>
      <c r="H94" s="75">
        <f>'With and Without Program'!G99/1000000000</f>
        <v>2.9045552102847632</v>
      </c>
      <c r="I94" s="2">
        <f>'With and Without Program'!H99/1000000000</f>
        <v>0</v>
      </c>
      <c r="J94" s="60">
        <f>'With and Without Program'!J99/1000000000</f>
        <v>69.948918851750534</v>
      </c>
      <c r="K94" s="60">
        <f>'With and Without Program'!I99/1000000000</f>
        <v>28.132546552422312</v>
      </c>
      <c r="L94" s="60">
        <f>'With and Without Program'!K99/1000000000</f>
        <v>17.582841595263947</v>
      </c>
      <c r="M94" s="77">
        <f>'With and Without Program'!L99/1000000000</f>
        <v>118.56886220972156</v>
      </c>
      <c r="N94">
        <f>'With and Without Program'!M99</f>
        <v>2108</v>
      </c>
      <c r="O94">
        <f>'With and Without Program'!N99</f>
        <v>328854494178.90765</v>
      </c>
      <c r="Q94" s="133">
        <f t="shared" si="3"/>
        <v>2.4496778970074459E-2</v>
      </c>
    </row>
    <row r="95" spans="2:17">
      <c r="B95" s="8">
        <f>'With and Without Program'!B100</f>
        <v>2109</v>
      </c>
      <c r="C95" s="67">
        <f>'With and Without Program'!D100/1000000000</f>
        <v>424.48114136945958</v>
      </c>
      <c r="D95" s="67">
        <f>'With and Without Program'!C100/1000000000</f>
        <v>30.740033214490438</v>
      </c>
      <c r="E95" s="67">
        <f>'With and Without Program'!E100/1000000000</f>
        <v>19.212520759056524</v>
      </c>
      <c r="F95" s="67">
        <f>'With and Without Program'!F100/1000000000</f>
        <v>474.43369534300655</v>
      </c>
      <c r="G95" s="8">
        <f t="shared" ref="G95:G116" si="4">B95</f>
        <v>2109</v>
      </c>
      <c r="H95" s="75">
        <f>'With and Without Program'!G100/1000000000</f>
        <v>3.0635314030240495</v>
      </c>
      <c r="I95" s="2">
        <f>'With and Without Program'!H100/1000000000</f>
        <v>0</v>
      </c>
      <c r="J95" s="60">
        <f>'With and Without Program'!J100/1000000000</f>
        <v>72.847011806314626</v>
      </c>
      <c r="K95" s="60">
        <f>'With and Without Program'!I100/1000000000</f>
        <v>29.38621365368914</v>
      </c>
      <c r="L95" s="60">
        <f>'With and Without Program'!K100/1000000000</f>
        <v>18.366383533555712</v>
      </c>
      <c r="M95" s="77">
        <f>'With and Without Program'!L100/1000000000</f>
        <v>123.66314039658351</v>
      </c>
      <c r="N95">
        <f>'With and Without Program'!M100</f>
        <v>2109</v>
      </c>
      <c r="O95">
        <f>'With and Without Program'!N100</f>
        <v>350770554946.42303</v>
      </c>
      <c r="Q95" s="133">
        <f t="shared" si="3"/>
        <v>2.4773197520291071E-2</v>
      </c>
    </row>
    <row r="96" spans="2:17">
      <c r="B96" s="8">
        <f>'With and Without Program'!B101</f>
        <v>2110</v>
      </c>
      <c r="C96" s="67">
        <f>'With and Without Program'!D101/1000000000</f>
        <v>450.95691434933707</v>
      </c>
      <c r="D96" s="67">
        <f>'With and Without Program'!C101/1000000000</f>
        <v>32.109068911584977</v>
      </c>
      <c r="E96" s="67">
        <f>'With and Without Program'!E101/1000000000</f>
        <v>20.068168069740608</v>
      </c>
      <c r="F96" s="67">
        <f>'With and Without Program'!F101/1000000000</f>
        <v>503.13415133066263</v>
      </c>
      <c r="G96" s="8">
        <f t="shared" si="4"/>
        <v>2110</v>
      </c>
      <c r="H96" s="75">
        <f>'With and Without Program'!G101/1000000000</f>
        <v>3.2312089109098836</v>
      </c>
      <c r="I96" s="2">
        <f>'With and Without Program'!H101/1000000000</f>
        <v>0</v>
      </c>
      <c r="J96" s="60">
        <f>'With and Without Program'!J101/1000000000</f>
        <v>75.873181766438464</v>
      </c>
      <c r="K96" s="60">
        <f>'With and Without Program'!I101/1000000000</f>
        <v>30.694916098701587</v>
      </c>
      <c r="L96" s="60">
        <f>'With and Without Program'!K101/1000000000</f>
        <v>19.184322561688493</v>
      </c>
      <c r="M96" s="77">
        <f>'With and Without Program'!L101/1000000000</f>
        <v>128.98362933773842</v>
      </c>
      <c r="N96">
        <f>'With and Without Program'!M101</f>
        <v>2110</v>
      </c>
      <c r="O96">
        <f>'With and Without Program'!N101</f>
        <v>374150521992.92426</v>
      </c>
      <c r="Q96" s="133">
        <f t="shared" si="3"/>
        <v>2.5051310212779745E-2</v>
      </c>
    </row>
    <row r="97" spans="2:17">
      <c r="B97" s="8">
        <f>'With and Without Program'!B102</f>
        <v>2111</v>
      </c>
      <c r="C97" s="67">
        <f>'With and Without Program'!D102/1000000000</f>
        <v>479.18112658591116</v>
      </c>
      <c r="D97" s="67">
        <f>'With and Without Program'!C102/1000000000</f>
        <v>33.542015711098045</v>
      </c>
      <c r="E97" s="67">
        <f>'With and Without Program'!E102/1000000000</f>
        <v>20.96375981943628</v>
      </c>
      <c r="F97" s="67">
        <f>'With and Without Program'!F102/1000000000</f>
        <v>533.68690211644548</v>
      </c>
      <c r="G97" s="8">
        <f t="shared" si="4"/>
        <v>2111</v>
      </c>
      <c r="H97" s="75">
        <f>'With and Without Program'!G102/1000000000</f>
        <v>3.4080639873045597</v>
      </c>
      <c r="I97" s="2">
        <f>'With and Without Program'!H102/1000000000</f>
        <v>0</v>
      </c>
      <c r="J97" s="60">
        <f>'With and Without Program'!J102/1000000000</f>
        <v>79.041075755897793</v>
      </c>
      <c r="K97" s="60">
        <f>'With and Without Program'!I102/1000000000</f>
        <v>32.064846381998215</v>
      </c>
      <c r="L97" s="60">
        <f>'With and Without Program'!K102/1000000000</f>
        <v>20.040528988748886</v>
      </c>
      <c r="M97" s="77">
        <f>'With and Without Program'!L102/1000000000</f>
        <v>134.55451511394946</v>
      </c>
      <c r="N97">
        <f>'With and Without Program'!M102</f>
        <v>2111</v>
      </c>
      <c r="O97">
        <f>'With and Without Program'!N102</f>
        <v>399132387002.49597</v>
      </c>
      <c r="Q97" s="133">
        <f t="shared" si="3"/>
        <v>2.5328499637625616E-2</v>
      </c>
    </row>
    <row r="98" spans="2:17">
      <c r="B98" s="8">
        <f>'With and Without Program'!B103</f>
        <v>2112</v>
      </c>
      <c r="C98" s="67">
        <f>'With and Without Program'!D103/1000000000</f>
        <v>509.22028271671741</v>
      </c>
      <c r="D98" s="67">
        <f>'With and Without Program'!C103/1000000000</f>
        <v>35.037984518283452</v>
      </c>
      <c r="E98" s="67">
        <f>'With and Without Program'!E103/1000000000</f>
        <v>21.898740323927157</v>
      </c>
      <c r="F98" s="67">
        <f>'With and Without Program'!F103/1000000000</f>
        <v>566.15700755892794</v>
      </c>
      <c r="G98" s="8">
        <f t="shared" si="4"/>
        <v>2112</v>
      </c>
      <c r="H98" s="75">
        <f>'With and Without Program'!G103/1000000000</f>
        <v>3.5945989526009332</v>
      </c>
      <c r="I98" s="2">
        <f>'With and Without Program'!H103/1000000000</f>
        <v>0</v>
      </c>
      <c r="J98" s="60">
        <f>'With and Without Program'!J103/1000000000</f>
        <v>82.349074095988172</v>
      </c>
      <c r="K98" s="60">
        <f>'With and Without Program'!I103/1000000000</f>
        <v>33.495032403377756</v>
      </c>
      <c r="L98" s="60">
        <f>'With and Without Program'!K103/1000000000</f>
        <v>20.934395252111099</v>
      </c>
      <c r="M98" s="77">
        <f>'With and Without Program'!L103/1000000000</f>
        <v>140.37310070407796</v>
      </c>
      <c r="N98">
        <f>'With and Without Program'!M103</f>
        <v>2112</v>
      </c>
      <c r="O98">
        <f>'With and Without Program'!N103</f>
        <v>425783906854.85004</v>
      </c>
      <c r="Q98" s="133">
        <f t="shared" si="3"/>
        <v>2.5607462787181328E-2</v>
      </c>
    </row>
    <row r="99" spans="2:17">
      <c r="B99" s="8">
        <f>'With and Without Program'!B104</f>
        <v>2113</v>
      </c>
      <c r="C99" s="67">
        <f>'With and Without Program'!D104/1000000000</f>
        <v>541.1911260786344</v>
      </c>
      <c r="D99" s="67">
        <f>'With and Without Program'!C104/1000000000</f>
        <v>36.599695166909655</v>
      </c>
      <c r="E99" s="67">
        <f>'With and Without Program'!E104/1000000000</f>
        <v>22.874809479318536</v>
      </c>
      <c r="F99" s="67">
        <f>'With and Without Program'!F104/1000000000</f>
        <v>600.66563072486258</v>
      </c>
      <c r="G99" s="8">
        <f t="shared" si="4"/>
        <v>2113</v>
      </c>
      <c r="H99" s="75">
        <f>'With and Without Program'!G104/1000000000</f>
        <v>3.7913436209643239</v>
      </c>
      <c r="I99" s="2">
        <f>'With and Without Program'!H104/1000000000</f>
        <v>0</v>
      </c>
      <c r="J99" s="60">
        <f>'With and Without Program'!J104/1000000000</f>
        <v>85.803218650940735</v>
      </c>
      <c r="K99" s="60">
        <f>'With and Without Program'!I104/1000000000</f>
        <v>34.988074910940263</v>
      </c>
      <c r="L99" s="60">
        <f>'With and Without Program'!K104/1000000000</f>
        <v>21.867546819337662</v>
      </c>
      <c r="M99" s="77">
        <f>'With and Without Program'!L104/1000000000</f>
        <v>146.45018400218299</v>
      </c>
      <c r="N99">
        <f>'With and Without Program'!M104</f>
        <v>2113</v>
      </c>
      <c r="O99">
        <f>'With and Without Program'!N104</f>
        <v>454215446722.67957</v>
      </c>
      <c r="Q99" s="133">
        <f t="shared" si="3"/>
        <v>2.5888281717063668E-2</v>
      </c>
    </row>
    <row r="100" spans="2:17">
      <c r="B100" s="8">
        <f>'With and Without Program'!B105</f>
        <v>2114</v>
      </c>
      <c r="C100" s="67">
        <f>'With and Without Program'!D105/1000000000</f>
        <v>575.2178454600612</v>
      </c>
      <c r="D100" s="67">
        <f>'With and Without Program'!C105/1000000000</f>
        <v>38.229981919102755</v>
      </c>
      <c r="E100" s="67">
        <f>'With and Without Program'!E105/1000000000</f>
        <v>23.893738699439222</v>
      </c>
      <c r="F100" s="67">
        <f>'With and Without Program'!F105/1000000000</f>
        <v>637.34156607860314</v>
      </c>
      <c r="G100" s="8">
        <f t="shared" si="4"/>
        <v>2114</v>
      </c>
      <c r="H100" s="75">
        <f>'With and Without Program'!G105/1000000000</f>
        <v>3.9988568051651749</v>
      </c>
      <c r="I100" s="2">
        <f>'With and Without Program'!H105/1000000000</f>
        <v>0</v>
      </c>
      <c r="J100" s="60">
        <f>'With and Without Program'!J105/1000000000</f>
        <v>89.409804774813239</v>
      </c>
      <c r="K100" s="60">
        <f>'With and Without Program'!I105/1000000000</f>
        <v>36.546684088250565</v>
      </c>
      <c r="L100" s="60">
        <f>'With and Without Program'!K105/1000000000</f>
        <v>22.8416775551566</v>
      </c>
      <c r="M100" s="77">
        <f>'With and Without Program'!L105/1000000000</f>
        <v>152.79702322338557</v>
      </c>
      <c r="N100">
        <f>'With and Without Program'!M105</f>
        <v>2114</v>
      </c>
      <c r="O100">
        <f>'With and Without Program'!N105</f>
        <v>484544542855.21759</v>
      </c>
      <c r="Q100" s="133">
        <f t="shared" si="3"/>
        <v>2.61710386812899E-2</v>
      </c>
    </row>
    <row r="101" spans="2:17">
      <c r="B101" s="8">
        <f>'With and Without Program'!B106</f>
        <v>2115</v>
      </c>
      <c r="C101" s="67">
        <f>'With and Without Program'!D106/1000000000</f>
        <v>611.43255590821377</v>
      </c>
      <c r="D101" s="67">
        <f>'With and Without Program'!C106/1000000000</f>
        <v>39.93179810859791</v>
      </c>
      <c r="E101" s="67">
        <f>'With and Without Program'!E106/1000000000</f>
        <v>24.957373817873691</v>
      </c>
      <c r="F101" s="67">
        <f>'With and Without Program'!F106/1000000000</f>
        <v>676.32172783468525</v>
      </c>
      <c r="G101" s="8">
        <f t="shared" si="4"/>
        <v>2115</v>
      </c>
      <c r="H101" s="75">
        <f>'With and Without Program'!G106/1000000000</f>
        <v>4.2177279037766686</v>
      </c>
      <c r="I101" s="2">
        <f>'With and Without Program'!H106/1000000000</f>
        <v>0</v>
      </c>
      <c r="J101" s="60">
        <f>'With and Without Program'!J106/1000000000</f>
        <v>93.17539337745535</v>
      </c>
      <c r="K101" s="60">
        <f>'With and Without Program'!I106/1000000000</f>
        <v>38.173683996014567</v>
      </c>
      <c r="L101" s="60">
        <f>'With and Without Program'!K106/1000000000</f>
        <v>23.858552497509102</v>
      </c>
      <c r="M101" s="77">
        <f>'With and Without Program'!L106/1000000000</f>
        <v>159.42535777475567</v>
      </c>
      <c r="N101">
        <f>'With and Without Program'!M106</f>
        <v>2115</v>
      </c>
      <c r="O101">
        <f>'With and Without Program'!N106</f>
        <v>516896370059.92963</v>
      </c>
      <c r="Q101" s="133">
        <f t="shared" si="3"/>
        <v>2.6455815829095966E-2</v>
      </c>
    </row>
    <row r="102" spans="2:17">
      <c r="B102" s="8">
        <f>'With and Without Program'!B107</f>
        <v>2116</v>
      </c>
      <c r="C102" s="67">
        <f>'With and Without Program'!D107/1000000000</f>
        <v>649.97578781486766</v>
      </c>
      <c r="D102" s="67">
        <f>'With and Without Program'!C107/1000000000</f>
        <v>41.708220962244809</v>
      </c>
      <c r="E102" s="67">
        <f>'With and Without Program'!E107/1000000000</f>
        <v>26.067638101403009</v>
      </c>
      <c r="F102" s="67">
        <f>'With and Without Program'!F107/1000000000</f>
        <v>717.75164687851554</v>
      </c>
      <c r="G102" s="8">
        <f t="shared" si="4"/>
        <v>2116</v>
      </c>
      <c r="H102" s="75">
        <f>'With and Without Program'!G107/1000000000</f>
        <v>4.4485785752454037</v>
      </c>
      <c r="I102" s="2">
        <f>'With and Without Program'!H107/1000000000</f>
        <v>0</v>
      </c>
      <c r="J102" s="60">
        <f>'With and Without Program'!J107/1000000000</f>
        <v>97.106820064686715</v>
      </c>
      <c r="K102" s="60">
        <f>'With and Without Program'!I107/1000000000</f>
        <v>39.872017184334318</v>
      </c>
      <c r="L102" s="60">
        <f>'With and Without Program'!K107/1000000000</f>
        <v>24.920010740208951</v>
      </c>
      <c r="M102" s="77">
        <f>'With and Without Program'!L107/1000000000</f>
        <v>166.3474265644754</v>
      </c>
      <c r="N102">
        <f>'With and Without Program'!M107</f>
        <v>2116</v>
      </c>
      <c r="O102">
        <f>'With and Without Program'!N107</f>
        <v>551404220314.04004</v>
      </c>
      <c r="Q102" s="133">
        <f t="shared" si="3"/>
        <v>2.6742695496531518E-2</v>
      </c>
    </row>
    <row r="103" spans="2:17">
      <c r="B103" s="8">
        <f>'With and Without Program'!B108</f>
        <v>2117</v>
      </c>
      <c r="C103" s="67">
        <f>'With and Without Program'!D108/1000000000</f>
        <v>690.99701748667871</v>
      </c>
      <c r="D103" s="67">
        <f>'With and Without Program'!C108/1000000000</f>
        <v>43.56245660598492</v>
      </c>
      <c r="E103" s="67">
        <f>'With and Without Program'!E108/1000000000</f>
        <v>27.226535378740575</v>
      </c>
      <c r="F103" s="67">
        <f>'With and Without Program'!F108/1000000000</f>
        <v>761.78600947140421</v>
      </c>
      <c r="G103" s="8">
        <f t="shared" si="4"/>
        <v>2117</v>
      </c>
      <c r="H103" s="75">
        <f>'With and Without Program'!G108/1000000000</f>
        <v>4.6920645035900739</v>
      </c>
      <c r="I103" s="2">
        <f>'With and Without Program'!H108/1000000000</f>
        <v>0</v>
      </c>
      <c r="J103" s="60">
        <f>'With and Without Program'!J108/1000000000</f>
        <v>101.21120641134041</v>
      </c>
      <c r="K103" s="60">
        <f>'With and Without Program'!I108/1000000000</f>
        <v>41.644749481496028</v>
      </c>
      <c r="L103" s="60">
        <f>'With and Without Program'!K108/1000000000</f>
        <v>26.027968425935018</v>
      </c>
      <c r="M103" s="77">
        <f>'With and Without Program'!L108/1000000000</f>
        <v>173.57598882236155</v>
      </c>
      <c r="N103">
        <f>'With and Without Program'!M108</f>
        <v>2117</v>
      </c>
      <c r="O103">
        <f>'With and Without Program'!N108</f>
        <v>588210020649.0426</v>
      </c>
      <c r="Q103" s="133">
        <f t="shared" si="3"/>
        <v>2.7031760184249642E-2</v>
      </c>
    </row>
    <row r="104" spans="2:17">
      <c r="B104" s="8">
        <f>'With and Without Program'!B109</f>
        <v>2118</v>
      </c>
      <c r="C104" s="67">
        <f>'With and Without Program'!D109/1000000000</f>
        <v>734.65521755844554</v>
      </c>
      <c r="D104" s="67">
        <f>'With and Without Program'!C109/1000000000</f>
        <v>45.497845261693421</v>
      </c>
      <c r="E104" s="67">
        <f>'With and Without Program'!E109/1000000000</f>
        <v>28.436153288558387</v>
      </c>
      <c r="F104" s="67">
        <f>'With and Without Program'!F109/1000000000</f>
        <v>808.58921610869731</v>
      </c>
      <c r="G104" s="8">
        <f t="shared" si="4"/>
        <v>2118</v>
      </c>
      <c r="H104" s="75">
        <f>'With and Without Program'!G109/1000000000</f>
        <v>4.9488772607432221</v>
      </c>
      <c r="I104" s="2">
        <f>'With and Without Program'!H109/1000000000</f>
        <v>0</v>
      </c>
      <c r="J104" s="60">
        <f>'With and Without Program'!J109/1000000000</f>
        <v>105.49596978542496</v>
      </c>
      <c r="K104" s="60">
        <f>'With and Without Program'!I109/1000000000</f>
        <v>43.495074965413046</v>
      </c>
      <c r="L104" s="60">
        <f>'With and Without Program'!K109/1000000000</f>
        <v>27.184421853383157</v>
      </c>
      <c r="M104" s="77">
        <f>'With and Without Program'!L109/1000000000</f>
        <v>181.12434386496437</v>
      </c>
      <c r="N104">
        <f>'With and Without Program'!M109</f>
        <v>2118</v>
      </c>
      <c r="O104">
        <f>'With and Without Program'!N109</f>
        <v>627464872243.73291</v>
      </c>
      <c r="Q104" s="133">
        <f t="shared" si="3"/>
        <v>2.7323092827504253E-2</v>
      </c>
    </row>
    <row r="105" spans="2:17">
      <c r="B105" s="8">
        <f>'With and Without Program'!B110</f>
        <v>2119</v>
      </c>
      <c r="C105" s="67">
        <f>'With and Without Program'!D110/1000000000</f>
        <v>781.11947539034475</v>
      </c>
      <c r="D105" s="67">
        <f>'With and Without Program'!C110/1000000000</f>
        <v>47.517866641457793</v>
      </c>
      <c r="E105" s="67">
        <f>'With and Without Program'!E110/1000000000</f>
        <v>29.698666650911122</v>
      </c>
      <c r="F105" s="67">
        <f>'With and Without Program'!F110/1000000000</f>
        <v>858.33600868271367</v>
      </c>
      <c r="G105" s="8">
        <f t="shared" si="4"/>
        <v>2119</v>
      </c>
      <c r="H105" s="75">
        <f>'With and Without Program'!G110/1000000000</f>
        <v>5.2197462708257429</v>
      </c>
      <c r="I105" s="2">
        <f>'With and Without Program'!H110/1000000000</f>
        <v>0</v>
      </c>
      <c r="J105" s="60">
        <f>'With and Without Program'!J110/1000000000</f>
        <v>109.96883848164238</v>
      </c>
      <c r="K105" s="60">
        <f>'With and Without Program'!I110/1000000000</f>
        <v>45.426321124018038</v>
      </c>
      <c r="L105" s="60">
        <f>'With and Without Program'!K110/1000000000</f>
        <v>28.391450702511271</v>
      </c>
      <c r="M105" s="77">
        <f>'With and Without Program'!L110/1000000000</f>
        <v>189.00635657899741</v>
      </c>
      <c r="N105">
        <f>'With and Without Program'!M110</f>
        <v>2119</v>
      </c>
      <c r="O105">
        <f>'With and Without Program'!N110</f>
        <v>669329652103.71619</v>
      </c>
      <c r="Q105" s="133">
        <f t="shared" si="3"/>
        <v>2.7616776310081873E-2</v>
      </c>
    </row>
    <row r="106" spans="2:17">
      <c r="B106" s="8">
        <f>'With and Without Program'!B111</f>
        <v>2120</v>
      </c>
      <c r="C106" s="67">
        <f>'With and Without Program'!D111/1000000000</f>
        <v>830.5696225304481</v>
      </c>
      <c r="D106" s="67">
        <f>'With and Without Program'!C111/1000000000</f>
        <v>49.62614554604437</v>
      </c>
      <c r="E106" s="67">
        <f>'With and Without Program'!E111/1000000000</f>
        <v>31.016340966277731</v>
      </c>
      <c r="F106" s="67">
        <f>'With and Without Program'!F111/1000000000</f>
        <v>911.21210904277018</v>
      </c>
      <c r="G106" s="8">
        <f t="shared" si="4"/>
        <v>2120</v>
      </c>
      <c r="H106" s="75">
        <f>'With and Without Program'!G111/1000000000</f>
        <v>5.5054408819332625</v>
      </c>
      <c r="I106" s="2">
        <f>'With and Without Program'!H111/1000000000</f>
        <v>0</v>
      </c>
      <c r="J106" s="60">
        <f>'With and Without Program'!J111/1000000000</f>
        <v>114.63786338881094</v>
      </c>
      <c r="K106" s="60">
        <f>'With and Without Program'!I111/1000000000</f>
        <v>47.441954211069991</v>
      </c>
      <c r="L106" s="60">
        <f>'With and Without Program'!K111/1000000000</f>
        <v>29.651221381918749</v>
      </c>
      <c r="M106" s="77">
        <f>'With and Without Program'!L111/1000000000</f>
        <v>197.23647986373297</v>
      </c>
      <c r="N106">
        <f>'With and Without Program'!M111</f>
        <v>2120</v>
      </c>
      <c r="O106">
        <f>'With and Without Program'!N111</f>
        <v>713975629179.03711</v>
      </c>
      <c r="Q106" s="133">
        <f t="shared" si="3"/>
        <v>2.7912893627674098E-2</v>
      </c>
    </row>
    <row r="107" spans="2:17">
      <c r="B107" s="8">
        <f>'With and Without Program'!B112</f>
        <v>2121</v>
      </c>
      <c r="C107" s="67">
        <f>'With and Without Program'!D112/1000000000</f>
        <v>883.60417066771834</v>
      </c>
      <c r="D107" s="67">
        <f>'With and Without Program'!C112/1000000000</f>
        <v>51.845548865863464</v>
      </c>
      <c r="E107" s="67">
        <f>'With and Without Program'!E112/1000000000</f>
        <v>32.403468041164665</v>
      </c>
      <c r="F107" s="67">
        <f>'With and Without Program'!F112/1000000000</f>
        <v>967.85318757474647</v>
      </c>
      <c r="G107" s="8">
        <f t="shared" si="4"/>
        <v>2121</v>
      </c>
      <c r="H107" s="75">
        <f>'With and Without Program'!G112/1000000000</f>
        <v>5.8067725513189572</v>
      </c>
      <c r="I107" s="2">
        <f>'With and Without Program'!H112/1000000000</f>
        <v>0</v>
      </c>
      <c r="J107" s="60">
        <f>'With and Without Program'!J112/1000000000</f>
        <v>119.56654635657731</v>
      </c>
      <c r="K107" s="60">
        <f>'With and Without Program'!I112/1000000000</f>
        <v>49.563443989710734</v>
      </c>
      <c r="L107" s="60">
        <f>'With and Without Program'!K112/1000000000</f>
        <v>30.977152493569207</v>
      </c>
      <c r="M107" s="77">
        <f>'With and Without Program'!L112/1000000000</f>
        <v>205.9139153911762</v>
      </c>
      <c r="N107">
        <f>'With and Without Program'!M112</f>
        <v>2121</v>
      </c>
      <c r="O107">
        <f>'With and Without Program'!N112</f>
        <v>761939272183.57031</v>
      </c>
      <c r="Q107" s="133">
        <f t="shared" si="3"/>
        <v>2.8200000666724189E-2</v>
      </c>
    </row>
    <row r="108" spans="2:17">
      <c r="B108" s="8">
        <f>'With and Without Program'!B113</f>
        <v>2122</v>
      </c>
      <c r="C108" s="67">
        <f>'With and Without Program'!D113/1000000000</f>
        <v>940.07565506478886</v>
      </c>
      <c r="D108" s="67">
        <f>'With and Without Program'!C113/1000000000</f>
        <v>54.162827153799299</v>
      </c>
      <c r="E108" s="67">
        <f>'With and Without Program'!E113/1000000000</f>
        <v>33.851766971124562</v>
      </c>
      <c r="F108" s="67">
        <f>'With and Without Program'!F113/1000000000</f>
        <v>1028.0902491897127</v>
      </c>
      <c r="G108" s="8">
        <f t="shared" si="4"/>
        <v>2122</v>
      </c>
      <c r="H108" s="75">
        <f>'With and Without Program'!G113/1000000000</f>
        <v>6.1245971501793388</v>
      </c>
      <c r="I108" s="2">
        <f>'With and Without Program'!H113/1000000000</f>
        <v>0</v>
      </c>
      <c r="J108" s="60">
        <f>'With and Without Program'!J113/1000000000</f>
        <v>124.71383087466752</v>
      </c>
      <c r="K108" s="60">
        <f>'With and Without Program'!I113/1000000000</f>
        <v>51.77847786068785</v>
      </c>
      <c r="L108" s="60">
        <f>'With and Without Program'!K113/1000000000</f>
        <v>32.361548662929906</v>
      </c>
      <c r="M108" s="77">
        <f>'With and Without Program'!L113/1000000000</f>
        <v>214.97845454846464</v>
      </c>
      <c r="N108">
        <f>'With and Without Program'!M113</f>
        <v>2122</v>
      </c>
      <c r="O108">
        <f>'With and Without Program'!N113</f>
        <v>813111794641.24805</v>
      </c>
      <c r="Q108" s="133">
        <f t="shared" si="3"/>
        <v>2.8489353330980488E-2</v>
      </c>
    </row>
    <row r="109" spans="2:17">
      <c r="B109" s="8">
        <f>'With and Without Program'!B114</f>
        <v>2123</v>
      </c>
      <c r="C109" s="67">
        <f>'With and Without Program'!D114/1000000000</f>
        <v>1000.2062918695059</v>
      </c>
      <c r="D109" s="67">
        <f>'With and Without Program'!C114/1000000000</f>
        <v>56.582219398364103</v>
      </c>
      <c r="E109" s="67">
        <f>'With and Without Program'!E114/1000000000</f>
        <v>35.36388712397757</v>
      </c>
      <c r="F109" s="67">
        <f>'With and Without Program'!F114/1000000000</f>
        <v>1092.1523983918476</v>
      </c>
      <c r="G109" s="8">
        <f t="shared" si="4"/>
        <v>2123</v>
      </c>
      <c r="H109" s="75">
        <f>'With and Without Program'!G114/1000000000</f>
        <v>6.4598173945894182</v>
      </c>
      <c r="I109" s="2">
        <f>'With and Without Program'!H114/1000000000</f>
        <v>0</v>
      </c>
      <c r="J109" s="60">
        <f>'With and Without Program'!J114/1000000000</f>
        <v>130.08921113345298</v>
      </c>
      <c r="K109" s="60">
        <f>'With and Without Program'!I114/1000000000</f>
        <v>54.091106508788435</v>
      </c>
      <c r="L109" s="60">
        <f>'With and Without Program'!K114/1000000000</f>
        <v>33.806941567992773</v>
      </c>
      <c r="M109" s="77">
        <f>'With and Without Program'!L114/1000000000</f>
        <v>224.44707660482362</v>
      </c>
      <c r="N109">
        <f>'With and Without Program'!M114</f>
        <v>2123</v>
      </c>
      <c r="O109">
        <f>'With and Without Program'!N114</f>
        <v>867705321787.02393</v>
      </c>
      <c r="Q109" s="133">
        <f t="shared" si="3"/>
        <v>2.8781027101382122E-2</v>
      </c>
    </row>
    <row r="110" spans="2:17">
      <c r="B110" s="8">
        <f>'With and Without Program'!B115</f>
        <v>2124</v>
      </c>
      <c r="C110" s="67">
        <f>'With and Without Program'!D115/1000000000</f>
        <v>1064.2325409151874</v>
      </c>
      <c r="D110" s="67">
        <f>'With and Without Program'!C115/1000000000</f>
        <v>59.108143799500887</v>
      </c>
      <c r="E110" s="67">
        <f>'With and Without Program'!E115/1000000000</f>
        <v>36.942589874688046</v>
      </c>
      <c r="F110" s="67">
        <f>'With and Without Program'!F115/1000000000</f>
        <v>1160.2832745893763</v>
      </c>
      <c r="G110" s="8">
        <f t="shared" si="4"/>
        <v>2124</v>
      </c>
      <c r="H110" s="75">
        <f>'With and Without Program'!G115/1000000000</f>
        <v>6.8133854094917794</v>
      </c>
      <c r="I110" s="2">
        <f>'With and Without Program'!H115/1000000000</f>
        <v>0</v>
      </c>
      <c r="J110" s="60">
        <f>'With and Without Program'!J115/1000000000</f>
        <v>135.70258309508733</v>
      </c>
      <c r="K110" s="60">
        <f>'With and Without Program'!I115/1000000000</f>
        <v>56.505551827047341</v>
      </c>
      <c r="L110" s="60">
        <f>'With and Without Program'!K115/1000000000</f>
        <v>35.315969891904587</v>
      </c>
      <c r="M110" s="77">
        <f>'With and Without Program'!L115/1000000000</f>
        <v>234.33749022353106</v>
      </c>
      <c r="N110">
        <f>'With and Without Program'!M115</f>
        <v>2124</v>
      </c>
      <c r="O110">
        <f>'With and Without Program'!N115</f>
        <v>925945784365.84521</v>
      </c>
      <c r="Q110" s="133">
        <f t="shared" si="3"/>
        <v>2.9075097642261988E-2</v>
      </c>
    </row>
    <row r="111" spans="2:17">
      <c r="B111" s="8">
        <f>'With and Without Program'!B116</f>
        <v>2125</v>
      </c>
      <c r="C111" s="67">
        <f>'With and Without Program'!D116/1000000000</f>
        <v>1132.4060336000596</v>
      </c>
      <c r="D111" s="67">
        <f>'With and Without Program'!C116/1000000000</f>
        <v>61.745205092255418</v>
      </c>
      <c r="E111" s="67">
        <f>'With and Without Program'!E116/1000000000</f>
        <v>38.59075318265964</v>
      </c>
      <c r="F111" s="67">
        <f>'With and Without Program'!F116/1000000000</f>
        <v>1232.7419918749747</v>
      </c>
      <c r="G111" s="8">
        <f t="shared" si="4"/>
        <v>2125</v>
      </c>
      <c r="H111" s="75">
        <f>'With and Without Program'!G116/1000000000</f>
        <v>7.1863054330221479</v>
      </c>
      <c r="I111" s="2">
        <f>'With and Without Program'!H116/1000000000</f>
        <v>0</v>
      </c>
      <c r="J111" s="60">
        <f>'With and Without Program'!J116/1000000000</f>
        <v>141.56426414398859</v>
      </c>
      <c r="K111" s="60">
        <f>'With and Without Program'!I116/1000000000</f>
        <v>59.02621391086015</v>
      </c>
      <c r="L111" s="60">
        <f>'With and Without Program'!K116/1000000000</f>
        <v>36.891383694287597</v>
      </c>
      <c r="M111" s="77">
        <f>'With and Without Program'!L116/1000000000</f>
        <v>244.66816718215847</v>
      </c>
      <c r="N111">
        <f>'With and Without Program'!M116</f>
        <v>2125</v>
      </c>
      <c r="O111">
        <f>'With and Without Program'!N116</f>
        <v>988073824692.81616</v>
      </c>
      <c r="Q111" s="133">
        <f t="shared" si="3"/>
        <v>2.9371640437686586E-2</v>
      </c>
    </row>
    <row r="112" spans="2:17">
      <c r="B112" s="8">
        <f>'With and Without Program'!B117</f>
        <v>2126</v>
      </c>
      <c r="C112" s="67">
        <f>'With and Without Program'!D117/1000000000</f>
        <v>1204.9945030697427</v>
      </c>
      <c r="D112" s="67">
        <f>'With and Without Program'!C117/1000000000</f>
        <v>64.498202154786682</v>
      </c>
      <c r="E112" s="67">
        <f>'With and Without Program'!E117/1000000000</f>
        <v>40.311376346741675</v>
      </c>
      <c r="F112" s="67">
        <f>'With and Without Program'!F117/1000000000</f>
        <v>1309.8040815712709</v>
      </c>
      <c r="G112" s="8">
        <f t="shared" si="4"/>
        <v>2126</v>
      </c>
      <c r="H112" s="75">
        <f>'With and Without Program'!G117/1000000000</f>
        <v>7.5796366688525714</v>
      </c>
      <c r="I112" s="2">
        <f>'With and Without Program'!H117/1000000000</f>
        <v>0</v>
      </c>
      <c r="J112" s="60">
        <f>'With and Without Program'!J117/1000000000</f>
        <v>147.685006381676</v>
      </c>
      <c r="K112" s="60">
        <f>'With and Without Program'!I117/1000000000</f>
        <v>61.657678323486671</v>
      </c>
      <c r="L112" s="60">
        <f>'With and Without Program'!K117/1000000000</f>
        <v>38.536048952179172</v>
      </c>
      <c r="M112" s="77">
        <f>'With and Without Program'!L117/1000000000</f>
        <v>255.45837032619443</v>
      </c>
      <c r="N112">
        <f>'With and Without Program'!M117</f>
        <v>2126</v>
      </c>
      <c r="O112">
        <f>'With and Without Program'!N117</f>
        <v>1054345711245.0765</v>
      </c>
      <c r="Q112" s="133">
        <f t="shared" si="3"/>
        <v>2.9670731317882223E-2</v>
      </c>
    </row>
    <row r="113" spans="2:17">
      <c r="B113" s="8">
        <f>'With and Without Program'!B118</f>
        <v>2127</v>
      </c>
      <c r="C113" s="67">
        <f>'With and Without Program'!D118/1000000000</f>
        <v>1282.2828283060821</v>
      </c>
      <c r="D113" s="67">
        <f>'With and Without Program'!C118/1000000000</f>
        <v>67.372135910840441</v>
      </c>
      <c r="E113" s="67">
        <f>'With and Without Program'!E118/1000000000</f>
        <v>42.107584944275274</v>
      </c>
      <c r="F113" s="67">
        <f>'With and Without Program'!F118/1000000000</f>
        <v>1391.7625491611977</v>
      </c>
      <c r="G113" s="8">
        <f t="shared" si="4"/>
        <v>2127</v>
      </c>
      <c r="H113" s="75">
        <f>'With and Without Program'!G118/1000000000</f>
        <v>7.9944962946537572</v>
      </c>
      <c r="I113" s="2">
        <f>'With and Without Program'!H118/1000000000</f>
        <v>0</v>
      </c>
      <c r="J113" s="60">
        <f>'With and Without Program'!J118/1000000000</f>
        <v>154.07601752150271</v>
      </c>
      <c r="K113" s="60">
        <f>'With and Without Program'!I118/1000000000</f>
        <v>64.404723642598668</v>
      </c>
      <c r="L113" s="60">
        <f>'With and Without Program'!K118/1000000000</f>
        <v>40.252952276624164</v>
      </c>
      <c r="M113" s="77">
        <f>'With and Without Program'!L118/1000000000</f>
        <v>266.72818973537926</v>
      </c>
      <c r="N113">
        <f>'With and Without Program'!M118</f>
        <v>2127</v>
      </c>
      <c r="O113">
        <f>'With and Without Program'!N118</f>
        <v>1125034359425.8184</v>
      </c>
      <c r="Q113" s="133">
        <f t="shared" si="3"/>
        <v>2.9972446116719377E-2</v>
      </c>
    </row>
    <row r="114" spans="2:17">
      <c r="B114" s="8">
        <f>'With and Without Program'!B119</f>
        <v>2128</v>
      </c>
      <c r="C114" s="67">
        <f>'With and Without Program'!D119/1000000000</f>
        <v>1364.5741073199954</v>
      </c>
      <c r="D114" s="67">
        <f>'With and Without Program'!C119/1000000000</f>
        <v>70.372217537112533</v>
      </c>
      <c r="E114" s="67">
        <f>'With and Without Program'!E119/1000000000</f>
        <v>43.982635960695333</v>
      </c>
      <c r="F114" s="67">
        <f>'With and Without Program'!F119/1000000000</f>
        <v>1478.9289608178033</v>
      </c>
      <c r="G114" s="8">
        <f t="shared" si="4"/>
        <v>2128</v>
      </c>
      <c r="H114" s="75">
        <f>'With and Without Program'!G119/1000000000</f>
        <v>8.4320626352215626</v>
      </c>
      <c r="I114" s="2">
        <f>'With and Without Program'!H119/1000000000</f>
        <v>0</v>
      </c>
      <c r="J114" s="60">
        <f>'With and Without Program'!J119/1000000000</f>
        <v>160.74897806214071</v>
      </c>
      <c r="K114" s="60">
        <f>'With and Without Program'!I119/1000000000</f>
        <v>67.27232929781313</v>
      </c>
      <c r="L114" s="60">
        <f>'With and Without Program'!K119/1000000000</f>
        <v>42.045205811133201</v>
      </c>
      <c r="M114" s="77">
        <f>'With and Without Program'!L119/1000000000</f>
        <v>278.49857580630857</v>
      </c>
      <c r="N114">
        <f>'With and Without Program'!M119</f>
        <v>2128</v>
      </c>
      <c r="O114">
        <f>'With and Without Program'!N119</f>
        <v>1200430385011.4946</v>
      </c>
      <c r="Q114" s="133">
        <f t="shared" si="3"/>
        <v>3.0276860880918584E-2</v>
      </c>
    </row>
    <row r="115" spans="2:17">
      <c r="B115" s="8">
        <f>'With and Without Program'!B120</f>
        <v>2129</v>
      </c>
      <c r="C115" s="67">
        <f>'With and Without Program'!D120/1000000000</f>
        <v>1452.1908103741837</v>
      </c>
      <c r="D115" s="67">
        <f>'With and Without Program'!C120/1000000000</f>
        <v>73.5038769862348</v>
      </c>
      <c r="E115" s="67">
        <f>'With and Without Program'!E120/1000000000</f>
        <v>45.939923116396749</v>
      </c>
      <c r="F115" s="67">
        <f>'With and Without Program'!F120/1000000000</f>
        <v>1571.6346104768152</v>
      </c>
      <c r="G115" s="8">
        <f t="shared" si="4"/>
        <v>2129</v>
      </c>
      <c r="H115" s="75">
        <f>'With and Without Program'!G120/1000000000</f>
        <v>8.8935785092803048</v>
      </c>
      <c r="I115" s="2">
        <f>'With and Without Program'!H120/1000000000</f>
        <v>0</v>
      </c>
      <c r="J115" s="60">
        <f>'With and Without Program'!J120/1000000000</f>
        <v>167.71606077996972</v>
      </c>
      <c r="K115" s="60">
        <f>'With and Without Program'!I120/1000000000</f>
        <v>70.265683709442584</v>
      </c>
      <c r="L115" s="60">
        <f>'With and Without Program'!K120/1000000000</f>
        <v>43.916052318401611</v>
      </c>
      <c r="M115" s="77">
        <f>'With and Without Program'!L120/1000000000</f>
        <v>290.79137531709426</v>
      </c>
      <c r="N115">
        <f>'With and Without Program'!M120</f>
        <v>2129</v>
      </c>
      <c r="O115">
        <f>'With and Without Program'!N120</f>
        <v>1280843235159.7209</v>
      </c>
      <c r="Q115" s="133">
        <f t="shared" si="3"/>
        <v>3.0584051881120192E-2</v>
      </c>
    </row>
    <row r="116" spans="2:17">
      <c r="B116" s="8">
        <f>'With and Without Program'!B121</f>
        <v>2130</v>
      </c>
      <c r="C116" s="67">
        <f>'With and Without Program'!D121/1000000000</f>
        <v>1545.475996029513</v>
      </c>
      <c r="D116" s="67">
        <f>'With and Without Program'!C121/1000000000</f>
        <v>76.7727718364265</v>
      </c>
      <c r="E116" s="67">
        <f>'With and Without Program'!E121/1000000000</f>
        <v>47.982982397766563</v>
      </c>
      <c r="F116" s="67">
        <f>'With and Without Program'!F121/1000000000</f>
        <v>1670.2317502637061</v>
      </c>
      <c r="G116" s="8">
        <f t="shared" si="4"/>
        <v>2130</v>
      </c>
      <c r="H116" s="75">
        <f>'With and Without Program'!G121/1000000000</f>
        <v>9.3803547594688492</v>
      </c>
      <c r="I116" s="2">
        <f>'With and Without Program'!H121/1000000000</f>
        <v>0</v>
      </c>
      <c r="J116" s="60">
        <f>'With and Without Program'!J121/1000000000</f>
        <v>174.9899499394474</v>
      </c>
      <c r="K116" s="60">
        <f>'With and Without Program'!I121/1000000000</f>
        <v>73.390192738990436</v>
      </c>
      <c r="L116" s="60">
        <f>'With and Without Program'!K121/1000000000</f>
        <v>45.868870461869015</v>
      </c>
      <c r="M116" s="77">
        <f>'With and Without Program'!L121/1000000000</f>
        <v>303.62936789977567</v>
      </c>
      <c r="N116">
        <f>'With and Without Program'!M121</f>
        <v>2130</v>
      </c>
      <c r="O116">
        <f>'With and Without Program'!N121</f>
        <v>1366602382363.9304</v>
      </c>
      <c r="Q116" s="133">
        <f t="shared" si="3"/>
        <v>3.0894095733734125E-2</v>
      </c>
    </row>
  </sheetData>
  <pageMargins left="0.7" right="0.7" top="0.75" bottom="0.75" header="0.3" footer="0.3"/>
  <drawing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E8E3869-C41D-4D91-85BE-74A5C10393C2}">
  <dimension ref="A1:AT116"/>
  <sheetViews>
    <sheetView zoomScale="70" zoomScaleNormal="70" workbookViewId="0">
      <selection activeCell="F18" sqref="F18"/>
    </sheetView>
  </sheetViews>
  <sheetFormatPr defaultRowHeight="14.45"/>
  <cols>
    <col min="1" max="1" width="23.7109375" customWidth="1"/>
    <col min="3" max="3" width="20.5703125" bestFit="1" customWidth="1"/>
    <col min="4" max="5" width="20.5703125" customWidth="1"/>
    <col min="6" max="6" width="15.28515625" bestFit="1" customWidth="1"/>
    <col min="7" max="8" width="14.85546875" customWidth="1"/>
    <col min="9" max="9" width="23.28515625" bestFit="1" customWidth="1"/>
    <col min="10" max="11" width="23.28515625" customWidth="1"/>
    <col min="12" max="12" width="13.85546875" bestFit="1" customWidth="1"/>
    <col min="13" max="14" width="13.85546875" customWidth="1"/>
    <col min="15" max="15" width="13.85546875" bestFit="1" customWidth="1"/>
    <col min="16" max="17" width="13.85546875" customWidth="1"/>
    <col min="18" max="18" width="13.85546875" bestFit="1" customWidth="1"/>
    <col min="19" max="20" width="13.85546875" customWidth="1"/>
    <col min="21" max="21" width="23.28515625" bestFit="1" customWidth="1"/>
    <col min="22" max="23" width="23.28515625" customWidth="1"/>
    <col min="24" max="24" width="24.7109375" bestFit="1" customWidth="1"/>
    <col min="25" max="25" width="18.42578125" bestFit="1" customWidth="1"/>
    <col min="26" max="26" width="8" bestFit="1" customWidth="1"/>
    <col min="27" max="27" width="17.42578125" bestFit="1" customWidth="1"/>
    <col min="28" max="28" width="18.42578125" bestFit="1" customWidth="1"/>
    <col min="29" max="29" width="8" bestFit="1" customWidth="1"/>
    <col min="30" max="30" width="17.42578125" bestFit="1" customWidth="1"/>
    <col min="31" max="31" width="23.28515625" bestFit="1" customWidth="1"/>
    <col min="32" max="32" width="8" bestFit="1" customWidth="1"/>
    <col min="33" max="34" width="14.85546875" bestFit="1" customWidth="1"/>
    <col min="35" max="35" width="8" bestFit="1" customWidth="1"/>
    <col min="36" max="37" width="14.85546875" bestFit="1" customWidth="1"/>
    <col min="38" max="38" width="8" bestFit="1" customWidth="1"/>
    <col min="39" max="39" width="13.85546875" bestFit="1" customWidth="1"/>
    <col min="40" max="40" width="14.85546875" bestFit="1" customWidth="1"/>
    <col min="41" max="41" width="8" bestFit="1" customWidth="1"/>
    <col min="42" max="42" width="26.5703125" bestFit="1" customWidth="1"/>
    <col min="43" max="44" width="26.5703125" customWidth="1"/>
    <col min="45" max="45" width="34" bestFit="1" customWidth="1"/>
    <col min="46" max="46" width="11.28515625" bestFit="1" customWidth="1"/>
  </cols>
  <sheetData>
    <row r="1" spans="1:46">
      <c r="A1" s="80" t="str">
        <f>'[6]R1 Analysis'!$A$2</f>
        <v>SSP1‒ 2.6</v>
      </c>
      <c r="B1" t="s">
        <v>90</v>
      </c>
      <c r="F1" s="60">
        <f>C2+R2</f>
        <v>467741.0113650178</v>
      </c>
      <c r="G1" s="60">
        <f>F2+I2+L2+O2</f>
        <v>3489187.6438972196</v>
      </c>
      <c r="H1" s="60">
        <f>G1-F1</f>
        <v>3021446.6325322017</v>
      </c>
      <c r="X1" t="s">
        <v>5</v>
      </c>
      <c r="Y1" t="s">
        <v>6</v>
      </c>
      <c r="Z1" t="s">
        <v>7</v>
      </c>
      <c r="AA1" t="s">
        <v>8</v>
      </c>
      <c r="AB1" t="s">
        <v>9</v>
      </c>
      <c r="AC1" t="s">
        <v>10</v>
      </c>
      <c r="AF1" t="s">
        <v>4</v>
      </c>
      <c r="AG1" t="s">
        <v>3</v>
      </c>
      <c r="AH1" t="s">
        <v>2</v>
      </c>
    </row>
    <row r="2" spans="1:46" ht="65.25" customHeight="1">
      <c r="A2" s="127" t="s">
        <v>118</v>
      </c>
      <c r="C2" s="97">
        <f>0.028*C7</f>
        <v>439004.66997511778</v>
      </c>
      <c r="D2" s="60">
        <f>0.028*D7</f>
        <v>82516.016797250733</v>
      </c>
      <c r="E2" s="60">
        <f>0.028*E7</f>
        <v>17280.41046431605</v>
      </c>
      <c r="F2" s="96">
        <f>0.015*F7</f>
        <v>2755511.28199</v>
      </c>
      <c r="G2" s="60">
        <f>0.015*G7</f>
        <v>86513.721316046518</v>
      </c>
      <c r="H2" s="60">
        <f>0.015*H7</f>
        <v>17796.873343092593</v>
      </c>
      <c r="I2" s="96">
        <f t="shared" ref="I2:N2" si="0">0.009*I7</f>
        <v>270334.56720692903</v>
      </c>
      <c r="J2" s="60">
        <f t="shared" si="0"/>
        <v>18711.726461999999</v>
      </c>
      <c r="K2" s="60">
        <f t="shared" si="0"/>
        <v>7141.6885877108107</v>
      </c>
      <c r="L2" s="96">
        <f t="shared" si="0"/>
        <v>169077.15618139034</v>
      </c>
      <c r="M2" s="60">
        <f t="shared" si="0"/>
        <v>6303.0810106972722</v>
      </c>
      <c r="N2" s="60">
        <f t="shared" si="0"/>
        <v>2313.2491622484076</v>
      </c>
      <c r="O2" s="96">
        <f>0.007*O7</f>
        <v>294264.63851890003</v>
      </c>
      <c r="P2" s="60">
        <f>0.007*P7</f>
        <v>4216.6803328295173</v>
      </c>
      <c r="Q2" s="60">
        <f>0.007*Q7</f>
        <v>1750.1248017</v>
      </c>
      <c r="R2" s="96">
        <f>0.012*R7</f>
        <v>28736.341389900004</v>
      </c>
      <c r="S2" s="60">
        <f>0.012*S7</f>
        <v>3521.74536756</v>
      </c>
      <c r="T2" s="60">
        <f>0.012*T7</f>
        <v>1934.8722987368137</v>
      </c>
      <c r="U2" t="s">
        <v>119</v>
      </c>
      <c r="X2" s="60">
        <f>[5]Assumptions!C25</f>
        <v>2.2945009412958077</v>
      </c>
      <c r="Y2" s="60">
        <f>[5]Assumptions!D25</f>
        <v>1.7382780739000814</v>
      </c>
      <c r="Z2" s="60">
        <f>[5]Assumptions!E25</f>
        <v>2.2687468136111684</v>
      </c>
      <c r="AA2" s="60">
        <f>[5]Assumptions!F25</f>
        <v>2.0049300369752774</v>
      </c>
      <c r="AB2" s="60">
        <f>[5]Assumptions!G25</f>
        <v>2.2186970518468314</v>
      </c>
      <c r="AC2" s="60">
        <f>[5]Assumptions!H25</f>
        <v>2.3164747564216119</v>
      </c>
      <c r="AE2" t="s">
        <v>120</v>
      </c>
      <c r="AF2">
        <v>0</v>
      </c>
      <c r="AG2">
        <v>0.01</v>
      </c>
      <c r="AH2">
        <v>0.1</v>
      </c>
      <c r="AR2" t="s">
        <v>121</v>
      </c>
      <c r="AS2">
        <v>0.7</v>
      </c>
    </row>
    <row r="3" spans="1:46" ht="15" thickBot="1">
      <c r="A3" s="127" t="s">
        <v>122</v>
      </c>
      <c r="C3" s="81" t="s">
        <v>1</v>
      </c>
      <c r="D3" s="81"/>
      <c r="E3" s="81"/>
      <c r="X3" s="81" t="s">
        <v>108</v>
      </c>
      <c r="AE3" t="s">
        <v>123</v>
      </c>
      <c r="AF3">
        <v>0.5</v>
      </c>
      <c r="AG3">
        <v>1</v>
      </c>
      <c r="AH3">
        <v>2</v>
      </c>
    </row>
    <row r="4" spans="1:46">
      <c r="C4" s="82" t="s">
        <v>50</v>
      </c>
      <c r="D4" s="82"/>
      <c r="E4" s="82"/>
      <c r="F4" s="82" t="s">
        <v>6</v>
      </c>
      <c r="G4" s="82"/>
      <c r="H4" s="82"/>
      <c r="I4" s="82" t="s">
        <v>51</v>
      </c>
      <c r="J4" s="82"/>
      <c r="K4" s="82"/>
      <c r="L4" s="82" t="s">
        <v>8</v>
      </c>
      <c r="M4" s="82"/>
      <c r="N4" s="82"/>
      <c r="O4" s="82" t="s">
        <v>52</v>
      </c>
      <c r="P4" s="82"/>
      <c r="Q4" s="82"/>
      <c r="R4" s="82" t="s">
        <v>53</v>
      </c>
      <c r="S4" s="82"/>
      <c r="T4" s="82"/>
      <c r="U4" s="83" t="s">
        <v>20</v>
      </c>
      <c r="V4" s="83" t="s">
        <v>124</v>
      </c>
      <c r="W4" s="101" t="s">
        <v>111</v>
      </c>
      <c r="X4" s="82" t="str">
        <f>'[5]Pop and Housing Units'!J4</f>
        <v>Region 1</v>
      </c>
      <c r="Y4" s="82" t="str">
        <f>X4</f>
        <v>Region 1</v>
      </c>
      <c r="Z4" s="82" t="str">
        <f>X4</f>
        <v>Region 1</v>
      </c>
      <c r="AA4" s="82" t="s">
        <v>6</v>
      </c>
      <c r="AB4" s="82" t="str">
        <f>AA4</f>
        <v>Region 2</v>
      </c>
      <c r="AC4" s="82" t="str">
        <f>AB4</f>
        <v>Region 2</v>
      </c>
      <c r="AD4" s="82" t="s">
        <v>7</v>
      </c>
      <c r="AE4" s="82" t="str">
        <f>AD4</f>
        <v>Region 3</v>
      </c>
      <c r="AF4" s="82" t="str">
        <f>AE4</f>
        <v>Region 3</v>
      </c>
      <c r="AG4" s="82" t="s">
        <v>8</v>
      </c>
      <c r="AH4" s="82" t="str">
        <f>AG4</f>
        <v>Region 4</v>
      </c>
      <c r="AI4" s="82" t="str">
        <f>AH4</f>
        <v>Region 4</v>
      </c>
      <c r="AJ4" s="82" t="s">
        <v>9</v>
      </c>
      <c r="AK4" s="82" t="str">
        <f>AJ4</f>
        <v>Region 5</v>
      </c>
      <c r="AL4" s="82" t="str">
        <f>AK4</f>
        <v>Region 5</v>
      </c>
      <c r="AM4" s="82" t="s">
        <v>10</v>
      </c>
      <c r="AN4" s="82" t="str">
        <f>AM4</f>
        <v>Region 6</v>
      </c>
      <c r="AO4" s="82" t="str">
        <f>AN4</f>
        <v>Region 6</v>
      </c>
      <c r="AP4" s="105"/>
      <c r="AQ4" s="107" t="s">
        <v>124</v>
      </c>
      <c r="AR4" s="107" t="s">
        <v>111</v>
      </c>
      <c r="AS4" s="107" t="s">
        <v>125</v>
      </c>
      <c r="AT4" s="107" t="s">
        <v>126</v>
      </c>
    </row>
    <row r="5" spans="1:46">
      <c r="C5" s="82" t="s">
        <v>2</v>
      </c>
      <c r="D5" s="82" t="s">
        <v>3</v>
      </c>
      <c r="E5" s="82" t="s">
        <v>4</v>
      </c>
      <c r="F5" s="82" t="s">
        <v>2</v>
      </c>
      <c r="G5" s="82" t="s">
        <v>3</v>
      </c>
      <c r="H5" s="82" t="s">
        <v>4</v>
      </c>
      <c r="I5" s="82" t="s">
        <v>2</v>
      </c>
      <c r="J5" s="82" t="s">
        <v>3</v>
      </c>
      <c r="K5" s="82" t="s">
        <v>4</v>
      </c>
      <c r="L5" s="82" t="s">
        <v>2</v>
      </c>
      <c r="M5" s="82" t="s">
        <v>3</v>
      </c>
      <c r="N5" s="82" t="s">
        <v>4</v>
      </c>
      <c r="O5" s="82" t="s">
        <v>2</v>
      </c>
      <c r="P5" s="82" t="s">
        <v>3</v>
      </c>
      <c r="Q5" s="82" t="s">
        <v>4</v>
      </c>
      <c r="R5" s="82" t="s">
        <v>2</v>
      </c>
      <c r="S5" s="82" t="s">
        <v>3</v>
      </c>
      <c r="T5" s="82" t="s">
        <v>4</v>
      </c>
      <c r="U5" s="83"/>
      <c r="V5" s="83"/>
      <c r="W5" s="102"/>
      <c r="X5" s="82" t="s">
        <v>2</v>
      </c>
      <c r="Y5" s="82" t="s">
        <v>3</v>
      </c>
      <c r="Z5" s="82" t="s">
        <v>4</v>
      </c>
      <c r="AA5" s="82" t="s">
        <v>2</v>
      </c>
      <c r="AB5" s="82" t="s">
        <v>3</v>
      </c>
      <c r="AC5" s="82" t="s">
        <v>4</v>
      </c>
      <c r="AD5" s="82" t="s">
        <v>2</v>
      </c>
      <c r="AE5" s="82" t="s">
        <v>3</v>
      </c>
      <c r="AF5" s="82" t="s">
        <v>4</v>
      </c>
      <c r="AG5" s="82" t="s">
        <v>2</v>
      </c>
      <c r="AH5" s="82" t="s">
        <v>3</v>
      </c>
      <c r="AI5" s="82" t="s">
        <v>4</v>
      </c>
      <c r="AJ5" s="82" t="s">
        <v>2</v>
      </c>
      <c r="AK5" s="82" t="s">
        <v>3</v>
      </c>
      <c r="AL5" s="82" t="s">
        <v>4</v>
      </c>
      <c r="AM5" s="82" t="s">
        <v>2</v>
      </c>
      <c r="AN5" s="82" t="s">
        <v>3</v>
      </c>
      <c r="AO5" s="82" t="s">
        <v>4</v>
      </c>
      <c r="AP5" s="106" t="s">
        <v>127</v>
      </c>
      <c r="AQ5" s="108"/>
      <c r="AR5" s="108"/>
      <c r="AS5" s="107"/>
      <c r="AT5" s="107"/>
    </row>
    <row r="6" spans="1:46">
      <c r="B6" s="12">
        <f>2020</f>
        <v>2020</v>
      </c>
      <c r="C6" s="60">
        <f>IF(MOD($B6,10)=0,VLOOKUP($B6,'[6]R1 Analysis'!$B$45:$X$58,8,FALSE),(VLOOKUP(CEILING($B6,10),$B$6:$R$116,COLUMN()-1,FALSE)-VLOOKUP(FLOOR($B6,10),$B$6:$R$116,COLUMN()-1,FALSE))/10+C5)</f>
        <v>15121913.982646152</v>
      </c>
      <c r="D6" s="60">
        <f>IF(MOD($B6,10)=0,VLOOKUP($B6,'[6]R1 Analysis'!$B$45:$X$58,15,FALSE),(VLOOKUP(CEILING($B6,10),$B$6:$R$116,COLUMN()-1,FALSE)-VLOOKUP(FLOOR($B6,10),$B$6:$R$116,COLUMN()-1,FALSE))/10+D5)</f>
        <v>2915345.032899586</v>
      </c>
      <c r="E6" s="60">
        <f>IF(MOD($B6,10)=0,VLOOKUP($B6,'[6]R1 Analysis'!$B$45:$X$58,22,FALSE),(VLOOKUP(CEILING($B6,10),$B$6:$R$116,COLUMN()-1,FALSE)-VLOOKUP(FLOOR($B6,10),$B$6:$R$116,COLUMN()-1,FALSE))/10+E5)</f>
        <v>610508.22432921804</v>
      </c>
      <c r="F6" s="60">
        <f>IF(MOD($B6,10)=0,VLOOKUP($B6,'[6]R2 Analysis'!$B$45:$X$58,8,FALSE),(VLOOKUP(CEILING($B6,10),$B$6:$R$116,COLUMN()-1,FALSE)-VLOOKUP(FLOOR($B6,10),$B$6:$R$116,COLUMN()-1,FALSE))/10+F5)</f>
        <v>181722463.27428573</v>
      </c>
      <c r="G6" s="60">
        <f>IF(MOD($B6,10)=0,VLOOKUP($B6,'[6]R2 Analysis'!$B$45:$X$58,15,FALSE),(VLOOKUP(CEILING($B6,10),$B$6:$R$116,COLUMN()-1,FALSE)-VLOOKUP(FLOOR($B6,10),$B$6:$R$116,COLUMN()-1,FALSE))/10+G5)</f>
        <v>5705470.7537209308</v>
      </c>
      <c r="H6" s="60">
        <f>IF(MOD($B6,10)=0,VLOOKUP($B6,'[6]R2 Analysis'!$B$45:$X$58,22,FALSE),(VLOOKUP(CEILING($B6,10),$B$6:$R$116,COLUMN()-1,FALSE)-VLOOKUP(FLOOR($B6,10),$B$6:$R$116,COLUMN()-1,FALSE))/10+H5)</f>
        <v>1173679.3606481482</v>
      </c>
      <c r="I6" s="60">
        <f>IF(MOD($B6,10)=0,VLOOKUP($B6,'[6]R3 Analysis'!$B$45:$X$58,8,FALSE),(VLOOKUP(CEILING($B6,10),$B$6:$R$116,COLUMN()-1,FALSE)-VLOOKUP(FLOOR($B6,10),$B$6:$R$116,COLUMN()-1,FALSE))/10+I5)</f>
        <v>29713525.274193551</v>
      </c>
      <c r="J6" s="60">
        <f>IF(MOD($B6,10)=0,VLOOKUP($B6,'[6]R3 Analysis'!$B$45:$X$58,15,FALSE),(VLOOKUP(CEILING($B6,10),$B$6:$R$116,COLUMN()-1,FALSE)-VLOOKUP(FLOOR($B6,10),$B$6:$R$116,COLUMN()-1,FALSE))/10+J5)</f>
        <v>2056672.2</v>
      </c>
      <c r="K6" s="60">
        <f>IF(MOD($B6,10)=0,VLOOKUP($B6,'[6]R3 Analysis'!$B$45:$X$58,22,FALSE),(VLOOKUP(CEILING($B6,10),$B$6:$R$116,COLUMN()-1,FALSE)-VLOOKUP(FLOOR($B6,10),$B$6:$R$116,COLUMN()-1,FALSE))/10+K5)</f>
        <v>784972.07178378385</v>
      </c>
      <c r="L6" s="60">
        <f>IF(MOD($B6,10)=0,VLOOKUP($B6,'[6]R4 Analysis'!$B$45:$X$58,8,FALSE),(VLOOKUP(CEILING($B6,10),$B$6:$R$116,COLUMN()-1,FALSE)-VLOOKUP(FLOOR($B6,10),$B$6:$R$116,COLUMN()-1,FALSE))/10+L5)</f>
        <v>18585171.000730768</v>
      </c>
      <c r="M6" s="60">
        <f>IF(MOD($B6,10)=0,VLOOKUP($B6,'[6]R4 Analysis'!$B$45:$X$58,15,FALSE),(VLOOKUP(CEILING($B6,10),$B$6:$R$116,COLUMN()-1,FALSE)-VLOOKUP(FLOOR($B6,10),$B$6:$R$116,COLUMN()-1,FALSE))/10+M5)</f>
        <v>692782.82093030296</v>
      </c>
      <c r="N6" s="60">
        <f>IF(MOD($B6,10)=0,VLOOKUP($B6,'[6]R4 Analysis'!$B$45:$X$58,22,FALSE),(VLOOKUP(CEILING($B6,10),$B$6:$R$116,COLUMN()-1,FALSE)-VLOOKUP(FLOOR($B6,10),$B$6:$R$116,COLUMN()-1,FALSE))/10+N5)</f>
        <v>254258.88685168335</v>
      </c>
      <c r="O6" s="60">
        <f>IF(MOD($B6,10)=0,VLOOKUP($B6,'[6]R5 Analysis'!$B$45:$X$58,8,FALSE),(VLOOKUP(CEILING($B6,10),$B$6:$R$116,COLUMN()-1,FALSE)-VLOOKUP(FLOOR($B6,10),$B$6:$R$116,COLUMN()-1,FALSE))/10+O5)</f>
        <v>41586071.815250002</v>
      </c>
      <c r="P6" s="60">
        <f>IF(MOD($B6,10)=0,VLOOKUP($B6,'[6]R5 Analysis'!$B$45:$X$58,15,FALSE),(VLOOKUP(CEILING($B6,10),$B$6:$R$116,COLUMN()-1,FALSE)-VLOOKUP(FLOOR($B6,10),$B$6:$R$116,COLUMN()-1,FALSE))/10+P5)</f>
        <v>595868.08034482761</v>
      </c>
      <c r="Q6" s="60">
        <f>IF(MOD($B6,10)=0,VLOOKUP($B6,'[6]R5 Analysis'!$B$45:$X$58,22,FALSE),(VLOOKUP(CEILING($B6,10),$B$6:$R$116,COLUMN()-1,FALSE)-VLOOKUP(FLOOR($B6,10),$B$6:$R$116,COLUMN()-1,FALSE))/10+Q5)</f>
        <v>247325.90395408164</v>
      </c>
      <c r="R6" s="60">
        <f>IF(MOD($B6,10)=0,VLOOKUP($B6,'[6]R6 Analysis'!$B$45:$X$58,8,FALSE),(VLOOKUP(CEILING($B6,10),$B$6:$R$116,COLUMN()-1,FALSE)-VLOOKUP(FLOOR($B6,10),$B$6:$R$116,COLUMN()-1,FALSE))/10+R5)</f>
        <v>2368640.0750000002</v>
      </c>
      <c r="S6" s="60">
        <f>IF(MOD($B6,10)=0,VLOOKUP($B6,'[6]R6 Analysis'!$B$45:$X$58,15,FALSE),(VLOOKUP(CEILING($B6,10),$B$6:$T$116,COLUMN()-1,FALSE)-VLOOKUP(FLOOR($B6,10),$B$6:$T$116,COLUMN()-1,FALSE))/10+S5)</f>
        <v>290333.0759</v>
      </c>
      <c r="T6" s="60">
        <f>IF(MOD($B6,10)=0,VLOOKUP($B6,'[6]R6 Analysis'!$B$45:$X$58,22,FALSE),(VLOOKUP(CEILING($B6,10),$B$6:$T$116,COLUMN()-1,FALSE)-VLOOKUP(FLOOR($B6,10),$B$6:$T$116,COLUMN()-1,FALSE))/10+T5)</f>
        <v>159504.74413559324</v>
      </c>
      <c r="U6" s="60">
        <f t="shared" ref="U6:U37" si="1">SUM(C6:T6)</f>
        <v>304584506.57760447</v>
      </c>
      <c r="V6" s="60">
        <f>'Emergency Relocation Component'!U16</f>
        <v>292779898.29977077</v>
      </c>
      <c r="W6" s="103">
        <f t="shared" ref="W6:W37" si="2">U6-V6</f>
        <v>11804608.2778337</v>
      </c>
      <c r="X6" s="84">
        <f>HLOOKUP(X$5,$AE$1:$AH$3,2,FALSE)*INDEX('[5]Pop and Housing Units'!$J$4:$Q$115,MATCH('Relocation Components'!$B6,'[5]Pop and Housing Units'!$Q$4:$Q$115,0),MATCH('Relocation Components'!X$4,'[5]Pop and Housing Units'!$J$4:$Q$4,0))*HLOOKUP(X$4,$X$1:$AC$2,2,FALSE)*'[5]Number of Hazard Events'!C6*HLOOKUP(X$4,[5]Assumptions!$B$2:$H$3,2,FALSE)</f>
        <v>594067557.88800013</v>
      </c>
      <c r="Y6" s="84">
        <f>HLOOKUP(Y$5,$AE$1:$AH$3,2,FALSE)*INDEX('[5]Pop and Housing Units'!$J$4:$Q$115,MATCH('Relocation Components'!$B6,'[5]Pop and Housing Units'!$Q$4:$Q$115,0),MATCH('Relocation Components'!Y$4,'[5]Pop and Housing Units'!$J$4:$Q$4,0))*HLOOKUP(Y$4,$X$1:$AC$2,2,FALSE)*'[5]Number of Hazard Events'!D6*HLOOKUP(Y$4,[5]Assumptions!$B$2:$H$3,2,FALSE)</f>
        <v>189166853.83680001</v>
      </c>
      <c r="Z6" s="84">
        <f>HLOOKUP(Z$5,$AE$1:$AH$3,2,FALSE)*INDEX('[5]Pop and Housing Units'!$J$4:$Q$115,MATCH('Relocation Components'!$B6,'[5]Pop and Housing Units'!$Q$4:$Q$115,0),MATCH('Relocation Components'!Z$4,'[5]Pop and Housing Units'!$J$4:$Q$4,0))*HLOOKUP(Z$4,$X$1:$AC$2,2,FALSE)*'[5]Number of Hazard Events'!E6*HLOOKUP(Z$4,[5]Assumptions!$B$2:$H$3,2,FALSE)</f>
        <v>0</v>
      </c>
      <c r="AA6" s="84">
        <f>HLOOKUP(AA$5,$AE$1:$AH$3,2,FALSE)*INDEX('[5]Pop and Housing Units'!$J$4:$Q$115,MATCH('Relocation Components'!$B6,'[5]Pop and Housing Units'!$Q$4:$Q$115,0),MATCH('Relocation Components'!AA$4,'[5]Pop and Housing Units'!$J$4:$Q$4,0))*HLOOKUP(AA$4,$X$1:$AC$2,2,FALSE)*'[5]Number of Hazard Events'!F6*HLOOKUP(AA$4,[5]Assumptions!$B$2:$H$3,2,FALSE)</f>
        <v>832862955.18960011</v>
      </c>
      <c r="AB6" s="84">
        <f>HLOOKUP(AB$5,$AE$1:$AH$3,2,FALSE)*INDEX('[5]Pop and Housing Units'!$J$4:$Q$115,MATCH('Relocation Components'!$B6,'[5]Pop and Housing Units'!$Q$4:$Q$115,0),MATCH('Relocation Components'!AB$4,'[5]Pop and Housing Units'!$J$4:$Q$4,0))*HLOOKUP(AB$4,$X$1:$AC$2,2,FALSE)*'[5]Number of Hazard Events'!G6*HLOOKUP(AB$4,[5]Assumptions!$B$2:$H$3,2,FALSE)</f>
        <v>241754921.38596001</v>
      </c>
      <c r="AC6" s="84">
        <f>HLOOKUP(AC$5,$AE$1:$AH$3,2,FALSE)*INDEX('[5]Pop and Housing Units'!$J$4:$Q$115,MATCH('Relocation Components'!$B6,'[5]Pop and Housing Units'!$Q$4:$Q$115,0),MATCH('Relocation Components'!AC$4,'[5]Pop and Housing Units'!$J$4:$Q$4,0))*HLOOKUP(AC$4,$X$1:$AC$2,2,FALSE)*'[5]Number of Hazard Events'!H6*HLOOKUP(AC$4,[5]Assumptions!$B$2:$H$3,2,FALSE)</f>
        <v>0</v>
      </c>
      <c r="AD6" s="84">
        <f>HLOOKUP(AD$5,$AE$1:$AH$3,2,FALSE)*INDEX('[5]Pop and Housing Units'!$J$4:$Q$115,MATCH('Relocation Components'!$B6,'[5]Pop and Housing Units'!$Q$4:$Q$115,0),MATCH('Relocation Components'!AD$4,'[5]Pop and Housing Units'!$J$4:$Q$4,0))*HLOOKUP(AD$4,$X$1:$AC$2,2,FALSE)*'[5]Number of Hazard Events'!I6*HLOOKUP(AD$4,[5]Assumptions!$B$2:$H$3,2,FALSE)</f>
        <v>1570219901.25</v>
      </c>
      <c r="AE6" s="84">
        <f>HLOOKUP(AE$5,$AE$1:$AH$3,2,FALSE)*INDEX('[5]Pop and Housing Units'!$J$4:$Q$115,MATCH('Relocation Components'!$B6,'[5]Pop and Housing Units'!$Q$4:$Q$115,0),MATCH('Relocation Components'!AE$4,'[5]Pop and Housing Units'!$J$4:$Q$4,0))*HLOOKUP(AE$4,$X$1:$AC$2,2,FALSE)*'[5]Number of Hazard Events'!J6*HLOOKUP(AE$4,[5]Assumptions!$B$2:$H$3,2,FALSE)</f>
        <v>323706871.95000005</v>
      </c>
      <c r="AF6" s="84">
        <f>HLOOKUP(AF$5,$AE$1:$AH$3,2,FALSE)*INDEX('[5]Pop and Housing Units'!$J$4:$Q$115,MATCH('Relocation Components'!$B6,'[5]Pop and Housing Units'!$Q$4:$Q$115,0),MATCH('Relocation Components'!AF$4,'[5]Pop and Housing Units'!$J$4:$Q$4,0))*HLOOKUP(AF$4,$X$1:$AC$2,2,FALSE)*'[5]Number of Hazard Events'!K6*HLOOKUP(AF$4,[5]Assumptions!$B$2:$H$3,2,FALSE)</f>
        <v>0</v>
      </c>
      <c r="AG6" s="84">
        <f>HLOOKUP(AG$5,$AE$1:$AH$3,2,FALSE)*INDEX('[5]Pop and Housing Units'!$J$4:$Q$115,MATCH('Relocation Components'!$B6,'[5]Pop and Housing Units'!$Q$4:$Q$115,0),MATCH('Relocation Components'!AG$4,'[5]Pop and Housing Units'!$J$4:$Q$4,0))*HLOOKUP(AG$4,$X$1:$AC$2,2,FALSE)*'[5]Number of Hazard Events'!L6*HLOOKUP(AG$4,[5]Assumptions!$B$2:$H$3,2,FALSE)</f>
        <v>63309828.700800009</v>
      </c>
      <c r="AH6" s="84">
        <f>HLOOKUP(AH$5,$AE$1:$AH$3,2,FALSE)*INDEX('[5]Pop and Housing Units'!$J$4:$Q$115,MATCH('Relocation Components'!$B6,'[5]Pop and Housing Units'!$Q$4:$Q$115,0),MATCH('Relocation Components'!AH$4,'[5]Pop and Housing Units'!$J$4:$Q$4,0))*HLOOKUP(AH$4,$X$1:$AC$2,2,FALSE)*'[5]Number of Hazard Events'!M6*HLOOKUP(AH$4,[5]Assumptions!$B$2:$H$3,2,FALSE)</f>
        <v>21832100.72208</v>
      </c>
      <c r="AI6" s="84">
        <f>HLOOKUP(AI$5,$AE$1:$AH$3,2,FALSE)*INDEX('[5]Pop and Housing Units'!$J$4:$Q$115,MATCH('Relocation Components'!$B6,'[5]Pop and Housing Units'!$Q$4:$Q$115,0),MATCH('Relocation Components'!AI$4,'[5]Pop and Housing Units'!$J$4:$Q$4,0))*HLOOKUP(AI$4,$X$1:$AC$2,2,FALSE)*'[5]Number of Hazard Events'!N6*HLOOKUP(AI$4,[5]Assumptions!$B$2:$H$3,2,FALSE)</f>
        <v>0</v>
      </c>
      <c r="AJ6" s="84">
        <f>HLOOKUP(AJ$5,$AE$1:$AH$3,2,FALSE)*INDEX('[5]Pop and Housing Units'!$J$4:$Q$115,MATCH('Relocation Components'!$B6,'[5]Pop and Housing Units'!$Q$4:$Q$115,0),MATCH('Relocation Components'!AJ$4,'[5]Pop and Housing Units'!$J$4:$Q$4,0))*HLOOKUP(AJ$4,$X$1:$AC$2,2,FALSE)*'[5]Number of Hazard Events'!O6*HLOOKUP(AJ$4,[5]Assumptions!$B$2:$H$3,2,FALSE)</f>
        <v>62916020.575199999</v>
      </c>
      <c r="AK6" s="84">
        <f>HLOOKUP(AK$5,$AE$1:$AH$3,2,FALSE)*INDEX('[5]Pop and Housing Units'!$J$4:$Q$115,MATCH('Relocation Components'!$B6,'[5]Pop and Housing Units'!$Q$4:$Q$115,0),MATCH('Relocation Components'!AK$4,'[5]Pop and Housing Units'!$J$4:$Q$4,0))*HLOOKUP(AK$4,$X$1:$AC$2,2,FALSE)*'[5]Number of Hazard Events'!P6*HLOOKUP(AK$4,[5]Assumptions!$B$2:$H$3,2,FALSE)</f>
        <v>22613585.669999998</v>
      </c>
      <c r="AL6" s="84">
        <f>HLOOKUP(AL$5,$AE$1:$AH$3,2,FALSE)*INDEX('[5]Pop and Housing Units'!$J$4:$Q$115,MATCH('Relocation Components'!$B6,'[5]Pop and Housing Units'!$Q$4:$Q$115,0),MATCH('Relocation Components'!AL$4,'[5]Pop and Housing Units'!$J$4:$Q$4,0))*HLOOKUP(AL$4,$X$1:$AC$2,2,FALSE)*'[5]Number of Hazard Events'!Q6*HLOOKUP(AL$4,[5]Assumptions!$B$2:$H$3,2,FALSE)</f>
        <v>0</v>
      </c>
      <c r="AM6" s="84">
        <f>HLOOKUP(AM$5,$AE$1:$AH$3,2,FALSE)*INDEX('[5]Pop and Housing Units'!$J$4:$Q$115,MATCH('Relocation Components'!$B6,'[5]Pop and Housing Units'!$Q$4:$Q$115,0),MATCH('Relocation Components'!AM$4,'[5]Pop and Housing Units'!$J$4:$Q$4,0))*HLOOKUP(AM$4,$X$1:$AC$2,2,FALSE)*'[5]Number of Hazard Events'!R6*HLOOKUP(AM$4,[5]Assumptions!$B$2:$H$3,2,FALSE)</f>
        <v>10375418.16</v>
      </c>
      <c r="AN6" s="84">
        <f>HLOOKUP(AN$5,$AE$1:$AH$3,2,FALSE)*INDEX('[5]Pop and Housing Units'!$J$4:$Q$115,MATCH('Relocation Components'!$B6,'[5]Pop and Housing Units'!$Q$4:$Q$115,0),MATCH('Relocation Components'!AN$4,'[5]Pop and Housing Units'!$J$4:$Q$4,0))*HLOOKUP(AN$4,$X$1:$AC$2,2,FALSE)*'[5]Number of Hazard Events'!S6*HLOOKUP(AN$4,[5]Assumptions!$B$2:$H$3,2,FALSE)</f>
        <v>2920680.2120399992</v>
      </c>
      <c r="AO6" s="84">
        <f>HLOOKUP(AO$5,$AE$1:$AH$3,2,FALSE)*INDEX('[5]Pop and Housing Units'!$J$4:$Q$115,MATCH('Relocation Components'!$B6,'[5]Pop and Housing Units'!$Q$4:$Q$115,0),MATCH('Relocation Components'!AO$4,'[5]Pop and Housing Units'!$J$4:$Q$4,0))*HLOOKUP(AO$4,$X$1:$AC$2,2,FALSE)*'[5]Number of Hazard Events'!T6*HLOOKUP(AO$4,[5]Assumptions!$B$2:$H$3,2,FALSE)</f>
        <v>0</v>
      </c>
      <c r="AP6" s="60">
        <f>SUM(X6:AO6)</f>
        <v>3935746695.5404806</v>
      </c>
      <c r="AQ6" s="60">
        <f>'Emergency Relocation Component'!AN16</f>
        <v>3935301553.7075682</v>
      </c>
      <c r="AR6" s="60">
        <f t="shared" ref="AR6:AR37" si="3">AP6-AQ6</f>
        <v>445141.83291244507</v>
      </c>
      <c r="AS6" s="60">
        <f t="shared" ref="AS6:AS37" si="4">AR6*(1+$AS$2)</f>
        <v>756741.11595115659</v>
      </c>
      <c r="AT6" s="60">
        <f t="shared" ref="AT6:AT37" si="5">AS6+W6</f>
        <v>12561349.393784856</v>
      </c>
    </row>
    <row r="7" spans="1:46">
      <c r="A7">
        <f>0.03</f>
        <v>0.03</v>
      </c>
      <c r="B7" s="12">
        <f>B6+1</f>
        <v>2021</v>
      </c>
      <c r="C7" s="60">
        <f>IF(MOD($B7,10)=0,VLOOKUP($B7,'[6]R1 Analysis'!$B$45:$X$58,23,FALSE),(VLOOKUP(CEILING($B7,10),$B$6:$R$116,COLUMN()-1,FALSE)-VLOOKUP(FLOOR($B7,10),$B$6:$R$116,COLUMN()-1,FALSE))/10+C6)</f>
        <v>15678738.213397063</v>
      </c>
      <c r="D7" s="60">
        <f>IF(MOD($B7,10)=0,VLOOKUP($B7,'[6]R1 Analysis'!$B$45:$X$58,15,FALSE),(VLOOKUP(CEILING($B7,10),$B$6:$R$116,COLUMN()-1,FALSE)-VLOOKUP(FLOOR($B7,10),$B$6:$R$116,COLUMN()-1,FALSE))/10+D6)</f>
        <v>2947000.5999018117</v>
      </c>
      <c r="E7" s="60">
        <f>IF(MOD($B7,10)=0,VLOOKUP($B7,'[6]R1 Analysis'!$B$45:$X$58,22,FALSE),(VLOOKUP(CEILING($B7,10),$B$6:$R$116,COLUMN()-1,FALSE)-VLOOKUP(FLOOR($B7,10),$B$6:$R$116,COLUMN()-1,FALSE))/10+E6)</f>
        <v>617157.51658271602</v>
      </c>
      <c r="F7" s="60">
        <f>IF(MOD($B7,10)=0,VLOOKUP($B7,'[6]R2 Analysis'!$B$45:$X$58,8,FALSE),(VLOOKUP(CEILING($B7,10),$B$6:$R$116,COLUMN()-1,FALSE)-VLOOKUP(FLOOR($B7,10),$B$6:$R$116,COLUMN()-1,FALSE))/10+F6)</f>
        <v>183700752.13266668</v>
      </c>
      <c r="G7" s="60">
        <f>IF(MOD($B7,10)=0,VLOOKUP($B7,'[6]R2 Analysis'!$B$45:$X$58,15,FALSE),(VLOOKUP(CEILING($B7,10),$B$6:$R$116,COLUMN()-1,FALSE)-VLOOKUP(FLOOR($B7,10),$B$6:$R$116,COLUMN()-1,FALSE))/10+G6)</f>
        <v>5767581.4210697683</v>
      </c>
      <c r="H7" s="60">
        <f>IF(MOD($B7,10)=0,VLOOKUP($B7,'[6]R2 Analysis'!$B$45:$X$58,22,FALSE),(VLOOKUP(CEILING($B7,10),$B$6:$R$116,COLUMN()-1,FALSE)-VLOOKUP(FLOOR($B7,10),$B$6:$R$116,COLUMN()-1,FALSE))/10+H6)</f>
        <v>1186458.2228728395</v>
      </c>
      <c r="I7" s="60">
        <f>IF(MOD($B7,10)=0,VLOOKUP($B7,'[6]R3 Analysis'!$B$45:$X$58,8,FALSE),(VLOOKUP(CEILING($B7,10),$B$6:$R$116,COLUMN()-1,FALSE)-VLOOKUP(FLOOR($B7,10),$B$6:$R$116,COLUMN()-1,FALSE))/10+I6)</f>
        <v>30037174.134103227</v>
      </c>
      <c r="J7" s="60">
        <f>IF(MOD($B7,10)=0,VLOOKUP($B7,'[6]R3 Analysis'!$B$45:$X$58,15,FALSE),(VLOOKUP(CEILING($B7,10),$B$6:$R$116,COLUMN()-1,FALSE)-VLOOKUP(FLOOR($B7,10),$B$6:$R$116,COLUMN()-1,FALSE))/10+J6)</f>
        <v>2079080.7179999999</v>
      </c>
      <c r="K7" s="60">
        <f>IF(MOD($B7,10)=0,VLOOKUP($B7,'[6]R3 Analysis'!$B$45:$X$58,22,FALSE),(VLOOKUP(CEILING($B7,10),$B$6:$R$116,COLUMN()-1,FALSE)-VLOOKUP(FLOOR($B7,10),$B$6:$R$116,COLUMN()-1,FALSE))/10+K6)</f>
        <v>793520.95419009018</v>
      </c>
      <c r="L7" s="60">
        <f>IF(MOD($B7,10)=0,VLOOKUP($B7,'[6]R4 Analysis'!$B$45:$X$58,8,FALSE),(VLOOKUP(CEILING($B7,10),$B$6:$R$116,COLUMN()-1,FALSE)-VLOOKUP(FLOOR($B7,10),$B$6:$R$116,COLUMN()-1,FALSE))/10+L6)</f>
        <v>18786350.686821152</v>
      </c>
      <c r="M7" s="60">
        <f>IF(MOD($B7,10)=0,VLOOKUP($B7,'[6]R4 Analysis'!$B$45:$X$58,15,FALSE),(VLOOKUP(CEILING($B7,10),$B$6:$R$116,COLUMN()-1,FALSE)-VLOOKUP(FLOOR($B7,10),$B$6:$R$116,COLUMN()-1,FALSE))/10+M6)</f>
        <v>700342.33452191914</v>
      </c>
      <c r="N7" s="60">
        <f>IF(MOD($B7,10)=0,VLOOKUP($B7,'[6]R4 Analysis'!$B$45:$X$58,22,FALSE),(VLOOKUP(CEILING($B7,10),$B$6:$R$116,COLUMN()-1,FALSE)-VLOOKUP(FLOOR($B7,10),$B$6:$R$116,COLUMN()-1,FALSE))/10+N6)</f>
        <v>257027.68469426752</v>
      </c>
      <c r="O7" s="60">
        <f>IF(MOD($B7,10)=0,VLOOKUP($B7,'[6]R5 Analysis'!$B$45:$X$58,8,FALSE),(VLOOKUP(CEILING($B7,10),$B$6:$R$116,COLUMN()-1,FALSE)-VLOOKUP(FLOOR($B7,10),$B$6:$R$116,COLUMN()-1,FALSE))/10+O6)</f>
        <v>42037805.502700001</v>
      </c>
      <c r="P7" s="60">
        <f>IF(MOD($B7,10)=0,VLOOKUP($B7,'[6]R5 Analysis'!$B$45:$X$58,15,FALSE),(VLOOKUP(CEILING($B7,10),$B$6:$R$116,COLUMN()-1,FALSE)-VLOOKUP(FLOOR($B7,10),$B$6:$R$116,COLUMN()-1,FALSE))/10+P6)</f>
        <v>602382.90468993108</v>
      </c>
      <c r="Q7" s="60">
        <f>IF(MOD($B7,10)=0,VLOOKUP($B7,'[6]R5 Analysis'!$B$45:$X$58,22,FALSE),(VLOOKUP(CEILING($B7,10),$B$6:$R$116,COLUMN()-1,FALSE)-VLOOKUP(FLOOR($B7,10),$B$6:$R$116,COLUMN()-1,FALSE))/10+Q6)</f>
        <v>250017.82881428572</v>
      </c>
      <c r="R7" s="60">
        <f>IF(MOD($B7,10)=0,VLOOKUP($B7,'[6]R6 Analysis'!$B$45:$X$58,8,FALSE),(VLOOKUP(CEILING($B7,10),$B$6:$R$116,COLUMN()-1,FALSE)-VLOOKUP(FLOOR($B7,10),$B$6:$R$116,COLUMN()-1,FALSE))/10+R6)</f>
        <v>2394695.1158250002</v>
      </c>
      <c r="S7" s="60">
        <f>IF(MOD($B7,10)=0,VLOOKUP($B7,'[6]R6 Analysis'!$B$45:$X$58,15,FALSE),(VLOOKUP(CEILING($B7,10),$B$6:$T$116,COLUMN()-1,FALSE)-VLOOKUP(FLOOR($B7,10),$B$6:$T$116,COLUMN()-1,FALSE))/10+S6)</f>
        <v>293478.78062999999</v>
      </c>
      <c r="T7" s="60">
        <f>IF(MOD($B7,10)=0,VLOOKUP($B7,'[6]R6 Analysis'!$B$45:$X$58,22,FALSE),(VLOOKUP(CEILING($B7,10),$B$6:$T$116,COLUMN()-1,FALSE)-VLOOKUP(FLOOR($B7,10),$B$6:$T$116,COLUMN()-1,FALSE))/10+T6)</f>
        <v>161239.35822806781</v>
      </c>
      <c r="U7" s="60">
        <f t="shared" si="1"/>
        <v>308290804.10970879</v>
      </c>
      <c r="V7" s="60">
        <f>'Emergency Relocation Component'!U17</f>
        <v>310969883.12506628</v>
      </c>
      <c r="W7" s="103">
        <f t="shared" si="2"/>
        <v>-2679079.0153574944</v>
      </c>
      <c r="X7" s="84">
        <f>HLOOKUP(X$5,$AE$1:$AH$3,2,FALSE)*INDEX('[5]Pop and Housing Units'!$J$4:$Q$115,MATCH('Relocation Components'!$B7,'[5]Pop and Housing Units'!$Q$4:$Q$115,0),MATCH('Relocation Components'!X$4,'[5]Pop and Housing Units'!$J$4:$Q$4,0))*HLOOKUP(X$4,$X$1:$AC$2,2,FALSE)*'[5]Number of Hazard Events'!C7*HLOOKUP(X$4,[5]Assumptions!$B$2:$H$3,2,FALSE)</f>
        <v>606521839.85422873</v>
      </c>
      <c r="Y7" s="84">
        <f>HLOOKUP(Y$5,$AE$1:$AH$3,2,FALSE)*INDEX('[5]Pop and Housing Units'!$J$4:$Q$115,MATCH('Relocation Components'!$B7,'[5]Pop and Housing Units'!$Q$4:$Q$115,0),MATCH('Relocation Components'!Y$4,'[5]Pop and Housing Units'!$J$4:$Q$4,0))*HLOOKUP(Y$4,$X$1:$AC$2,2,FALSE)*'[5]Number of Hazard Events'!D7*HLOOKUP(Y$4,[5]Assumptions!$B$2:$H$3,2,FALSE)</f>
        <v>193110691.05495998</v>
      </c>
      <c r="Z7" s="84">
        <f>HLOOKUP(Z$5,$AE$1:$AH$3,2,FALSE)*INDEX('[5]Pop and Housing Units'!$J$4:$Q$115,MATCH('Relocation Components'!$B7,'[5]Pop and Housing Units'!$Q$4:$Q$115,0),MATCH('Relocation Components'!Z$4,'[5]Pop and Housing Units'!$J$4:$Q$4,0))*HLOOKUP(Z$4,$X$1:$AC$2,2,FALSE)*'[5]Number of Hazard Events'!E7*HLOOKUP(Z$4,[5]Assumptions!$B$2:$H$3,2,FALSE)</f>
        <v>0</v>
      </c>
      <c r="AA7" s="84">
        <f>HLOOKUP(AA$5,$AE$1:$AH$3,2,FALSE)*INDEX('[5]Pop and Housing Units'!$J$4:$Q$115,MATCH('Relocation Components'!$B7,'[5]Pop and Housing Units'!$Q$4:$Q$115,0),MATCH('Relocation Components'!AA$4,'[5]Pop and Housing Units'!$J$4:$Q$4,0))*HLOOKUP(AA$4,$X$1:$AC$2,2,FALSE)*'[5]Number of Hazard Events'!F7*HLOOKUP(AA$4,[5]Assumptions!$B$2:$H$3,2,FALSE)</f>
        <v>848233568.93946683</v>
      </c>
      <c r="AB7" s="84">
        <f>HLOOKUP(AB$5,$AE$1:$AH$3,2,FALSE)*INDEX('[5]Pop and Housing Units'!$J$4:$Q$115,MATCH('Relocation Components'!$B7,'[5]Pop and Housing Units'!$Q$4:$Q$115,0),MATCH('Relocation Components'!AB$4,'[5]Pop and Housing Units'!$J$4:$Q$4,0))*HLOOKUP(AB$4,$X$1:$AC$2,2,FALSE)*'[5]Number of Hazard Events'!G7*HLOOKUP(AB$4,[5]Assumptions!$B$2:$H$3,2,FALSE)</f>
        <v>246216506.64975002</v>
      </c>
      <c r="AC7" s="84">
        <f>HLOOKUP(AC$5,$AE$1:$AH$3,2,FALSE)*INDEX('[5]Pop and Housing Units'!$J$4:$Q$115,MATCH('Relocation Components'!$B7,'[5]Pop and Housing Units'!$Q$4:$Q$115,0),MATCH('Relocation Components'!AC$4,'[5]Pop and Housing Units'!$J$4:$Q$4,0))*HLOOKUP(AC$4,$X$1:$AC$2,2,FALSE)*'[5]Number of Hazard Events'!H7*HLOOKUP(AC$4,[5]Assumptions!$B$2:$H$3,2,FALSE)</f>
        <v>0</v>
      </c>
      <c r="AD7" s="84">
        <f>HLOOKUP(AD$5,$AE$1:$AH$3,2,FALSE)*INDEX('[5]Pop and Housing Units'!$J$4:$Q$115,MATCH('Relocation Components'!$B7,'[5]Pop and Housing Units'!$Q$4:$Q$115,0),MATCH('Relocation Components'!AD$4,'[5]Pop and Housing Units'!$J$4:$Q$4,0))*HLOOKUP(AD$4,$X$1:$AC$2,2,FALSE)*'[5]Number of Hazard Events'!I7*HLOOKUP(AD$4,[5]Assumptions!$B$2:$H$3,2,FALSE)</f>
        <v>1602834612.5171645</v>
      </c>
      <c r="AE7" s="84">
        <f>HLOOKUP(AE$5,$AE$1:$AH$3,2,FALSE)*INDEX('[5]Pop and Housing Units'!$J$4:$Q$115,MATCH('Relocation Components'!$B7,'[5]Pop and Housing Units'!$Q$4:$Q$115,0),MATCH('Relocation Components'!AE$4,'[5]Pop and Housing Units'!$J$4:$Q$4,0))*HLOOKUP(AE$4,$X$1:$AC$2,2,FALSE)*'[5]Number of Hazard Events'!J7*HLOOKUP(AE$4,[5]Assumptions!$B$2:$H$3,2,FALSE)</f>
        <v>330431570.90700537</v>
      </c>
      <c r="AF7" s="84">
        <f>HLOOKUP(AF$5,$AE$1:$AH$3,2,FALSE)*INDEX('[5]Pop and Housing Units'!$J$4:$Q$115,MATCH('Relocation Components'!$B7,'[5]Pop and Housing Units'!$Q$4:$Q$115,0),MATCH('Relocation Components'!AF$4,'[5]Pop and Housing Units'!$J$4:$Q$4,0))*HLOOKUP(AF$4,$X$1:$AC$2,2,FALSE)*'[5]Number of Hazard Events'!K7*HLOOKUP(AF$4,[5]Assumptions!$B$2:$H$3,2,FALSE)</f>
        <v>0</v>
      </c>
      <c r="AG7" s="84">
        <f>HLOOKUP(AG$5,$AE$1:$AH$3,2,FALSE)*INDEX('[5]Pop and Housing Units'!$J$4:$Q$115,MATCH('Relocation Components'!$B7,'[5]Pop and Housing Units'!$Q$4:$Q$115,0),MATCH('Relocation Components'!AG$4,'[5]Pop and Housing Units'!$J$4:$Q$4,0))*HLOOKUP(AG$4,$X$1:$AC$2,2,FALSE)*'[5]Number of Hazard Events'!L7*HLOOKUP(AG$4,[5]Assumptions!$B$2:$H$3,2,FALSE)</f>
        <v>64547779.022108003</v>
      </c>
      <c r="AH7" s="84">
        <f>HLOOKUP(AH$5,$AE$1:$AH$3,2,FALSE)*INDEX('[5]Pop and Housing Units'!$J$4:$Q$115,MATCH('Relocation Components'!$B7,'[5]Pop and Housing Units'!$Q$4:$Q$115,0),MATCH('Relocation Components'!AH$4,'[5]Pop and Housing Units'!$J$4:$Q$4,0))*HLOOKUP(AH$4,$X$1:$AC$2,2,FALSE)*'[5]Number of Hazard Events'!M7*HLOOKUP(AH$4,[5]Assumptions!$B$2:$H$3,2,FALSE)</f>
        <v>22260919.404717814</v>
      </c>
      <c r="AI7" s="84">
        <f>HLOOKUP(AI$5,$AE$1:$AH$3,2,FALSE)*INDEX('[5]Pop and Housing Units'!$J$4:$Q$115,MATCH('Relocation Components'!$B7,'[5]Pop and Housing Units'!$Q$4:$Q$115,0),MATCH('Relocation Components'!AI$4,'[5]Pop and Housing Units'!$J$4:$Q$4,0))*HLOOKUP(AI$4,$X$1:$AC$2,2,FALSE)*'[5]Number of Hazard Events'!N7*HLOOKUP(AI$4,[5]Assumptions!$B$2:$H$3,2,FALSE)</f>
        <v>0</v>
      </c>
      <c r="AJ7" s="84">
        <f>HLOOKUP(AJ$5,$AE$1:$AH$3,2,FALSE)*INDEX('[5]Pop and Housing Units'!$J$4:$Q$115,MATCH('Relocation Components'!$B7,'[5]Pop and Housing Units'!$Q$4:$Q$115,0),MATCH('Relocation Components'!AJ$4,'[5]Pop and Housing Units'!$J$4:$Q$4,0))*HLOOKUP(AJ$4,$X$1:$AC$2,2,FALSE)*'[5]Number of Hazard Events'!O7*HLOOKUP(AJ$4,[5]Assumptions!$B$2:$H$3,2,FALSE)</f>
        <v>64207282.371240728</v>
      </c>
      <c r="AK7" s="84">
        <f>HLOOKUP(AK$5,$AE$1:$AH$3,2,FALSE)*INDEX('[5]Pop and Housing Units'!$J$4:$Q$115,MATCH('Relocation Components'!$B7,'[5]Pop and Housing Units'!$Q$4:$Q$115,0),MATCH('Relocation Components'!AK$4,'[5]Pop and Housing Units'!$J$4:$Q$4,0))*HLOOKUP(AK$4,$X$1:$AC$2,2,FALSE)*'[5]Number of Hazard Events'!P7*HLOOKUP(AK$4,[5]Assumptions!$B$2:$H$3,2,FALSE)</f>
        <v>23079311.706957038</v>
      </c>
      <c r="AL7" s="84">
        <f>HLOOKUP(AL$5,$AE$1:$AH$3,2,FALSE)*INDEX('[5]Pop and Housing Units'!$J$4:$Q$115,MATCH('Relocation Components'!$B7,'[5]Pop and Housing Units'!$Q$4:$Q$115,0),MATCH('Relocation Components'!AL$4,'[5]Pop and Housing Units'!$J$4:$Q$4,0))*HLOOKUP(AL$4,$X$1:$AC$2,2,FALSE)*'[5]Number of Hazard Events'!Q7*HLOOKUP(AL$4,[5]Assumptions!$B$2:$H$3,2,FALSE)</f>
        <v>0</v>
      </c>
      <c r="AM7" s="84">
        <f>HLOOKUP(AM$5,$AE$1:$AH$3,2,FALSE)*INDEX('[5]Pop and Housing Units'!$J$4:$Q$115,MATCH('Relocation Components'!$B7,'[5]Pop and Housing Units'!$Q$4:$Q$115,0),MATCH('Relocation Components'!AM$4,'[5]Pop and Housing Units'!$J$4:$Q$4,0))*HLOOKUP(AM$4,$X$1:$AC$2,2,FALSE)*'[5]Number of Hazard Events'!R7*HLOOKUP(AM$4,[5]Assumptions!$B$2:$H$3,2,FALSE)</f>
        <v>10594226.447176561</v>
      </c>
      <c r="AN7" s="84">
        <f>HLOOKUP(AN$5,$AE$1:$AH$3,2,FALSE)*INDEX('[5]Pop and Housing Units'!$J$4:$Q$115,MATCH('Relocation Components'!$B7,'[5]Pop and Housing Units'!$Q$4:$Q$115,0),MATCH('Relocation Components'!AN$4,'[5]Pop and Housing Units'!$J$4:$Q$4,0))*HLOOKUP(AN$4,$X$1:$AC$2,2,FALSE)*'[5]Number of Hazard Events'!S7*HLOOKUP(AN$4,[5]Assumptions!$B$2:$H$3,2,FALSE)</f>
        <v>2981787.4733373784</v>
      </c>
      <c r="AO7" s="84">
        <f>HLOOKUP(AO$5,$AE$1:$AH$3,2,FALSE)*INDEX('[5]Pop and Housing Units'!$J$4:$Q$115,MATCH('Relocation Components'!$B7,'[5]Pop and Housing Units'!$Q$4:$Q$115,0),MATCH('Relocation Components'!AO$4,'[5]Pop and Housing Units'!$J$4:$Q$4,0))*HLOOKUP(AO$4,$X$1:$AC$2,2,FALSE)*'[5]Number of Hazard Events'!T7*HLOOKUP(AO$4,[5]Assumptions!$B$2:$H$3,2,FALSE)</f>
        <v>0</v>
      </c>
      <c r="AP7" s="60">
        <f t="shared" ref="AP7:AP70" si="6">SUM(X7:AO7)</f>
        <v>4015020096.3481126</v>
      </c>
      <c r="AQ7" s="60">
        <f>'Emergency Relocation Component'!AN17</f>
        <v>4014567064.4337759</v>
      </c>
      <c r="AR7" s="60">
        <f t="shared" si="3"/>
        <v>453031.91433668137</v>
      </c>
      <c r="AS7" s="60">
        <f t="shared" si="4"/>
        <v>770154.25437235832</v>
      </c>
      <c r="AT7" s="60">
        <f t="shared" si="5"/>
        <v>-1908924.760985136</v>
      </c>
    </row>
    <row r="8" spans="1:46">
      <c r="A8">
        <f>A7</f>
        <v>0.03</v>
      </c>
      <c r="B8" s="12">
        <f t="shared" ref="B8:B71" si="7">B7+1</f>
        <v>2022</v>
      </c>
      <c r="C8" s="60">
        <f>IF(MOD($B8,10)=0,VLOOKUP($B8,'[6]R1 Analysis'!$B$45:$X$58,23,FALSE),(VLOOKUP(CEILING($B8,10),$B$6:$R$116,COLUMN()-1,FALSE)-VLOOKUP(FLOOR($B8,10),$B$6:$R$116,COLUMN()-1,FALSE))/10+C7)</f>
        <v>16235562.444147974</v>
      </c>
      <c r="D8" s="60">
        <f>IF(MOD($B8,10)=0,VLOOKUP($B8,'[6]R1 Analysis'!$B$45:$X$58,15,FALSE),(VLOOKUP(CEILING($B8,10),$B$6:$R$116,COLUMN()-1,FALSE)-VLOOKUP(FLOOR($B8,10),$B$6:$R$116,COLUMN()-1,FALSE))/10+D7)</f>
        <v>2978656.1669040374</v>
      </c>
      <c r="E8" s="60">
        <f>IF(MOD($B8,10)=0,VLOOKUP($B8,'[6]R1 Analysis'!$B$45:$X$58,22,FALSE),(VLOOKUP(CEILING($B8,10),$B$6:$R$116,COLUMN()-1,FALSE)-VLOOKUP(FLOOR($B8,10),$B$6:$R$116,COLUMN()-1,FALSE))/10+E7)</f>
        <v>623806.80883621401</v>
      </c>
      <c r="F8" s="60">
        <f>IF(MOD($B8,10)=0,VLOOKUP($B8,'[6]R2 Analysis'!$B$45:$X$58,8,FALSE),(VLOOKUP(CEILING($B8,10),$B$6:$R$116,COLUMN()-1,FALSE)-VLOOKUP(FLOOR($B8,10),$B$6:$R$116,COLUMN()-1,FALSE))/10+F7)</f>
        <v>185679040.99104762</v>
      </c>
      <c r="G8" s="60">
        <f>IF(MOD($B8,10)=0,VLOOKUP($B8,'[6]R2 Analysis'!$B$45:$X$58,15,FALSE),(VLOOKUP(CEILING($B8,10),$B$6:$R$116,COLUMN()-1,FALSE)-VLOOKUP(FLOOR($B8,10),$B$6:$R$116,COLUMN()-1,FALSE))/10+G7)</f>
        <v>5829692.0884186057</v>
      </c>
      <c r="H8" s="60">
        <f>IF(MOD($B8,10)=0,VLOOKUP($B8,'[6]R2 Analysis'!$B$45:$X$58,22,FALSE),(VLOOKUP(CEILING($B8,10),$B$6:$R$116,COLUMN()-1,FALSE)-VLOOKUP(FLOOR($B8,10),$B$6:$R$116,COLUMN()-1,FALSE))/10+H7)</f>
        <v>1199237.0850975309</v>
      </c>
      <c r="I8" s="60">
        <f>IF(MOD($B8,10)=0,VLOOKUP($B8,'[6]R3 Analysis'!$B$45:$X$58,8,FALSE),(VLOOKUP(CEILING($B8,10),$B$6:$R$116,COLUMN()-1,FALSE)-VLOOKUP(FLOOR($B8,10),$B$6:$R$116,COLUMN()-1,FALSE))/10+I7)</f>
        <v>30360822.994012903</v>
      </c>
      <c r="J8" s="60">
        <f>IF(MOD($B8,10)=0,VLOOKUP($B8,'[6]R3 Analysis'!$B$45:$X$58,15,FALSE),(VLOOKUP(CEILING($B8,10),$B$6:$R$116,COLUMN()-1,FALSE)-VLOOKUP(FLOOR($B8,10),$B$6:$R$116,COLUMN()-1,FALSE))/10+J7)</f>
        <v>2101489.236</v>
      </c>
      <c r="K8" s="60">
        <f>IF(MOD($B8,10)=0,VLOOKUP($B8,'[6]R3 Analysis'!$B$45:$X$58,22,FALSE),(VLOOKUP(CEILING($B8,10),$B$6:$R$116,COLUMN()-1,FALSE)-VLOOKUP(FLOOR($B8,10),$B$6:$R$116,COLUMN()-1,FALSE))/10+K7)</f>
        <v>802069.83659639652</v>
      </c>
      <c r="L8" s="60">
        <f>IF(MOD($B8,10)=0,VLOOKUP($B8,'[6]R4 Analysis'!$B$45:$X$58,8,FALSE),(VLOOKUP(CEILING($B8,10),$B$6:$R$116,COLUMN()-1,FALSE)-VLOOKUP(FLOOR($B8,10),$B$6:$R$116,COLUMN()-1,FALSE))/10+L7)</f>
        <v>18987530.372911535</v>
      </c>
      <c r="M8" s="60">
        <f>IF(MOD($B8,10)=0,VLOOKUP($B8,'[6]R4 Analysis'!$B$45:$X$58,15,FALSE),(VLOOKUP(CEILING($B8,10),$B$6:$R$116,COLUMN()-1,FALSE)-VLOOKUP(FLOOR($B8,10),$B$6:$R$116,COLUMN()-1,FALSE))/10+M7)</f>
        <v>707901.84811353532</v>
      </c>
      <c r="N8" s="60">
        <f>IF(MOD($B8,10)=0,VLOOKUP($B8,'[6]R4 Analysis'!$B$45:$X$58,22,FALSE),(VLOOKUP(CEILING($B8,10),$B$6:$R$116,COLUMN()-1,FALSE)-VLOOKUP(FLOOR($B8,10),$B$6:$R$116,COLUMN()-1,FALSE))/10+N7)</f>
        <v>259796.48253685169</v>
      </c>
      <c r="O8" s="60">
        <f>IF(MOD($B8,10)=0,VLOOKUP($B8,'[6]R5 Analysis'!$B$45:$X$58,8,FALSE),(VLOOKUP(CEILING($B8,10),$B$6:$R$116,COLUMN()-1,FALSE)-VLOOKUP(FLOOR($B8,10),$B$6:$R$116,COLUMN()-1,FALSE))/10+O7)</f>
        <v>42489539.19015</v>
      </c>
      <c r="P8" s="60">
        <f>IF(MOD($B8,10)=0,VLOOKUP($B8,'[6]R5 Analysis'!$B$45:$X$58,15,FALSE),(VLOOKUP(CEILING($B8,10),$B$6:$R$116,COLUMN()-1,FALSE)-VLOOKUP(FLOOR($B8,10),$B$6:$R$116,COLUMN()-1,FALSE))/10+P7)</f>
        <v>608897.72903503454</v>
      </c>
      <c r="Q8" s="60">
        <f>IF(MOD($B8,10)=0,VLOOKUP($B8,'[6]R5 Analysis'!$B$45:$X$58,22,FALSE),(VLOOKUP(CEILING($B8,10),$B$6:$R$116,COLUMN()-1,FALSE)-VLOOKUP(FLOOR($B8,10),$B$6:$R$116,COLUMN()-1,FALSE))/10+Q7)</f>
        <v>252709.7536744898</v>
      </c>
      <c r="R8" s="60">
        <f>IF(MOD($B8,10)=0,VLOOKUP($B8,'[6]R6 Analysis'!$B$45:$X$58,8,FALSE),(VLOOKUP(CEILING($B8,10),$B$6:$R$116,COLUMN()-1,FALSE)-VLOOKUP(FLOOR($B8,10),$B$6:$R$116,COLUMN()-1,FALSE))/10+R7)</f>
        <v>2420750.1566500003</v>
      </c>
      <c r="S8" s="60">
        <f>IF(MOD($B8,10)=0,VLOOKUP($B8,'[6]R6 Analysis'!$B$45:$X$58,15,FALSE),(VLOOKUP(CEILING($B8,10),$B$6:$T$116,COLUMN()-1,FALSE)-VLOOKUP(FLOOR($B8,10),$B$6:$T$116,COLUMN()-1,FALSE))/10+S7)</f>
        <v>296624.48535999999</v>
      </c>
      <c r="T8" s="60">
        <f>IF(MOD($B8,10)=0,VLOOKUP($B8,'[6]R6 Analysis'!$B$45:$X$58,22,FALSE),(VLOOKUP(CEILING($B8,10),$B$6:$T$116,COLUMN()-1,FALSE)-VLOOKUP(FLOOR($B8,10),$B$6:$T$116,COLUMN()-1,FALSE))/10+T7)</f>
        <v>162973.97232054238</v>
      </c>
      <c r="U8" s="60">
        <f t="shared" si="1"/>
        <v>311997101.64181334</v>
      </c>
      <c r="V8" s="60">
        <f>'Emergency Relocation Component'!U18</f>
        <v>330246916.6871419</v>
      </c>
      <c r="W8" s="103">
        <f t="shared" si="2"/>
        <v>-18249815.045328557</v>
      </c>
      <c r="X8" s="84">
        <f>HLOOKUP(X$5,$AE$1:$AH$3,2,FALSE)*INDEX('[5]Pop and Housing Units'!$J$4:$Q$115,MATCH('Relocation Components'!$B8,'[5]Pop and Housing Units'!$Q$4:$Q$115,0),MATCH('Relocation Components'!X$4,'[5]Pop and Housing Units'!$J$4:$Q$4,0))*HLOOKUP(X$4,$X$1:$AC$2,2,FALSE)*'[5]Number of Hazard Events'!C8*HLOOKUP(X$4,[5]Assumptions!$B$2:$H$3,2,FALSE)</f>
        <v>619405054.6663239</v>
      </c>
      <c r="Y8" s="84">
        <f>HLOOKUP(Y$5,$AE$1:$AH$3,2,FALSE)*INDEX('[5]Pop and Housing Units'!$J$4:$Q$115,MATCH('Relocation Components'!$B8,'[5]Pop and Housing Units'!$Q$4:$Q$115,0),MATCH('Relocation Components'!Y$4,'[5]Pop and Housing Units'!$J$4:$Q$4,0))*HLOOKUP(Y$4,$X$1:$AC$2,2,FALSE)*'[5]Number of Hazard Events'!D8*HLOOKUP(Y$4,[5]Assumptions!$B$2:$H$3,2,FALSE)</f>
        <v>197190661.04186818</v>
      </c>
      <c r="Z8" s="84">
        <f>HLOOKUP(Z$5,$AE$1:$AH$3,2,FALSE)*INDEX('[5]Pop and Housing Units'!$J$4:$Q$115,MATCH('Relocation Components'!$B8,'[5]Pop and Housing Units'!$Q$4:$Q$115,0),MATCH('Relocation Components'!Z$4,'[5]Pop and Housing Units'!$J$4:$Q$4,0))*HLOOKUP(Z$4,$X$1:$AC$2,2,FALSE)*'[5]Number of Hazard Events'!E8*HLOOKUP(Z$4,[5]Assumptions!$B$2:$H$3,2,FALSE)</f>
        <v>0</v>
      </c>
      <c r="AA8" s="84">
        <f>HLOOKUP(AA$5,$AE$1:$AH$3,2,FALSE)*INDEX('[5]Pop and Housing Units'!$J$4:$Q$115,MATCH('Relocation Components'!$B8,'[5]Pop and Housing Units'!$Q$4:$Q$115,0),MATCH('Relocation Components'!AA$4,'[5]Pop and Housing Units'!$J$4:$Q$4,0))*HLOOKUP(AA$4,$X$1:$AC$2,2,FALSE)*'[5]Number of Hazard Events'!F8*HLOOKUP(AA$4,[5]Assumptions!$B$2:$H$3,2,FALSE)</f>
        <v>864058269.6329596</v>
      </c>
      <c r="AB8" s="84">
        <f>HLOOKUP(AB$5,$AE$1:$AH$3,2,FALSE)*INDEX('[5]Pop and Housing Units'!$J$4:$Q$115,MATCH('Relocation Components'!$B8,'[5]Pop and Housing Units'!$Q$4:$Q$115,0),MATCH('Relocation Components'!AB$4,'[5]Pop and Housing Units'!$J$4:$Q$4,0))*HLOOKUP(AB$4,$X$1:$AC$2,2,FALSE)*'[5]Number of Hazard Events'!G8*HLOOKUP(AB$4,[5]Assumptions!$B$2:$H$3,2,FALSE)</f>
        <v>250809899.00924277</v>
      </c>
      <c r="AC8" s="84">
        <f>HLOOKUP(AC$5,$AE$1:$AH$3,2,FALSE)*INDEX('[5]Pop and Housing Units'!$J$4:$Q$115,MATCH('Relocation Components'!$B8,'[5]Pop and Housing Units'!$Q$4:$Q$115,0),MATCH('Relocation Components'!AC$4,'[5]Pop and Housing Units'!$J$4:$Q$4,0))*HLOOKUP(AC$4,$X$1:$AC$2,2,FALSE)*'[5]Number of Hazard Events'!H8*HLOOKUP(AC$4,[5]Assumptions!$B$2:$H$3,2,FALSE)</f>
        <v>0</v>
      </c>
      <c r="AD8" s="84">
        <f>HLOOKUP(AD$5,$AE$1:$AH$3,2,FALSE)*INDEX('[5]Pop and Housing Units'!$J$4:$Q$115,MATCH('Relocation Components'!$B8,'[5]Pop and Housing Units'!$Q$4:$Q$115,0),MATCH('Relocation Components'!AD$4,'[5]Pop and Housing Units'!$J$4:$Q$4,0))*HLOOKUP(AD$4,$X$1:$AC$2,2,FALSE)*'[5]Number of Hazard Events'!I8*HLOOKUP(AD$4,[5]Assumptions!$B$2:$H$3,2,FALSE)</f>
        <v>1636567482.6652479</v>
      </c>
      <c r="AE8" s="84">
        <f>HLOOKUP(AE$5,$AE$1:$AH$3,2,FALSE)*INDEX('[5]Pop and Housing Units'!$J$4:$Q$115,MATCH('Relocation Components'!$B8,'[5]Pop and Housing Units'!$Q$4:$Q$115,0),MATCH('Relocation Components'!AE$4,'[5]Pop and Housing Units'!$J$4:$Q$4,0))*HLOOKUP(AE$4,$X$1:$AC$2,2,FALSE)*'[5]Number of Hazard Events'!J8*HLOOKUP(AE$4,[5]Assumptions!$B$2:$H$3,2,FALSE)</f>
        <v>337386803.97272605</v>
      </c>
      <c r="AF8" s="84">
        <f>HLOOKUP(AF$5,$AE$1:$AH$3,2,FALSE)*INDEX('[5]Pop and Housing Units'!$J$4:$Q$115,MATCH('Relocation Components'!$B8,'[5]Pop and Housing Units'!$Q$4:$Q$115,0),MATCH('Relocation Components'!AF$4,'[5]Pop and Housing Units'!$J$4:$Q$4,0))*HLOOKUP(AF$4,$X$1:$AC$2,2,FALSE)*'[5]Number of Hazard Events'!K8*HLOOKUP(AF$4,[5]Assumptions!$B$2:$H$3,2,FALSE)</f>
        <v>0</v>
      </c>
      <c r="AG8" s="84">
        <f>HLOOKUP(AG$5,$AE$1:$AH$3,2,FALSE)*INDEX('[5]Pop and Housing Units'!$J$4:$Q$115,MATCH('Relocation Components'!$B8,'[5]Pop and Housing Units'!$Q$4:$Q$115,0),MATCH('Relocation Components'!AG$4,'[5]Pop and Housing Units'!$J$4:$Q$4,0))*HLOOKUP(AG$4,$X$1:$AC$2,2,FALSE)*'[5]Number of Hazard Events'!L8*HLOOKUP(AG$4,[5]Assumptions!$B$2:$H$3,2,FALSE)</f>
        <v>65797565.541880392</v>
      </c>
      <c r="AH8" s="84">
        <f>HLOOKUP(AH$5,$AE$1:$AH$3,2,FALSE)*INDEX('[5]Pop and Housing Units'!$J$4:$Q$115,MATCH('Relocation Components'!$B8,'[5]Pop and Housing Units'!$Q$4:$Q$115,0),MATCH('Relocation Components'!AH$4,'[5]Pop and Housing Units'!$J$4:$Q$4,0))*HLOOKUP(AH$4,$X$1:$AC$2,2,FALSE)*'[5]Number of Hazard Events'!M8*HLOOKUP(AH$4,[5]Assumptions!$B$2:$H$3,2,FALSE)</f>
        <v>22693852.575393252</v>
      </c>
      <c r="AI8" s="84">
        <f>HLOOKUP(AI$5,$AE$1:$AH$3,2,FALSE)*INDEX('[5]Pop and Housing Units'!$J$4:$Q$115,MATCH('Relocation Components'!$B8,'[5]Pop and Housing Units'!$Q$4:$Q$115,0),MATCH('Relocation Components'!AI$4,'[5]Pop and Housing Units'!$J$4:$Q$4,0))*HLOOKUP(AI$4,$X$1:$AC$2,2,FALSE)*'[5]Number of Hazard Events'!N8*HLOOKUP(AI$4,[5]Assumptions!$B$2:$H$3,2,FALSE)</f>
        <v>0</v>
      </c>
      <c r="AJ8" s="84">
        <f>HLOOKUP(AJ$5,$AE$1:$AH$3,2,FALSE)*INDEX('[5]Pop and Housing Units'!$J$4:$Q$115,MATCH('Relocation Components'!$B8,'[5]Pop and Housing Units'!$Q$4:$Q$115,0),MATCH('Relocation Components'!AJ$4,'[5]Pop and Housing Units'!$J$4:$Q$4,0))*HLOOKUP(AJ$4,$X$1:$AC$2,2,FALSE)*'[5]Number of Hazard Events'!O8*HLOOKUP(AJ$4,[5]Assumptions!$B$2:$H$3,2,FALSE)</f>
        <v>65511607.495650068</v>
      </c>
      <c r="AK8" s="84">
        <f>HLOOKUP(AK$5,$AE$1:$AH$3,2,FALSE)*INDEX('[5]Pop and Housing Units'!$J$4:$Q$115,MATCH('Relocation Components'!$B8,'[5]Pop and Housing Units'!$Q$4:$Q$115,0),MATCH('Relocation Components'!AK$4,'[5]Pop and Housing Units'!$J$4:$Q$4,0))*HLOOKUP(AK$4,$X$1:$AC$2,2,FALSE)*'[5]Number of Hazard Events'!P8*HLOOKUP(AK$4,[5]Assumptions!$B$2:$H$3,2,FALSE)</f>
        <v>23549763.595059197</v>
      </c>
      <c r="AL8" s="84">
        <f>HLOOKUP(AL$5,$AE$1:$AH$3,2,FALSE)*INDEX('[5]Pop and Housing Units'!$J$4:$Q$115,MATCH('Relocation Components'!$B8,'[5]Pop and Housing Units'!$Q$4:$Q$115,0),MATCH('Relocation Components'!AL$4,'[5]Pop and Housing Units'!$J$4:$Q$4,0))*HLOOKUP(AL$4,$X$1:$AC$2,2,FALSE)*'[5]Number of Hazard Events'!Q8*HLOOKUP(AL$4,[5]Assumptions!$B$2:$H$3,2,FALSE)</f>
        <v>0</v>
      </c>
      <c r="AM8" s="84">
        <f>HLOOKUP(AM$5,$AE$1:$AH$3,2,FALSE)*INDEX('[5]Pop and Housing Units'!$J$4:$Q$115,MATCH('Relocation Components'!$B8,'[5]Pop and Housing Units'!$Q$4:$Q$115,0),MATCH('Relocation Components'!AM$4,'[5]Pop and Housing Units'!$J$4:$Q$4,0))*HLOOKUP(AM$4,$X$1:$AC$2,2,FALSE)*'[5]Number of Hazard Events'!R8*HLOOKUP(AM$4,[5]Assumptions!$B$2:$H$3,2,FALSE)</f>
        <v>10816330.086017018</v>
      </c>
      <c r="AN8" s="84">
        <f>HLOOKUP(AN$5,$AE$1:$AH$3,2,FALSE)*INDEX('[5]Pop and Housing Units'!$J$4:$Q$115,MATCH('Relocation Components'!$B8,'[5]Pop and Housing Units'!$Q$4:$Q$115,0),MATCH('Relocation Components'!AN$4,'[5]Pop and Housing Units'!$J$4:$Q$4,0))*HLOOKUP(AN$4,$X$1:$AC$2,2,FALSE)*'[5]Number of Hazard Events'!S8*HLOOKUP(AN$4,[5]Assumptions!$B$2:$H$3,2,FALSE)</f>
        <v>3043812.6543429489</v>
      </c>
      <c r="AO8" s="84">
        <f>HLOOKUP(AO$5,$AE$1:$AH$3,2,FALSE)*INDEX('[5]Pop and Housing Units'!$J$4:$Q$115,MATCH('Relocation Components'!$B8,'[5]Pop and Housing Units'!$Q$4:$Q$115,0),MATCH('Relocation Components'!AO$4,'[5]Pop and Housing Units'!$J$4:$Q$4,0))*HLOOKUP(AO$4,$X$1:$AC$2,2,FALSE)*'[5]Number of Hazard Events'!T8*HLOOKUP(AO$4,[5]Assumptions!$B$2:$H$3,2,FALSE)</f>
        <v>0</v>
      </c>
      <c r="AP8" s="60">
        <f t="shared" si="6"/>
        <v>4096831102.9367118</v>
      </c>
      <c r="AQ8" s="60">
        <f>'Emergency Relocation Component'!AN18</f>
        <v>4096369996.7403479</v>
      </c>
      <c r="AR8" s="60">
        <f t="shared" si="3"/>
        <v>461106.19636392593</v>
      </c>
      <c r="AS8" s="60">
        <f t="shared" si="4"/>
        <v>783880.53381867404</v>
      </c>
      <c r="AT8" s="60">
        <f t="shared" si="5"/>
        <v>-17465934.511509884</v>
      </c>
    </row>
    <row r="9" spans="1:46">
      <c r="A9">
        <f t="shared" ref="A9:A11" si="8">A8</f>
        <v>0.03</v>
      </c>
      <c r="B9" s="12">
        <f t="shared" si="7"/>
        <v>2023</v>
      </c>
      <c r="C9" s="60">
        <f>IF(MOD($B9,10)=0,VLOOKUP($B9,'[6]R1 Analysis'!$B$45:$X$58,23,FALSE),(VLOOKUP(CEILING($B9,10),$B$6:$R$116,COLUMN()-1,FALSE)-VLOOKUP(FLOOR($B9,10),$B$6:$R$116,COLUMN()-1,FALSE))/10+C8)</f>
        <v>16792386.674898885</v>
      </c>
      <c r="D9" s="60">
        <f>IF(MOD($B9,10)=0,VLOOKUP($B9,'[6]R1 Analysis'!$B$45:$X$58,15,FALSE),(VLOOKUP(CEILING($B9,10),$B$6:$R$116,COLUMN()-1,FALSE)-VLOOKUP(FLOOR($B9,10),$B$6:$R$116,COLUMN()-1,FALSE))/10+D8)</f>
        <v>3010311.733906263</v>
      </c>
      <c r="E9" s="60">
        <f>IF(MOD($B9,10)=0,VLOOKUP($B9,'[6]R1 Analysis'!$B$45:$X$58,22,FALSE),(VLOOKUP(CEILING($B9,10),$B$6:$R$116,COLUMN()-1,FALSE)-VLOOKUP(FLOOR($B9,10),$B$6:$R$116,COLUMN()-1,FALSE))/10+E8)</f>
        <v>630456.101089712</v>
      </c>
      <c r="F9" s="60">
        <f>IF(MOD($B9,10)=0,VLOOKUP($B9,'[6]R2 Analysis'!$B$45:$X$58,8,FALSE),(VLOOKUP(CEILING($B9,10),$B$6:$R$116,COLUMN()-1,FALSE)-VLOOKUP(FLOOR($B9,10),$B$6:$R$116,COLUMN()-1,FALSE))/10+F8)</f>
        <v>187657329.84942856</v>
      </c>
      <c r="G9" s="60">
        <f>IF(MOD($B9,10)=0,VLOOKUP($B9,'[6]R2 Analysis'!$B$45:$X$58,15,FALSE),(VLOOKUP(CEILING($B9,10),$B$6:$R$116,COLUMN()-1,FALSE)-VLOOKUP(FLOOR($B9,10),$B$6:$R$116,COLUMN()-1,FALSE))/10+G8)</f>
        <v>5891802.7557674432</v>
      </c>
      <c r="H9" s="60">
        <f>IF(MOD($B9,10)=0,VLOOKUP($B9,'[6]R2 Analysis'!$B$45:$X$58,22,FALSE),(VLOOKUP(CEILING($B9,10),$B$6:$R$116,COLUMN()-1,FALSE)-VLOOKUP(FLOOR($B9,10),$B$6:$R$116,COLUMN()-1,FALSE))/10+H8)</f>
        <v>1212015.9473222222</v>
      </c>
      <c r="I9" s="60">
        <f>IF(MOD($B9,10)=0,VLOOKUP($B9,'[6]R3 Analysis'!$B$45:$X$58,8,FALSE),(VLOOKUP(CEILING($B9,10),$B$6:$R$116,COLUMN()-1,FALSE)-VLOOKUP(FLOOR($B9,10),$B$6:$R$116,COLUMN()-1,FALSE))/10+I8)</f>
        <v>30684471.853922579</v>
      </c>
      <c r="J9" s="60">
        <f>IF(MOD($B9,10)=0,VLOOKUP($B9,'[6]R3 Analysis'!$B$45:$X$58,15,FALSE),(VLOOKUP(CEILING($B9,10),$B$6:$R$116,COLUMN()-1,FALSE)-VLOOKUP(FLOOR($B9,10),$B$6:$R$116,COLUMN()-1,FALSE))/10+J8)</f>
        <v>2123897.7540000002</v>
      </c>
      <c r="K9" s="60">
        <f>IF(MOD($B9,10)=0,VLOOKUP($B9,'[6]R3 Analysis'!$B$45:$X$58,22,FALSE),(VLOOKUP(CEILING($B9,10),$B$6:$R$116,COLUMN()-1,FALSE)-VLOOKUP(FLOOR($B9,10),$B$6:$R$116,COLUMN()-1,FALSE))/10+K8)</f>
        <v>810618.71900270286</v>
      </c>
      <c r="L9" s="60">
        <f>IF(MOD($B9,10)=0,VLOOKUP($B9,'[6]R4 Analysis'!$B$45:$X$58,8,FALSE),(VLOOKUP(CEILING($B9,10),$B$6:$R$116,COLUMN()-1,FALSE)-VLOOKUP(FLOOR($B9,10),$B$6:$R$116,COLUMN()-1,FALSE))/10+L8)</f>
        <v>19188710.059001919</v>
      </c>
      <c r="M9" s="60">
        <f>IF(MOD($B9,10)=0,VLOOKUP($B9,'[6]R4 Analysis'!$B$45:$X$58,15,FALSE),(VLOOKUP(CEILING($B9,10),$B$6:$R$116,COLUMN()-1,FALSE)-VLOOKUP(FLOOR($B9,10),$B$6:$R$116,COLUMN()-1,FALSE))/10+M8)</f>
        <v>715461.3617051515</v>
      </c>
      <c r="N9" s="60">
        <f>IF(MOD($B9,10)=0,VLOOKUP($B9,'[6]R4 Analysis'!$B$45:$X$58,22,FALSE),(VLOOKUP(CEILING($B9,10),$B$6:$R$116,COLUMN()-1,FALSE)-VLOOKUP(FLOOR($B9,10),$B$6:$R$116,COLUMN()-1,FALSE))/10+N8)</f>
        <v>262565.28037943586</v>
      </c>
      <c r="O9" s="60">
        <f>IF(MOD($B9,10)=0,VLOOKUP($B9,'[6]R5 Analysis'!$B$45:$X$58,8,FALSE),(VLOOKUP(CEILING($B9,10),$B$6:$R$116,COLUMN()-1,FALSE)-VLOOKUP(FLOOR($B9,10),$B$6:$R$116,COLUMN()-1,FALSE))/10+O8)</f>
        <v>42941272.877599999</v>
      </c>
      <c r="P9" s="60">
        <f>IF(MOD($B9,10)=0,VLOOKUP($B9,'[6]R5 Analysis'!$B$45:$X$58,15,FALSE),(VLOOKUP(CEILING($B9,10),$B$6:$R$116,COLUMN()-1,FALSE)-VLOOKUP(FLOOR($B9,10),$B$6:$R$116,COLUMN()-1,FALSE))/10+P8)</f>
        <v>615412.55338013801</v>
      </c>
      <c r="Q9" s="60">
        <f>IF(MOD($B9,10)=0,VLOOKUP($B9,'[6]R5 Analysis'!$B$45:$X$58,22,FALSE),(VLOOKUP(CEILING($B9,10),$B$6:$R$116,COLUMN()-1,FALSE)-VLOOKUP(FLOOR($B9,10),$B$6:$R$116,COLUMN()-1,FALSE))/10+Q8)</f>
        <v>255401.67853469387</v>
      </c>
      <c r="R9" s="60">
        <f>IF(MOD($B9,10)=0,VLOOKUP($B9,'[6]R6 Analysis'!$B$45:$X$58,8,FALSE),(VLOOKUP(CEILING($B9,10),$B$6:$R$116,COLUMN()-1,FALSE)-VLOOKUP(FLOOR($B9,10),$B$6:$R$116,COLUMN()-1,FALSE))/10+R8)</f>
        <v>2446805.1974750003</v>
      </c>
      <c r="S9" s="60">
        <f>IF(MOD($B9,10)=0,VLOOKUP($B9,'[6]R6 Analysis'!$B$45:$X$58,15,FALSE),(VLOOKUP(CEILING($B9,10),$B$6:$T$116,COLUMN()-1,FALSE)-VLOOKUP(FLOOR($B9,10),$B$6:$T$116,COLUMN()-1,FALSE))/10+S8)</f>
        <v>299770.19008999999</v>
      </c>
      <c r="T9" s="60">
        <f>IF(MOD($B9,10)=0,VLOOKUP($B9,'[6]R6 Analysis'!$B$45:$X$58,22,FALSE),(VLOOKUP(CEILING($B9,10),$B$6:$T$116,COLUMN()-1,FALSE)-VLOOKUP(FLOOR($B9,10),$B$6:$T$116,COLUMN()-1,FALSE))/10+T8)</f>
        <v>164708.58641301695</v>
      </c>
      <c r="U9" s="60">
        <f t="shared" si="1"/>
        <v>315703399.17391771</v>
      </c>
      <c r="V9" s="60">
        <f>'Emergency Relocation Component'!U19</f>
        <v>350674228.89761227</v>
      </c>
      <c r="W9" s="103">
        <f t="shared" si="2"/>
        <v>-34970829.723694563</v>
      </c>
      <c r="X9" s="84">
        <f>HLOOKUP(X$5,$AE$1:$AH$3,2,FALSE)*INDEX('[5]Pop and Housing Units'!$J$4:$Q$115,MATCH('Relocation Components'!$B9,'[5]Pop and Housing Units'!$Q$4:$Q$115,0),MATCH('Relocation Components'!X$4,'[5]Pop and Housing Units'!$J$4:$Q$4,0))*HLOOKUP(X$4,$X$1:$AC$2,2,FALSE)*'[5]Number of Hazard Events'!C9*HLOOKUP(X$4,[5]Assumptions!$B$2:$H$3,2,FALSE)</f>
        <v>632741814.29413867</v>
      </c>
      <c r="Y9" s="84">
        <f>HLOOKUP(Y$5,$AE$1:$AH$3,2,FALSE)*INDEX('[5]Pop and Housing Units'!$J$4:$Q$115,MATCH('Relocation Components'!$B9,'[5]Pop and Housing Units'!$Q$4:$Q$115,0),MATCH('Relocation Components'!Y$4,'[5]Pop and Housing Units'!$J$4:$Q$4,0))*HLOOKUP(Y$4,$X$1:$AC$2,2,FALSE)*'[5]Number of Hazard Events'!D9*HLOOKUP(Y$4,[5]Assumptions!$B$2:$H$3,2,FALSE)</f>
        <v>201414567.1037325</v>
      </c>
      <c r="Z9" s="84">
        <f>HLOOKUP(Z$5,$AE$1:$AH$3,2,FALSE)*INDEX('[5]Pop and Housing Units'!$J$4:$Q$115,MATCH('Relocation Components'!$B9,'[5]Pop and Housing Units'!$Q$4:$Q$115,0),MATCH('Relocation Components'!Z$4,'[5]Pop and Housing Units'!$J$4:$Q$4,0))*HLOOKUP(Z$4,$X$1:$AC$2,2,FALSE)*'[5]Number of Hazard Events'!E9*HLOOKUP(Z$4,[5]Assumptions!$B$2:$H$3,2,FALSE)</f>
        <v>0</v>
      </c>
      <c r="AA9" s="84">
        <f>HLOOKUP(AA$5,$AE$1:$AH$3,2,FALSE)*INDEX('[5]Pop and Housing Units'!$J$4:$Q$115,MATCH('Relocation Components'!$B9,'[5]Pop and Housing Units'!$Q$4:$Q$115,0),MATCH('Relocation Components'!AA$4,'[5]Pop and Housing Units'!$J$4:$Q$4,0))*HLOOKUP(AA$4,$X$1:$AC$2,2,FALSE)*'[5]Number of Hazard Events'!F9*HLOOKUP(AA$4,[5]Assumptions!$B$2:$H$3,2,FALSE)</f>
        <v>880363589.50721884</v>
      </c>
      <c r="AB9" s="84">
        <f>HLOOKUP(AB$5,$AE$1:$AH$3,2,FALSE)*INDEX('[5]Pop and Housing Units'!$J$4:$Q$115,MATCH('Relocation Components'!$B9,'[5]Pop and Housing Units'!$Q$4:$Q$115,0),MATCH('Relocation Components'!AB$4,'[5]Pop and Housing Units'!$J$4:$Q$4,0))*HLOOKUP(AB$4,$X$1:$AC$2,2,FALSE)*'[5]Number of Hazard Events'!G9*HLOOKUP(AB$4,[5]Assumptions!$B$2:$H$3,2,FALSE)</f>
        <v>255542799.92469069</v>
      </c>
      <c r="AC9" s="84">
        <f>HLOOKUP(AC$5,$AE$1:$AH$3,2,FALSE)*INDEX('[5]Pop and Housing Units'!$J$4:$Q$115,MATCH('Relocation Components'!$B9,'[5]Pop and Housing Units'!$Q$4:$Q$115,0),MATCH('Relocation Components'!AC$4,'[5]Pop and Housing Units'!$J$4:$Q$4,0))*HLOOKUP(AC$4,$X$1:$AC$2,2,FALSE)*'[5]Number of Hazard Events'!H9*HLOOKUP(AC$4,[5]Assumptions!$B$2:$H$3,2,FALSE)</f>
        <v>0</v>
      </c>
      <c r="AD9" s="84">
        <f>HLOOKUP(AD$5,$AE$1:$AH$3,2,FALSE)*INDEX('[5]Pop and Housing Units'!$J$4:$Q$115,MATCH('Relocation Components'!$B9,'[5]Pop and Housing Units'!$Q$4:$Q$115,0),MATCH('Relocation Components'!AD$4,'[5]Pop and Housing Units'!$J$4:$Q$4,0))*HLOOKUP(AD$4,$X$1:$AC$2,2,FALSE)*'[5]Number of Hazard Events'!I9*HLOOKUP(AD$4,[5]Assumptions!$B$2:$H$3,2,FALSE)</f>
        <v>1671483156.3705449</v>
      </c>
      <c r="AE9" s="84">
        <f>HLOOKUP(AE$5,$AE$1:$AH$3,2,FALSE)*INDEX('[5]Pop and Housing Units'!$J$4:$Q$115,MATCH('Relocation Components'!$B9,'[5]Pop and Housing Units'!$Q$4:$Q$115,0),MATCH('Relocation Components'!AE$4,'[5]Pop and Housing Units'!$J$4:$Q$4,0))*HLOOKUP(AE$4,$X$1:$AC$2,2,FALSE)*'[5]Number of Hazard Events'!J9*HLOOKUP(AE$4,[5]Assumptions!$B$2:$H$3,2,FALSE)</f>
        <v>344585899.49728256</v>
      </c>
      <c r="AF9" s="84">
        <f>HLOOKUP(AF$5,$AE$1:$AH$3,2,FALSE)*INDEX('[5]Pop and Housing Units'!$J$4:$Q$115,MATCH('Relocation Components'!$B9,'[5]Pop and Housing Units'!$Q$4:$Q$115,0),MATCH('Relocation Components'!AF$4,'[5]Pop and Housing Units'!$J$4:$Q$4,0))*HLOOKUP(AF$4,$X$1:$AC$2,2,FALSE)*'[5]Number of Hazard Events'!K9*HLOOKUP(AF$4,[5]Assumptions!$B$2:$H$3,2,FALSE)</f>
        <v>0</v>
      </c>
      <c r="AG9" s="84">
        <f>HLOOKUP(AG$5,$AE$1:$AH$3,2,FALSE)*INDEX('[5]Pop and Housing Units'!$J$4:$Q$115,MATCH('Relocation Components'!$B9,'[5]Pop and Housing Units'!$Q$4:$Q$115,0),MATCH('Relocation Components'!AG$4,'[5]Pop and Housing Units'!$J$4:$Q$4,0))*HLOOKUP(AG$4,$X$1:$AC$2,2,FALSE)*'[5]Number of Hazard Events'!L9*HLOOKUP(AG$4,[5]Assumptions!$B$2:$H$3,2,FALSE)</f>
        <v>67059188.260117188</v>
      </c>
      <c r="AH9" s="84">
        <f>HLOOKUP(AH$5,$AE$1:$AH$3,2,FALSE)*INDEX('[5]Pop and Housing Units'!$J$4:$Q$115,MATCH('Relocation Components'!$B9,'[5]Pop and Housing Units'!$Q$4:$Q$115,0),MATCH('Relocation Components'!AH$4,'[5]Pop and Housing Units'!$J$4:$Q$4,0))*HLOOKUP(AH$4,$X$1:$AC$2,2,FALSE)*'[5]Number of Hazard Events'!M9*HLOOKUP(AH$4,[5]Assumptions!$B$2:$H$3,2,FALSE)</f>
        <v>23130900.234106321</v>
      </c>
      <c r="AI9" s="84">
        <f>HLOOKUP(AI$5,$AE$1:$AH$3,2,FALSE)*INDEX('[5]Pop and Housing Units'!$J$4:$Q$115,MATCH('Relocation Components'!$B9,'[5]Pop and Housing Units'!$Q$4:$Q$115,0),MATCH('Relocation Components'!AI$4,'[5]Pop and Housing Units'!$J$4:$Q$4,0))*HLOOKUP(AI$4,$X$1:$AC$2,2,FALSE)*'[5]Number of Hazard Events'!N9*HLOOKUP(AI$4,[5]Assumptions!$B$2:$H$3,2,FALSE)</f>
        <v>0</v>
      </c>
      <c r="AJ9" s="84">
        <f>HLOOKUP(AJ$5,$AE$1:$AH$3,2,FALSE)*INDEX('[5]Pop and Housing Units'!$J$4:$Q$115,MATCH('Relocation Components'!$B9,'[5]Pop and Housing Units'!$Q$4:$Q$115,0),MATCH('Relocation Components'!AJ$4,'[5]Pop and Housing Units'!$J$4:$Q$4,0))*HLOOKUP(AJ$4,$X$1:$AC$2,2,FALSE)*'[5]Number of Hazard Events'!O9*HLOOKUP(AJ$4,[5]Assumptions!$B$2:$H$3,2,FALSE)</f>
        <v>66828995.948428035</v>
      </c>
      <c r="AK9" s="84">
        <f>HLOOKUP(AK$5,$AE$1:$AH$3,2,FALSE)*INDEX('[5]Pop and Housing Units'!$J$4:$Q$115,MATCH('Relocation Components'!$B9,'[5]Pop and Housing Units'!$Q$4:$Q$115,0),MATCH('Relocation Components'!AK$4,'[5]Pop and Housing Units'!$J$4:$Q$4,0))*HLOOKUP(AK$4,$X$1:$AC$2,2,FALSE)*'[5]Number of Hazard Events'!P9*HLOOKUP(AK$4,[5]Assumptions!$B$2:$H$3,2,FALSE)</f>
        <v>24024941.334306467</v>
      </c>
      <c r="AL9" s="84">
        <f>HLOOKUP(AL$5,$AE$1:$AH$3,2,FALSE)*INDEX('[5]Pop and Housing Units'!$J$4:$Q$115,MATCH('Relocation Components'!$B9,'[5]Pop and Housing Units'!$Q$4:$Q$115,0),MATCH('Relocation Components'!AL$4,'[5]Pop and Housing Units'!$J$4:$Q$4,0))*HLOOKUP(AL$4,$X$1:$AC$2,2,FALSE)*'[5]Number of Hazard Events'!Q9*HLOOKUP(AL$4,[5]Assumptions!$B$2:$H$3,2,FALSE)</f>
        <v>0</v>
      </c>
      <c r="AM9" s="84">
        <f>HLOOKUP(AM$5,$AE$1:$AH$3,2,FALSE)*INDEX('[5]Pop and Housing Units'!$J$4:$Q$115,MATCH('Relocation Components'!$B9,'[5]Pop and Housing Units'!$Q$4:$Q$115,0),MATCH('Relocation Components'!AM$4,'[5]Pop and Housing Units'!$J$4:$Q$4,0))*HLOOKUP(AM$4,$X$1:$AC$2,2,FALSE)*'[5]Number of Hazard Events'!R9*HLOOKUP(AM$4,[5]Assumptions!$B$2:$H$3,2,FALSE)</f>
        <v>11041841.040363638</v>
      </c>
      <c r="AN9" s="84">
        <f>HLOOKUP(AN$5,$AE$1:$AH$3,2,FALSE)*INDEX('[5]Pop and Housing Units'!$J$4:$Q$115,MATCH('Relocation Components'!$B9,'[5]Pop and Housing Units'!$Q$4:$Q$115,0),MATCH('Relocation Components'!AN$4,'[5]Pop and Housing Units'!$J$4:$Q$4,0))*HLOOKUP(AN$4,$X$1:$AC$2,2,FALSE)*'[5]Number of Hazard Events'!S9*HLOOKUP(AN$4,[5]Assumptions!$B$2:$H$3,2,FALSE)</f>
        <v>3106787.1233123811</v>
      </c>
      <c r="AO9" s="84">
        <f>HLOOKUP(AO$5,$AE$1:$AH$3,2,FALSE)*INDEX('[5]Pop and Housing Units'!$J$4:$Q$115,MATCH('Relocation Components'!$B9,'[5]Pop and Housing Units'!$Q$4:$Q$115,0),MATCH('Relocation Components'!AO$4,'[5]Pop and Housing Units'!$J$4:$Q$4,0))*HLOOKUP(AO$4,$X$1:$AC$2,2,FALSE)*'[5]Number of Hazard Events'!T9*HLOOKUP(AO$4,[5]Assumptions!$B$2:$H$3,2,FALSE)</f>
        <v>0</v>
      </c>
      <c r="AP9" s="60">
        <f t="shared" si="6"/>
        <v>4181324480.6382422</v>
      </c>
      <c r="AQ9" s="60">
        <f>'Emergency Relocation Component'!AN19</f>
        <v>4180855105.74962</v>
      </c>
      <c r="AR9" s="60">
        <f t="shared" si="3"/>
        <v>469374.88862228394</v>
      </c>
      <c r="AS9" s="60">
        <f t="shared" si="4"/>
        <v>797937.31065788271</v>
      </c>
      <c r="AT9" s="60">
        <f t="shared" si="5"/>
        <v>-34172892.413036682</v>
      </c>
    </row>
    <row r="10" spans="1:46">
      <c r="A10">
        <f t="shared" si="8"/>
        <v>0.03</v>
      </c>
      <c r="B10" s="12">
        <f t="shared" si="7"/>
        <v>2024</v>
      </c>
      <c r="C10" s="60">
        <f>IF(MOD($B10,10)=0,VLOOKUP($B10,'[6]R1 Analysis'!$B$45:$X$58,23,FALSE),(VLOOKUP(CEILING($B10,10),$B$6:$R$116,COLUMN()-1,FALSE)-VLOOKUP(FLOOR($B10,10),$B$6:$R$116,COLUMN()-1,FALSE))/10+C9)</f>
        <v>17349210.905649796</v>
      </c>
      <c r="D10" s="60">
        <f>IF(MOD($B10,10)=0,VLOOKUP($B10,'[6]R1 Analysis'!$B$45:$X$58,15,FALSE),(VLOOKUP(CEILING($B10,10),$B$6:$R$116,COLUMN()-1,FALSE)-VLOOKUP(FLOOR($B10,10),$B$6:$R$116,COLUMN()-1,FALSE))/10+D9)</f>
        <v>3041967.3009084887</v>
      </c>
      <c r="E10" s="60">
        <f>IF(MOD($B10,10)=0,VLOOKUP($B10,'[6]R1 Analysis'!$B$45:$X$58,22,FALSE),(VLOOKUP(CEILING($B10,10),$B$6:$R$116,COLUMN()-1,FALSE)-VLOOKUP(FLOOR($B10,10),$B$6:$R$116,COLUMN()-1,FALSE))/10+E9)</f>
        <v>637105.39334320999</v>
      </c>
      <c r="F10" s="60">
        <f>IF(MOD($B10,10)=0,VLOOKUP($B10,'[6]R2 Analysis'!$B$45:$X$58,8,FALSE),(VLOOKUP(CEILING($B10,10),$B$6:$R$116,COLUMN()-1,FALSE)-VLOOKUP(FLOOR($B10,10),$B$6:$R$116,COLUMN()-1,FALSE))/10+F9)</f>
        <v>189635618.70780951</v>
      </c>
      <c r="G10" s="60">
        <f>IF(MOD($B10,10)=0,VLOOKUP($B10,'[6]R2 Analysis'!$B$45:$X$58,15,FALSE),(VLOOKUP(CEILING($B10,10),$B$6:$R$116,COLUMN()-1,FALSE)-VLOOKUP(FLOOR($B10,10),$B$6:$R$116,COLUMN()-1,FALSE))/10+G9)</f>
        <v>5953913.4231162807</v>
      </c>
      <c r="H10" s="60">
        <f>IF(MOD($B10,10)=0,VLOOKUP($B10,'[6]R2 Analysis'!$B$45:$X$58,22,FALSE),(VLOOKUP(CEILING($B10,10),$B$6:$R$116,COLUMN()-1,FALSE)-VLOOKUP(FLOOR($B10,10),$B$6:$R$116,COLUMN()-1,FALSE))/10+H9)</f>
        <v>1224794.8095469135</v>
      </c>
      <c r="I10" s="60">
        <f>IF(MOD($B10,10)=0,VLOOKUP($B10,'[6]R3 Analysis'!$B$45:$X$58,8,FALSE),(VLOOKUP(CEILING($B10,10),$B$6:$R$116,COLUMN()-1,FALSE)-VLOOKUP(FLOOR($B10,10),$B$6:$R$116,COLUMN()-1,FALSE))/10+I9)</f>
        <v>31008120.713832255</v>
      </c>
      <c r="J10" s="60">
        <f>IF(MOD($B10,10)=0,VLOOKUP($B10,'[6]R3 Analysis'!$B$45:$X$58,15,FALSE),(VLOOKUP(CEILING($B10,10),$B$6:$R$116,COLUMN()-1,FALSE)-VLOOKUP(FLOOR($B10,10),$B$6:$R$116,COLUMN()-1,FALSE))/10+J9)</f>
        <v>2146306.2720000003</v>
      </c>
      <c r="K10" s="60">
        <f>IF(MOD($B10,10)=0,VLOOKUP($B10,'[6]R3 Analysis'!$B$45:$X$58,22,FALSE),(VLOOKUP(CEILING($B10,10),$B$6:$R$116,COLUMN()-1,FALSE)-VLOOKUP(FLOOR($B10,10),$B$6:$R$116,COLUMN()-1,FALSE))/10+K9)</f>
        <v>819167.60140900919</v>
      </c>
      <c r="L10" s="60">
        <f>IF(MOD($B10,10)=0,VLOOKUP($B10,'[6]R4 Analysis'!$B$45:$X$58,8,FALSE),(VLOOKUP(CEILING($B10,10),$B$6:$R$116,COLUMN()-1,FALSE)-VLOOKUP(FLOOR($B10,10),$B$6:$R$116,COLUMN()-1,FALSE))/10+L9)</f>
        <v>19389889.745092303</v>
      </c>
      <c r="M10" s="60">
        <f>IF(MOD($B10,10)=0,VLOOKUP($B10,'[6]R4 Analysis'!$B$45:$X$58,15,FALSE),(VLOOKUP(CEILING($B10,10),$B$6:$R$116,COLUMN()-1,FALSE)-VLOOKUP(FLOOR($B10,10),$B$6:$R$116,COLUMN()-1,FALSE))/10+M9)</f>
        <v>723020.87529676768</v>
      </c>
      <c r="N10" s="60">
        <f>IF(MOD($B10,10)=0,VLOOKUP($B10,'[6]R4 Analysis'!$B$45:$X$58,22,FALSE),(VLOOKUP(CEILING($B10,10),$B$6:$R$116,COLUMN()-1,FALSE)-VLOOKUP(FLOOR($B10,10),$B$6:$R$116,COLUMN()-1,FALSE))/10+N9)</f>
        <v>265334.07822202001</v>
      </c>
      <c r="O10" s="60">
        <f>IF(MOD($B10,10)=0,VLOOKUP($B10,'[6]R5 Analysis'!$B$45:$X$58,8,FALSE),(VLOOKUP(CEILING($B10,10),$B$6:$R$116,COLUMN()-1,FALSE)-VLOOKUP(FLOOR($B10,10),$B$6:$R$116,COLUMN()-1,FALSE))/10+O9)</f>
        <v>43393006.565049998</v>
      </c>
      <c r="P10" s="60">
        <f>IF(MOD($B10,10)=0,VLOOKUP($B10,'[6]R5 Analysis'!$B$45:$X$58,15,FALSE),(VLOOKUP(CEILING($B10,10),$B$6:$R$116,COLUMN()-1,FALSE)-VLOOKUP(FLOOR($B10,10),$B$6:$R$116,COLUMN()-1,FALSE))/10+P9)</f>
        <v>621927.37772524147</v>
      </c>
      <c r="Q10" s="60">
        <f>IF(MOD($B10,10)=0,VLOOKUP($B10,'[6]R5 Analysis'!$B$45:$X$58,22,FALSE),(VLOOKUP(CEILING($B10,10),$B$6:$R$116,COLUMN()-1,FALSE)-VLOOKUP(FLOOR($B10,10),$B$6:$R$116,COLUMN()-1,FALSE))/10+Q9)</f>
        <v>258093.60339489795</v>
      </c>
      <c r="R10" s="60">
        <f>IF(MOD($B10,10)=0,VLOOKUP($B10,'[6]R6 Analysis'!$B$45:$X$58,8,FALSE),(VLOOKUP(CEILING($B10,10),$B$6:$R$116,COLUMN()-1,FALSE)-VLOOKUP(FLOOR($B10,10),$B$6:$R$116,COLUMN()-1,FALSE))/10+R9)</f>
        <v>2472860.2383000003</v>
      </c>
      <c r="S10" s="60">
        <f>IF(MOD($B10,10)=0,VLOOKUP($B10,'[6]R6 Analysis'!$B$45:$X$58,15,FALSE),(VLOOKUP(CEILING($B10,10),$B$6:$T$116,COLUMN()-1,FALSE)-VLOOKUP(FLOOR($B10,10),$B$6:$T$116,COLUMN()-1,FALSE))/10+S9)</f>
        <v>302915.89481999999</v>
      </c>
      <c r="T10" s="60">
        <f>IF(MOD($B10,10)=0,VLOOKUP($B10,'[6]R6 Analysis'!$B$45:$X$58,22,FALSE),(VLOOKUP(CEILING($B10,10),$B$6:$T$116,COLUMN()-1,FALSE)-VLOOKUP(FLOOR($B10,10),$B$6:$T$116,COLUMN()-1,FALSE))/10+T9)</f>
        <v>166443.20050549152</v>
      </c>
      <c r="U10" s="60">
        <f t="shared" si="1"/>
        <v>319409696.70602226</v>
      </c>
      <c r="V10" s="60">
        <f>'Emergency Relocation Component'!U20</f>
        <v>372318655.03741193</v>
      </c>
      <c r="W10" s="103">
        <f t="shared" si="2"/>
        <v>-52908958.331389666</v>
      </c>
      <c r="X10" s="84">
        <f>HLOOKUP(X$5,$AE$1:$AH$3,2,FALSE)*INDEX('[5]Pop and Housing Units'!$J$4:$Q$115,MATCH('Relocation Components'!$B10,'[5]Pop and Housing Units'!$Q$4:$Q$115,0),MATCH('Relocation Components'!X$4,'[5]Pop and Housing Units'!$J$4:$Q$4,0))*HLOOKUP(X$4,$X$1:$AC$2,2,FALSE)*'[5]Number of Hazard Events'!C10*HLOOKUP(X$4,[5]Assumptions!$B$2:$H$3,2,FALSE)</f>
        <v>646558476.40789759</v>
      </c>
      <c r="Y10" s="84">
        <f>HLOOKUP(Y$5,$AE$1:$AH$3,2,FALSE)*INDEX('[5]Pop and Housing Units'!$J$4:$Q$115,MATCH('Relocation Components'!$B10,'[5]Pop and Housing Units'!$Q$4:$Q$115,0),MATCH('Relocation Components'!Y$4,'[5]Pop and Housing Units'!$J$4:$Q$4,0))*HLOOKUP(Y$4,$X$1:$AC$2,2,FALSE)*'[5]Number of Hazard Events'!D10*HLOOKUP(Y$4,[5]Assumptions!$B$2:$H$3,2,FALSE)</f>
        <v>205790766.15220022</v>
      </c>
      <c r="Z10" s="84">
        <f>HLOOKUP(Z$5,$AE$1:$AH$3,2,FALSE)*INDEX('[5]Pop and Housing Units'!$J$4:$Q$115,MATCH('Relocation Components'!$B10,'[5]Pop and Housing Units'!$Q$4:$Q$115,0),MATCH('Relocation Components'!Z$4,'[5]Pop and Housing Units'!$J$4:$Q$4,0))*HLOOKUP(Z$4,$X$1:$AC$2,2,FALSE)*'[5]Number of Hazard Events'!E10*HLOOKUP(Z$4,[5]Assumptions!$B$2:$H$3,2,FALSE)</f>
        <v>0</v>
      </c>
      <c r="AA10" s="84">
        <f>HLOOKUP(AA$5,$AE$1:$AH$3,2,FALSE)*INDEX('[5]Pop and Housing Units'!$J$4:$Q$115,MATCH('Relocation Components'!$B10,'[5]Pop and Housing Units'!$Q$4:$Q$115,0),MATCH('Relocation Components'!AA$4,'[5]Pop and Housing Units'!$J$4:$Q$4,0))*HLOOKUP(AA$4,$X$1:$AC$2,2,FALSE)*'[5]Number of Hazard Events'!F10*HLOOKUP(AA$4,[5]Assumptions!$B$2:$H$3,2,FALSE)</f>
        <v>897177439.34845996</v>
      </c>
      <c r="AB10" s="84">
        <f>HLOOKUP(AB$5,$AE$1:$AH$3,2,FALSE)*INDEX('[5]Pop and Housing Units'!$J$4:$Q$115,MATCH('Relocation Components'!$B10,'[5]Pop and Housing Units'!$Q$4:$Q$115,0),MATCH('Relocation Components'!AB$4,'[5]Pop and Housing Units'!$J$4:$Q$4,0))*HLOOKUP(AB$4,$X$1:$AC$2,2,FALSE)*'[5]Number of Hazard Events'!G10*HLOOKUP(AB$4,[5]Assumptions!$B$2:$H$3,2,FALSE)</f>
        <v>260423311.00437841</v>
      </c>
      <c r="AC10" s="84">
        <f>HLOOKUP(AC$5,$AE$1:$AH$3,2,FALSE)*INDEX('[5]Pop and Housing Units'!$J$4:$Q$115,MATCH('Relocation Components'!$B10,'[5]Pop and Housing Units'!$Q$4:$Q$115,0),MATCH('Relocation Components'!AC$4,'[5]Pop and Housing Units'!$J$4:$Q$4,0))*HLOOKUP(AC$4,$X$1:$AC$2,2,FALSE)*'[5]Number of Hazard Events'!H10*HLOOKUP(AC$4,[5]Assumptions!$B$2:$H$3,2,FALSE)</f>
        <v>0</v>
      </c>
      <c r="AD10" s="84">
        <f>HLOOKUP(AD$5,$AE$1:$AH$3,2,FALSE)*INDEX('[5]Pop and Housing Units'!$J$4:$Q$115,MATCH('Relocation Components'!$B10,'[5]Pop and Housing Units'!$Q$4:$Q$115,0),MATCH('Relocation Components'!AD$4,'[5]Pop and Housing Units'!$J$4:$Q$4,0))*HLOOKUP(AD$4,$X$1:$AC$2,2,FALSE)*'[5]Number of Hazard Events'!I10*HLOOKUP(AD$4,[5]Assumptions!$B$2:$H$3,2,FALSE)</f>
        <v>1707650169.8692057</v>
      </c>
      <c r="AE10" s="84">
        <f>HLOOKUP(AE$5,$AE$1:$AH$3,2,FALSE)*INDEX('[5]Pop and Housing Units'!$J$4:$Q$115,MATCH('Relocation Components'!$B10,'[5]Pop and Housing Units'!$Q$4:$Q$115,0),MATCH('Relocation Components'!AE$4,'[5]Pop and Housing Units'!$J$4:$Q$4,0))*HLOOKUP(AE$4,$X$1:$AC$2,2,FALSE)*'[5]Number of Hazard Events'!J10*HLOOKUP(AE$4,[5]Assumptions!$B$2:$H$3,2,FALSE)</f>
        <v>352042988.19806248</v>
      </c>
      <c r="AF10" s="84">
        <f>HLOOKUP(AF$5,$AE$1:$AH$3,2,FALSE)*INDEX('[5]Pop and Housing Units'!$J$4:$Q$115,MATCH('Relocation Components'!$B10,'[5]Pop and Housing Units'!$Q$4:$Q$115,0),MATCH('Relocation Components'!AF$4,'[5]Pop and Housing Units'!$J$4:$Q$4,0))*HLOOKUP(AF$4,$X$1:$AC$2,2,FALSE)*'[5]Number of Hazard Events'!K10*HLOOKUP(AF$4,[5]Assumptions!$B$2:$H$3,2,FALSE)</f>
        <v>0</v>
      </c>
      <c r="AG10" s="84">
        <f>HLOOKUP(AG$5,$AE$1:$AH$3,2,FALSE)*INDEX('[5]Pop and Housing Units'!$J$4:$Q$115,MATCH('Relocation Components'!$B10,'[5]Pop and Housing Units'!$Q$4:$Q$115,0),MATCH('Relocation Components'!AG$4,'[5]Pop and Housing Units'!$J$4:$Q$4,0))*HLOOKUP(AG$4,$X$1:$AC$2,2,FALSE)*'[5]Number of Hazard Events'!L10*HLOOKUP(AG$4,[5]Assumptions!$B$2:$H$3,2,FALSE)</f>
        <v>68332647.176818386</v>
      </c>
      <c r="AH10" s="84">
        <f>HLOOKUP(AH$5,$AE$1:$AH$3,2,FALSE)*INDEX('[5]Pop and Housing Units'!$J$4:$Q$115,MATCH('Relocation Components'!$B10,'[5]Pop and Housing Units'!$Q$4:$Q$115,0),MATCH('Relocation Components'!AH$4,'[5]Pop and Housing Units'!$J$4:$Q$4,0))*HLOOKUP(AH$4,$X$1:$AC$2,2,FALSE)*'[5]Number of Hazard Events'!M10*HLOOKUP(AH$4,[5]Assumptions!$B$2:$H$3,2,FALSE)</f>
        <v>23572062.380857013</v>
      </c>
      <c r="AI10" s="84">
        <f>HLOOKUP(AI$5,$AE$1:$AH$3,2,FALSE)*INDEX('[5]Pop and Housing Units'!$J$4:$Q$115,MATCH('Relocation Components'!$B10,'[5]Pop and Housing Units'!$Q$4:$Q$115,0),MATCH('Relocation Components'!AI$4,'[5]Pop and Housing Units'!$J$4:$Q$4,0))*HLOOKUP(AI$4,$X$1:$AC$2,2,FALSE)*'[5]Number of Hazard Events'!N10*HLOOKUP(AI$4,[5]Assumptions!$B$2:$H$3,2,FALSE)</f>
        <v>0</v>
      </c>
      <c r="AJ10" s="84">
        <f>HLOOKUP(AJ$5,$AE$1:$AH$3,2,FALSE)*INDEX('[5]Pop and Housing Units'!$J$4:$Q$115,MATCH('Relocation Components'!$B10,'[5]Pop and Housing Units'!$Q$4:$Q$115,0),MATCH('Relocation Components'!AJ$4,'[5]Pop and Housing Units'!$J$4:$Q$4,0))*HLOOKUP(AJ$4,$X$1:$AC$2,2,FALSE)*'[5]Number of Hazard Events'!O10*HLOOKUP(AJ$4,[5]Assumptions!$B$2:$H$3,2,FALSE)</f>
        <v>68159447.729574591</v>
      </c>
      <c r="AK10" s="84">
        <f>HLOOKUP(AK$5,$AE$1:$AH$3,2,FALSE)*INDEX('[5]Pop and Housing Units'!$J$4:$Q$115,MATCH('Relocation Components'!$B10,'[5]Pop and Housing Units'!$Q$4:$Q$115,0),MATCH('Relocation Components'!AK$4,'[5]Pop and Housing Units'!$J$4:$Q$4,0))*HLOOKUP(AK$4,$X$1:$AC$2,2,FALSE)*'[5]Number of Hazard Events'!P10*HLOOKUP(AK$4,[5]Assumptions!$B$2:$H$3,2,FALSE)</f>
        <v>24504844.924698856</v>
      </c>
      <c r="AL10" s="84">
        <f>HLOOKUP(AL$5,$AE$1:$AH$3,2,FALSE)*INDEX('[5]Pop and Housing Units'!$J$4:$Q$115,MATCH('Relocation Components'!$B10,'[5]Pop and Housing Units'!$Q$4:$Q$115,0),MATCH('Relocation Components'!AL$4,'[5]Pop and Housing Units'!$J$4:$Q$4,0))*HLOOKUP(AL$4,$X$1:$AC$2,2,FALSE)*'[5]Number of Hazard Events'!Q10*HLOOKUP(AL$4,[5]Assumptions!$B$2:$H$3,2,FALSE)</f>
        <v>0</v>
      </c>
      <c r="AM10" s="84">
        <f>HLOOKUP(AM$5,$AE$1:$AH$3,2,FALSE)*INDEX('[5]Pop and Housing Units'!$J$4:$Q$115,MATCH('Relocation Components'!$B10,'[5]Pop and Housing Units'!$Q$4:$Q$115,0),MATCH('Relocation Components'!AM$4,'[5]Pop and Housing Units'!$J$4:$Q$4,0))*HLOOKUP(AM$4,$X$1:$AC$2,2,FALSE)*'[5]Number of Hazard Events'!R10*HLOOKUP(AM$4,[5]Assumptions!$B$2:$H$3,2,FALSE)</f>
        <v>11270794.691403234</v>
      </c>
      <c r="AN10" s="84">
        <f>HLOOKUP(AN$5,$AE$1:$AH$3,2,FALSE)*INDEX('[5]Pop and Housing Units'!$J$4:$Q$115,MATCH('Relocation Components'!$B10,'[5]Pop and Housing Units'!$Q$4:$Q$115,0),MATCH('Relocation Components'!AN$4,'[5]Pop and Housing Units'!$J$4:$Q$4,0))*HLOOKUP(AN$4,$X$1:$AC$2,2,FALSE)*'[5]Number of Hazard Events'!S10*HLOOKUP(AN$4,[5]Assumptions!$B$2:$H$3,2,FALSE)</f>
        <v>3170720.6904838397</v>
      </c>
      <c r="AO10" s="84">
        <f>HLOOKUP(AO$5,$AE$1:$AH$3,2,FALSE)*INDEX('[5]Pop and Housing Units'!$J$4:$Q$115,MATCH('Relocation Components'!$B10,'[5]Pop and Housing Units'!$Q$4:$Q$115,0),MATCH('Relocation Components'!AO$4,'[5]Pop and Housing Units'!$J$4:$Q$4,0))*HLOOKUP(AO$4,$X$1:$AC$2,2,FALSE)*'[5]Number of Hazard Events'!T10*HLOOKUP(AO$4,[5]Assumptions!$B$2:$H$3,2,FALSE)</f>
        <v>0</v>
      </c>
      <c r="AP10" s="60">
        <f t="shared" si="6"/>
        <v>4268653668.5740404</v>
      </c>
      <c r="AQ10" s="60">
        <f>'Emergency Relocation Component'!AN20</f>
        <v>4268175820.3081994</v>
      </c>
      <c r="AR10" s="60">
        <f t="shared" si="3"/>
        <v>477848.26584100723</v>
      </c>
      <c r="AS10" s="60">
        <f t="shared" si="4"/>
        <v>812342.0519297123</v>
      </c>
      <c r="AT10" s="60">
        <f t="shared" si="5"/>
        <v>-52096616.279459953</v>
      </c>
    </row>
    <row r="11" spans="1:46">
      <c r="A11">
        <f t="shared" si="8"/>
        <v>0.03</v>
      </c>
      <c r="B11" s="12">
        <f t="shared" si="7"/>
        <v>2025</v>
      </c>
      <c r="C11" s="60">
        <f>IF(MOD($B11,10)=0,VLOOKUP($B11,'[6]R1 Analysis'!$B$45:$X$58,23,FALSE),(VLOOKUP(CEILING($B11,10),$B$6:$R$116,COLUMN()-1,FALSE)-VLOOKUP(FLOOR($B11,10),$B$6:$R$116,COLUMN()-1,FALSE))/10+C10)</f>
        <v>17906035.136400707</v>
      </c>
      <c r="D11" s="60">
        <f>IF(MOD($B11,10)=0,VLOOKUP($B11,'[6]R1 Analysis'!$B$45:$X$58,15,FALSE),(VLOOKUP(CEILING($B11,10),$B$6:$R$116,COLUMN()-1,FALSE)-VLOOKUP(FLOOR($B11,10),$B$6:$R$116,COLUMN()-1,FALSE))/10+D10)</f>
        <v>3073622.8679107144</v>
      </c>
      <c r="E11" s="60">
        <f>IF(MOD($B11,10)=0,VLOOKUP($B11,'[6]R1 Analysis'!$B$45:$X$58,22,FALSE),(VLOOKUP(CEILING($B11,10),$B$6:$R$116,COLUMN()-1,FALSE)-VLOOKUP(FLOOR($B11,10),$B$6:$R$116,COLUMN()-1,FALSE))/10+E10)</f>
        <v>643754.68559670798</v>
      </c>
      <c r="F11" s="60">
        <f>IF(MOD($B11,10)=0,VLOOKUP($B11,'[6]R2 Analysis'!$B$45:$X$58,8,FALSE),(VLOOKUP(CEILING($B11,10),$B$6:$R$116,COLUMN()-1,FALSE)-VLOOKUP(FLOOR($B11,10),$B$6:$R$116,COLUMN()-1,FALSE))/10+F10)</f>
        <v>191613907.56619045</v>
      </c>
      <c r="G11" s="60">
        <f>IF(MOD($B11,10)=0,VLOOKUP($B11,'[6]R2 Analysis'!$B$45:$X$58,15,FALSE),(VLOOKUP(CEILING($B11,10),$B$6:$R$116,COLUMN()-1,FALSE)-VLOOKUP(FLOOR($B11,10),$B$6:$R$116,COLUMN()-1,FALSE))/10+G10)</f>
        <v>6016024.0904651182</v>
      </c>
      <c r="H11" s="60">
        <f>IF(MOD($B11,10)=0,VLOOKUP($B11,'[6]R2 Analysis'!$B$45:$X$58,22,FALSE),(VLOOKUP(CEILING($B11,10),$B$6:$R$116,COLUMN()-1,FALSE)-VLOOKUP(FLOOR($B11,10),$B$6:$R$116,COLUMN()-1,FALSE))/10+H10)</f>
        <v>1237573.6717716048</v>
      </c>
      <c r="I11" s="60">
        <f>IF(MOD($B11,10)=0,VLOOKUP($B11,'[6]R3 Analysis'!$B$45:$X$58,8,FALSE),(VLOOKUP(CEILING($B11,10),$B$6:$R$116,COLUMN()-1,FALSE)-VLOOKUP(FLOOR($B11,10),$B$6:$R$116,COLUMN()-1,FALSE))/10+I10)</f>
        <v>31331769.573741931</v>
      </c>
      <c r="J11" s="60">
        <f>IF(MOD($B11,10)=0,VLOOKUP($B11,'[6]R3 Analysis'!$B$45:$X$58,15,FALSE),(VLOOKUP(CEILING($B11,10),$B$6:$R$116,COLUMN()-1,FALSE)-VLOOKUP(FLOOR($B11,10),$B$6:$R$116,COLUMN()-1,FALSE))/10+J10)</f>
        <v>2168714.7900000005</v>
      </c>
      <c r="K11" s="60">
        <f>IF(MOD($B11,10)=0,VLOOKUP($B11,'[6]R3 Analysis'!$B$45:$X$58,22,FALSE),(VLOOKUP(CEILING($B11,10),$B$6:$R$116,COLUMN()-1,FALSE)-VLOOKUP(FLOOR($B11,10),$B$6:$R$116,COLUMN()-1,FALSE))/10+K10)</f>
        <v>827716.48381531553</v>
      </c>
      <c r="L11" s="60">
        <f>IF(MOD($B11,10)=0,VLOOKUP($B11,'[6]R4 Analysis'!$B$45:$X$58,8,FALSE),(VLOOKUP(CEILING($B11,10),$B$6:$R$116,COLUMN()-1,FALSE)-VLOOKUP(FLOOR($B11,10),$B$6:$R$116,COLUMN()-1,FALSE))/10+L10)</f>
        <v>19591069.431182686</v>
      </c>
      <c r="M11" s="60">
        <f>IF(MOD($B11,10)=0,VLOOKUP($B11,'[6]R4 Analysis'!$B$45:$X$58,15,FALSE),(VLOOKUP(CEILING($B11,10),$B$6:$R$116,COLUMN()-1,FALSE)-VLOOKUP(FLOOR($B11,10),$B$6:$R$116,COLUMN()-1,FALSE))/10+M10)</f>
        <v>730580.38888838387</v>
      </c>
      <c r="N11" s="60">
        <f>IF(MOD($B11,10)=0,VLOOKUP($B11,'[6]R4 Analysis'!$B$45:$X$58,22,FALSE),(VLOOKUP(CEILING($B11,10),$B$6:$R$116,COLUMN()-1,FALSE)-VLOOKUP(FLOOR($B11,10),$B$6:$R$116,COLUMN()-1,FALSE))/10+N10)</f>
        <v>268102.87606460415</v>
      </c>
      <c r="O11" s="60">
        <f>IF(MOD($B11,10)=0,VLOOKUP($B11,'[6]R5 Analysis'!$B$45:$X$58,8,FALSE),(VLOOKUP(CEILING($B11,10),$B$6:$R$116,COLUMN()-1,FALSE)-VLOOKUP(FLOOR($B11,10),$B$6:$R$116,COLUMN()-1,FALSE))/10+O10)</f>
        <v>43844740.252499998</v>
      </c>
      <c r="P11" s="60">
        <f>IF(MOD($B11,10)=0,VLOOKUP($B11,'[6]R5 Analysis'!$B$45:$X$58,15,FALSE),(VLOOKUP(CEILING($B11,10),$B$6:$R$116,COLUMN()-1,FALSE)-VLOOKUP(FLOOR($B11,10),$B$6:$R$116,COLUMN()-1,FALSE))/10+P10)</f>
        <v>628442.20207034494</v>
      </c>
      <c r="Q11" s="60">
        <f>IF(MOD($B11,10)=0,VLOOKUP($B11,'[6]R5 Analysis'!$B$45:$X$58,22,FALSE),(VLOOKUP(CEILING($B11,10),$B$6:$R$116,COLUMN()-1,FALSE)-VLOOKUP(FLOOR($B11,10),$B$6:$R$116,COLUMN()-1,FALSE))/10+Q10)</f>
        <v>260785.52825510202</v>
      </c>
      <c r="R11" s="60">
        <f>IF(MOD($B11,10)=0,VLOOKUP($B11,'[6]R6 Analysis'!$B$45:$X$58,8,FALSE),(VLOOKUP(CEILING($B11,10),$B$6:$R$116,COLUMN()-1,FALSE)-VLOOKUP(FLOOR($B11,10),$B$6:$R$116,COLUMN()-1,FALSE))/10+R10)</f>
        <v>2498915.2791250004</v>
      </c>
      <c r="S11" s="60">
        <f>IF(MOD($B11,10)=0,VLOOKUP($B11,'[6]R6 Analysis'!$B$45:$X$58,15,FALSE),(VLOOKUP(CEILING($B11,10),$B$6:$T$116,COLUMN()-1,FALSE)-VLOOKUP(FLOOR($B11,10),$B$6:$T$116,COLUMN()-1,FALSE))/10+S10)</f>
        <v>306061.59954999998</v>
      </c>
      <c r="T11" s="60">
        <f>IF(MOD($B11,10)=0,VLOOKUP($B11,'[6]R6 Analysis'!$B$45:$X$58,22,FALSE),(VLOOKUP(CEILING($B11,10),$B$6:$T$116,COLUMN()-1,FALSE)-VLOOKUP(FLOOR($B11,10),$B$6:$T$116,COLUMN()-1,FALSE))/10+T10)</f>
        <v>168177.81459796609</v>
      </c>
      <c r="U11" s="60">
        <f t="shared" si="1"/>
        <v>323115994.23812664</v>
      </c>
      <c r="V11" s="60">
        <f>'Emergency Relocation Component'!U21</f>
        <v>395250838.21894753</v>
      </c>
      <c r="W11" s="103">
        <f t="shared" si="2"/>
        <v>-72134843.980820894</v>
      </c>
      <c r="X11" s="84">
        <f>HLOOKUP(X$5,$AE$1:$AH$3,2,FALSE)*INDEX('[5]Pop and Housing Units'!$J$4:$Q$115,MATCH('Relocation Components'!$B11,'[5]Pop and Housing Units'!$Q$4:$Q$115,0),MATCH('Relocation Components'!X$4,'[5]Pop and Housing Units'!$J$4:$Q$4,0))*HLOOKUP(X$4,$X$1:$AC$2,2,FALSE)*'[5]Number of Hazard Events'!C11*HLOOKUP(X$4,[5]Assumptions!$B$2:$H$3,2,FALSE)</f>
        <v>660882753.83577859</v>
      </c>
      <c r="Y11" s="84">
        <f>HLOOKUP(Y$5,$AE$1:$AH$3,2,FALSE)*INDEX('[5]Pop and Housing Units'!$J$4:$Q$115,MATCH('Relocation Components'!$B11,'[5]Pop and Housing Units'!$Q$4:$Q$115,0),MATCH('Relocation Components'!Y$4,'[5]Pop and Housing Units'!$J$4:$Q$4,0))*HLOOKUP(Y$4,$X$1:$AC$2,2,FALSE)*'[5]Number of Hazard Events'!D11*HLOOKUP(Y$4,[5]Assumptions!$B$2:$H$3,2,FALSE)</f>
        <v>210328044.22859952</v>
      </c>
      <c r="Z11" s="84">
        <f>HLOOKUP(Z$5,$AE$1:$AH$3,2,FALSE)*INDEX('[5]Pop and Housing Units'!$J$4:$Q$115,MATCH('Relocation Components'!$B11,'[5]Pop and Housing Units'!$Q$4:$Q$115,0),MATCH('Relocation Components'!Z$4,'[5]Pop and Housing Units'!$J$4:$Q$4,0))*HLOOKUP(Z$4,$X$1:$AC$2,2,FALSE)*'[5]Number of Hazard Events'!E11*HLOOKUP(Z$4,[5]Assumptions!$B$2:$H$3,2,FALSE)</f>
        <v>0</v>
      </c>
      <c r="AA11" s="84">
        <f>HLOOKUP(AA$5,$AE$1:$AH$3,2,FALSE)*INDEX('[5]Pop and Housing Units'!$J$4:$Q$115,MATCH('Relocation Components'!$B11,'[5]Pop and Housing Units'!$Q$4:$Q$115,0),MATCH('Relocation Components'!AA$4,'[5]Pop and Housing Units'!$J$4:$Q$4,0))*HLOOKUP(AA$4,$X$1:$AC$2,2,FALSE)*'[5]Number of Hazard Events'!F11*HLOOKUP(AA$4,[5]Assumptions!$B$2:$H$3,2,FALSE)</f>
        <v>914529144.41818273</v>
      </c>
      <c r="AB11" s="84">
        <f>HLOOKUP(AB$5,$AE$1:$AH$3,2,FALSE)*INDEX('[5]Pop and Housing Units'!$J$4:$Q$115,MATCH('Relocation Components'!$B11,'[5]Pop and Housing Units'!$Q$4:$Q$115,0),MATCH('Relocation Components'!AB$4,'[5]Pop and Housing Units'!$J$4:$Q$4,0))*HLOOKUP(AB$4,$X$1:$AC$2,2,FALSE)*'[5]Number of Hazard Events'!G11*HLOOKUP(AB$4,[5]Assumptions!$B$2:$H$3,2,FALSE)</f>
        <v>265459944.4327606</v>
      </c>
      <c r="AC11" s="84">
        <f>HLOOKUP(AC$5,$AE$1:$AH$3,2,FALSE)*INDEX('[5]Pop and Housing Units'!$J$4:$Q$115,MATCH('Relocation Components'!$B11,'[5]Pop and Housing Units'!$Q$4:$Q$115,0),MATCH('Relocation Components'!AC$4,'[5]Pop and Housing Units'!$J$4:$Q$4,0))*HLOOKUP(AC$4,$X$1:$AC$2,2,FALSE)*'[5]Number of Hazard Events'!H11*HLOOKUP(AC$4,[5]Assumptions!$B$2:$H$3,2,FALSE)</f>
        <v>0</v>
      </c>
      <c r="AD11" s="84">
        <f>HLOOKUP(AD$5,$AE$1:$AH$3,2,FALSE)*INDEX('[5]Pop and Housing Units'!$J$4:$Q$115,MATCH('Relocation Components'!$B11,'[5]Pop and Housing Units'!$Q$4:$Q$115,0),MATCH('Relocation Components'!AD$4,'[5]Pop and Housing Units'!$J$4:$Q$4,0))*HLOOKUP(AD$4,$X$1:$AC$2,2,FALSE)*'[5]Number of Hazard Events'!I11*HLOOKUP(AD$4,[5]Assumptions!$B$2:$H$3,2,FALSE)</f>
        <v>1745140318.566751</v>
      </c>
      <c r="AE11" s="84">
        <f>HLOOKUP(AE$5,$AE$1:$AH$3,2,FALSE)*INDEX('[5]Pop and Housing Units'!$J$4:$Q$115,MATCH('Relocation Components'!$B11,'[5]Pop and Housing Units'!$Q$4:$Q$115,0),MATCH('Relocation Components'!AE$4,'[5]Pop and Housing Units'!$J$4:$Q$4,0))*HLOOKUP(AE$4,$X$1:$AC$2,2,FALSE)*'[5]Number of Hazard Events'!J11*HLOOKUP(AE$4,[5]Assumptions!$B$2:$H$3,2,FALSE)</f>
        <v>359772872.79469198</v>
      </c>
      <c r="AF11" s="84">
        <f>HLOOKUP(AF$5,$AE$1:$AH$3,2,FALSE)*INDEX('[5]Pop and Housing Units'!$J$4:$Q$115,MATCH('Relocation Components'!$B11,'[5]Pop and Housing Units'!$Q$4:$Q$115,0),MATCH('Relocation Components'!AF$4,'[5]Pop and Housing Units'!$J$4:$Q$4,0))*HLOOKUP(AF$4,$X$1:$AC$2,2,FALSE)*'[5]Number of Hazard Events'!K11*HLOOKUP(AF$4,[5]Assumptions!$B$2:$H$3,2,FALSE)</f>
        <v>0</v>
      </c>
      <c r="AG11" s="84">
        <f>HLOOKUP(AG$5,$AE$1:$AH$3,2,FALSE)*INDEX('[5]Pop and Housing Units'!$J$4:$Q$115,MATCH('Relocation Components'!$B11,'[5]Pop and Housing Units'!$Q$4:$Q$115,0),MATCH('Relocation Components'!AG$4,'[5]Pop and Housing Units'!$J$4:$Q$4,0))*HLOOKUP(AG$4,$X$1:$AC$2,2,FALSE)*'[5]Number of Hazard Events'!L11*HLOOKUP(AG$4,[5]Assumptions!$B$2:$H$3,2,FALSE)</f>
        <v>69617942.291983992</v>
      </c>
      <c r="AH11" s="84">
        <f>HLOOKUP(AH$5,$AE$1:$AH$3,2,FALSE)*INDEX('[5]Pop and Housing Units'!$J$4:$Q$115,MATCH('Relocation Components'!$B11,'[5]Pop and Housing Units'!$Q$4:$Q$115,0),MATCH('Relocation Components'!AH$4,'[5]Pop and Housing Units'!$J$4:$Q$4,0))*HLOOKUP(AH$4,$X$1:$AC$2,2,FALSE)*'[5]Number of Hazard Events'!M11*HLOOKUP(AH$4,[5]Assumptions!$B$2:$H$3,2,FALSE)</f>
        <v>24017339.015645329</v>
      </c>
      <c r="AI11" s="84">
        <f>HLOOKUP(AI$5,$AE$1:$AH$3,2,FALSE)*INDEX('[5]Pop and Housing Units'!$J$4:$Q$115,MATCH('Relocation Components'!$B11,'[5]Pop and Housing Units'!$Q$4:$Q$115,0),MATCH('Relocation Components'!AI$4,'[5]Pop and Housing Units'!$J$4:$Q$4,0))*HLOOKUP(AI$4,$X$1:$AC$2,2,FALSE)*'[5]Number of Hazard Events'!N11*HLOOKUP(AI$4,[5]Assumptions!$B$2:$H$3,2,FALSE)</f>
        <v>0</v>
      </c>
      <c r="AJ11" s="84">
        <f>HLOOKUP(AJ$5,$AE$1:$AH$3,2,FALSE)*INDEX('[5]Pop and Housing Units'!$J$4:$Q$115,MATCH('Relocation Components'!$B11,'[5]Pop and Housing Units'!$Q$4:$Q$115,0),MATCH('Relocation Components'!AJ$4,'[5]Pop and Housing Units'!$J$4:$Q$4,0))*HLOOKUP(AJ$4,$X$1:$AC$2,2,FALSE)*'[5]Number of Hazard Events'!O11*HLOOKUP(AJ$4,[5]Assumptions!$B$2:$H$3,2,FALSE)</f>
        <v>69502962.839089781</v>
      </c>
      <c r="AK11" s="84">
        <f>HLOOKUP(AK$5,$AE$1:$AH$3,2,FALSE)*INDEX('[5]Pop and Housing Units'!$J$4:$Q$115,MATCH('Relocation Components'!$B11,'[5]Pop and Housing Units'!$Q$4:$Q$115,0),MATCH('Relocation Components'!AK$4,'[5]Pop and Housing Units'!$J$4:$Q$4,0))*HLOOKUP(AK$4,$X$1:$AC$2,2,FALSE)*'[5]Number of Hazard Events'!P11*HLOOKUP(AK$4,[5]Assumptions!$B$2:$H$3,2,FALSE)</f>
        <v>24989474.366236359</v>
      </c>
      <c r="AL11" s="84">
        <f>HLOOKUP(AL$5,$AE$1:$AH$3,2,FALSE)*INDEX('[5]Pop and Housing Units'!$J$4:$Q$115,MATCH('Relocation Components'!$B11,'[5]Pop and Housing Units'!$Q$4:$Q$115,0),MATCH('Relocation Components'!AL$4,'[5]Pop and Housing Units'!$J$4:$Q$4,0))*HLOOKUP(AL$4,$X$1:$AC$2,2,FALSE)*'[5]Number of Hazard Events'!Q11*HLOOKUP(AL$4,[5]Assumptions!$B$2:$H$3,2,FALSE)</f>
        <v>0</v>
      </c>
      <c r="AM11" s="84">
        <f>HLOOKUP(AM$5,$AE$1:$AH$3,2,FALSE)*INDEX('[5]Pop and Housing Units'!$J$4:$Q$115,MATCH('Relocation Components'!$B11,'[5]Pop and Housing Units'!$Q$4:$Q$115,0),MATCH('Relocation Components'!AM$4,'[5]Pop and Housing Units'!$J$4:$Q$4,0))*HLOOKUP(AM$4,$X$1:$AC$2,2,FALSE)*'[5]Number of Hazard Events'!R11*HLOOKUP(AM$4,[5]Assumptions!$B$2:$H$3,2,FALSE)</f>
        <v>11503226.420322623</v>
      </c>
      <c r="AN11" s="84">
        <f>HLOOKUP(AN$5,$AE$1:$AH$3,2,FALSE)*INDEX('[5]Pop and Housing Units'!$J$4:$Q$115,MATCH('Relocation Components'!$B11,'[5]Pop and Housing Units'!$Q$4:$Q$115,0),MATCH('Relocation Components'!AN$4,'[5]Pop and Housing Units'!$J$4:$Q$4,0))*HLOOKUP(AN$4,$X$1:$AC$2,2,FALSE)*'[5]Number of Hazard Events'!S11*HLOOKUP(AN$4,[5]Assumptions!$B$2:$H$3,2,FALSE)</f>
        <v>3235623.1660954859</v>
      </c>
      <c r="AO11" s="84">
        <f>HLOOKUP(AO$5,$AE$1:$AH$3,2,FALSE)*INDEX('[5]Pop and Housing Units'!$J$4:$Q$115,MATCH('Relocation Components'!$B11,'[5]Pop and Housing Units'!$Q$4:$Q$115,0),MATCH('Relocation Components'!AO$4,'[5]Pop and Housing Units'!$J$4:$Q$4,0))*HLOOKUP(AO$4,$X$1:$AC$2,2,FALSE)*'[5]Number of Hazard Events'!T11*HLOOKUP(AO$4,[5]Assumptions!$B$2:$H$3,2,FALSE)</f>
        <v>0</v>
      </c>
      <c r="AP11" s="60">
        <f t="shared" si="6"/>
        <v>4358979646.3761387</v>
      </c>
      <c r="AQ11" s="60">
        <f>'Emergency Relocation Component'!AN21</f>
        <v>4358493109.4199047</v>
      </c>
      <c r="AR11" s="60">
        <f t="shared" si="3"/>
        <v>486536.95623397827</v>
      </c>
      <c r="AS11" s="60">
        <f t="shared" si="4"/>
        <v>827112.82559776306</v>
      </c>
      <c r="AT11" s="60">
        <f t="shared" si="5"/>
        <v>-71307731.155223131</v>
      </c>
    </row>
    <row r="12" spans="1:46">
      <c r="A12">
        <f>0.02</f>
        <v>0.02</v>
      </c>
      <c r="B12" s="12">
        <f>B11+1</f>
        <v>2026</v>
      </c>
      <c r="C12" s="60">
        <f>IF(MOD($B12,10)=0,VLOOKUP($B12,'[6]R1 Analysis'!$B$45:$X$58,23,FALSE),(VLOOKUP(CEILING($B12,10),$B$6:$R$116,COLUMN()-1,FALSE)-VLOOKUP(FLOOR($B12,10),$B$6:$R$116,COLUMN()-1,FALSE))/10+C11)</f>
        <v>18462859.367151618</v>
      </c>
      <c r="D12" s="60">
        <f>IF(MOD($B12,10)=0,VLOOKUP($B12,'[6]R1 Analysis'!$B$45:$X$58,15,FALSE),(VLOOKUP(CEILING($B12,10),$B$6:$R$116,COLUMN()-1,FALSE)-VLOOKUP(FLOOR($B12,10),$B$6:$R$116,COLUMN()-1,FALSE))/10+D11)</f>
        <v>3105278.43491294</v>
      </c>
      <c r="E12" s="60">
        <f>IF(MOD($B12,10)=0,VLOOKUP($B12,'[6]R1 Analysis'!$B$45:$X$58,22,FALSE),(VLOOKUP(CEILING($B12,10),$B$6:$R$116,COLUMN()-1,FALSE)-VLOOKUP(FLOOR($B12,10),$B$6:$R$116,COLUMN()-1,FALSE))/10+E11)</f>
        <v>650403.97785020596</v>
      </c>
      <c r="F12" s="60">
        <f>IF(MOD($B12,10)=0,VLOOKUP($B12,'[6]R2 Analysis'!$B$45:$X$58,8,FALSE),(VLOOKUP(CEILING($B12,10),$B$6:$R$116,COLUMN()-1,FALSE)-VLOOKUP(FLOOR($B12,10),$B$6:$R$116,COLUMN()-1,FALSE))/10+F11)</f>
        <v>193592196.42457139</v>
      </c>
      <c r="G12" s="60">
        <f>IF(MOD($B12,10)=0,VLOOKUP($B12,'[6]R2 Analysis'!$B$45:$X$58,15,FALSE),(VLOOKUP(CEILING($B12,10),$B$6:$R$116,COLUMN()-1,FALSE)-VLOOKUP(FLOOR($B12,10),$B$6:$R$116,COLUMN()-1,FALSE))/10+G11)</f>
        <v>6078134.7578139557</v>
      </c>
      <c r="H12" s="60">
        <f>IF(MOD($B12,10)=0,VLOOKUP($B12,'[6]R2 Analysis'!$B$45:$X$58,22,FALSE),(VLOOKUP(CEILING($B12,10),$B$6:$R$116,COLUMN()-1,FALSE)-VLOOKUP(FLOOR($B12,10),$B$6:$R$116,COLUMN()-1,FALSE))/10+H11)</f>
        <v>1250352.5339962961</v>
      </c>
      <c r="I12" s="60">
        <f>IF(MOD($B12,10)=0,VLOOKUP($B12,'[6]R3 Analysis'!$B$45:$X$58,8,FALSE),(VLOOKUP(CEILING($B12,10),$B$6:$R$116,COLUMN()-1,FALSE)-VLOOKUP(FLOOR($B12,10),$B$6:$R$116,COLUMN()-1,FALSE))/10+I11)</f>
        <v>31655418.433651607</v>
      </c>
      <c r="J12" s="60">
        <f>IF(MOD($B12,10)=0,VLOOKUP($B12,'[6]R3 Analysis'!$B$45:$X$58,15,FALSE),(VLOOKUP(CEILING($B12,10),$B$6:$R$116,COLUMN()-1,FALSE)-VLOOKUP(FLOOR($B12,10),$B$6:$R$116,COLUMN()-1,FALSE))/10+J11)</f>
        <v>2191123.3080000007</v>
      </c>
      <c r="K12" s="60">
        <f>IF(MOD($B12,10)=0,VLOOKUP($B12,'[6]R3 Analysis'!$B$45:$X$58,22,FALSE),(VLOOKUP(CEILING($B12,10),$B$6:$R$116,COLUMN()-1,FALSE)-VLOOKUP(FLOOR($B12,10),$B$6:$R$116,COLUMN()-1,FALSE))/10+K11)</f>
        <v>836265.36622162187</v>
      </c>
      <c r="L12" s="60">
        <f>IF(MOD($B12,10)=0,VLOOKUP($B12,'[6]R4 Analysis'!$B$45:$X$58,8,FALSE),(VLOOKUP(CEILING($B12,10),$B$6:$R$116,COLUMN()-1,FALSE)-VLOOKUP(FLOOR($B12,10),$B$6:$R$116,COLUMN()-1,FALSE))/10+L11)</f>
        <v>19792249.11727307</v>
      </c>
      <c r="M12" s="60">
        <f>IF(MOD($B12,10)=0,VLOOKUP($B12,'[6]R4 Analysis'!$B$45:$X$58,15,FALSE),(VLOOKUP(CEILING($B12,10),$B$6:$R$116,COLUMN()-1,FALSE)-VLOOKUP(FLOOR($B12,10),$B$6:$R$116,COLUMN()-1,FALSE))/10+M11)</f>
        <v>738139.90248000005</v>
      </c>
      <c r="N12" s="60">
        <f>IF(MOD($B12,10)=0,VLOOKUP($B12,'[6]R4 Analysis'!$B$45:$X$58,22,FALSE),(VLOOKUP(CEILING($B12,10),$B$6:$R$116,COLUMN()-1,FALSE)-VLOOKUP(FLOOR($B12,10),$B$6:$R$116,COLUMN()-1,FALSE))/10+N11)</f>
        <v>270871.67390718829</v>
      </c>
      <c r="O12" s="60">
        <f>IF(MOD($B12,10)=0,VLOOKUP($B12,'[6]R5 Analysis'!$B$45:$X$58,8,FALSE),(VLOOKUP(CEILING($B12,10),$B$6:$R$116,COLUMN()-1,FALSE)-VLOOKUP(FLOOR($B12,10),$B$6:$R$116,COLUMN()-1,FALSE))/10+O11)</f>
        <v>44296473.939949997</v>
      </c>
      <c r="P12" s="60">
        <f>IF(MOD($B12,10)=0,VLOOKUP($B12,'[6]R5 Analysis'!$B$45:$X$58,15,FALSE),(VLOOKUP(CEILING($B12,10),$B$6:$R$116,COLUMN()-1,FALSE)-VLOOKUP(FLOOR($B12,10),$B$6:$R$116,COLUMN()-1,FALSE))/10+P11)</f>
        <v>634957.0264154484</v>
      </c>
      <c r="Q12" s="60">
        <f>IF(MOD($B12,10)=0,VLOOKUP($B12,'[6]R5 Analysis'!$B$45:$X$58,22,FALSE),(VLOOKUP(CEILING($B12,10),$B$6:$R$116,COLUMN()-1,FALSE)-VLOOKUP(FLOOR($B12,10),$B$6:$R$116,COLUMN()-1,FALSE))/10+Q11)</f>
        <v>263477.4531153061</v>
      </c>
      <c r="R12" s="60">
        <f>IF(MOD($B12,10)=0,VLOOKUP($B12,'[6]R6 Analysis'!$B$45:$X$58,8,FALSE),(VLOOKUP(CEILING($B12,10),$B$6:$R$116,COLUMN()-1,FALSE)-VLOOKUP(FLOOR($B12,10),$B$6:$R$116,COLUMN()-1,FALSE))/10+R11)</f>
        <v>2524970.3199500004</v>
      </c>
      <c r="S12" s="60">
        <f>IF(MOD($B12,10)=0,VLOOKUP($B12,'[6]R6 Analysis'!$B$45:$X$58,15,FALSE),(VLOOKUP(CEILING($B12,10),$B$6:$T$116,COLUMN()-1,FALSE)-VLOOKUP(FLOOR($B12,10),$B$6:$T$116,COLUMN()-1,FALSE))/10+S11)</f>
        <v>309207.30427999998</v>
      </c>
      <c r="T12" s="60">
        <f>IF(MOD($B12,10)=0,VLOOKUP($B12,'[6]R6 Analysis'!$B$45:$X$58,22,FALSE),(VLOOKUP(CEILING($B12,10),$B$6:$T$116,COLUMN()-1,FALSE)-VLOOKUP(FLOOR($B12,10),$B$6:$T$116,COLUMN()-1,FALSE))/10+T11)</f>
        <v>169912.42869044066</v>
      </c>
      <c r="U12" s="60">
        <f t="shared" si="1"/>
        <v>326822291.77023101</v>
      </c>
      <c r="V12" s="60">
        <f>'Emergency Relocation Component'!U22</f>
        <v>419545443.08104289</v>
      </c>
      <c r="W12" s="103">
        <f t="shared" si="2"/>
        <v>-92723151.310811877</v>
      </c>
      <c r="X12" s="84">
        <f>HLOOKUP(X$5,$AE$1:$AH$3,2,FALSE)*INDEX('[5]Pop and Housing Units'!$J$4:$Q$115,MATCH('Relocation Components'!$B12,'[5]Pop and Housing Units'!$Q$4:$Q$115,0),MATCH('Relocation Components'!X$4,'[5]Pop and Housing Units'!$J$4:$Q$4,0))*HLOOKUP(X$4,$X$1:$AC$2,2,FALSE)*'[5]Number of Hazard Events'!C12*HLOOKUP(X$4,[5]Assumptions!$B$2:$H$3,2,FALSE)</f>
        <v>675743976.37932169</v>
      </c>
      <c r="Y12" s="84">
        <f>HLOOKUP(Y$5,$AE$1:$AH$3,2,FALSE)*INDEX('[5]Pop and Housing Units'!$J$4:$Q$115,MATCH('Relocation Components'!$B12,'[5]Pop and Housing Units'!$Q$4:$Q$115,0),MATCH('Relocation Components'!Y$4,'[5]Pop and Housing Units'!$J$4:$Q$4,0))*HLOOKUP(Y$4,$X$1:$AC$2,2,FALSE)*'[5]Number of Hazard Events'!D12*HLOOKUP(Y$4,[5]Assumptions!$B$2:$H$3,2,FALSE)</f>
        <v>215035699.70951915</v>
      </c>
      <c r="Z12" s="84">
        <f>HLOOKUP(Z$5,$AE$1:$AH$3,2,FALSE)*INDEX('[5]Pop and Housing Units'!$J$4:$Q$115,MATCH('Relocation Components'!$B12,'[5]Pop and Housing Units'!$Q$4:$Q$115,0),MATCH('Relocation Components'!Z$4,'[5]Pop and Housing Units'!$J$4:$Q$4,0))*HLOOKUP(Z$4,$X$1:$AC$2,2,FALSE)*'[5]Number of Hazard Events'!E12*HLOOKUP(Z$4,[5]Assumptions!$B$2:$H$3,2,FALSE)</f>
        <v>0</v>
      </c>
      <c r="AA12" s="84">
        <f>HLOOKUP(AA$5,$AE$1:$AH$3,2,FALSE)*INDEX('[5]Pop and Housing Units'!$J$4:$Q$115,MATCH('Relocation Components'!$B12,'[5]Pop and Housing Units'!$Q$4:$Q$115,0),MATCH('Relocation Components'!AA$4,'[5]Pop and Housing Units'!$J$4:$Q$4,0))*HLOOKUP(AA$4,$X$1:$AC$2,2,FALSE)*'[5]Number of Hazard Events'!F12*HLOOKUP(AA$4,[5]Assumptions!$B$2:$H$3,2,FALSE)</f>
        <v>932449480.3793813</v>
      </c>
      <c r="AB12" s="84">
        <f>HLOOKUP(AB$5,$AE$1:$AH$3,2,FALSE)*INDEX('[5]Pop and Housing Units'!$J$4:$Q$115,MATCH('Relocation Components'!$B12,'[5]Pop and Housing Units'!$Q$4:$Q$115,0),MATCH('Relocation Components'!AB$4,'[5]Pop and Housing Units'!$J$4:$Q$4,0))*HLOOKUP(AB$4,$X$1:$AC$2,2,FALSE)*'[5]Number of Hazard Events'!G12*HLOOKUP(AB$4,[5]Assumptions!$B$2:$H$3,2,FALSE)</f>
        <v>270661633.39860159</v>
      </c>
      <c r="AC12" s="84">
        <f>HLOOKUP(AC$5,$AE$1:$AH$3,2,FALSE)*INDEX('[5]Pop and Housing Units'!$J$4:$Q$115,MATCH('Relocation Components'!$B12,'[5]Pop and Housing Units'!$Q$4:$Q$115,0),MATCH('Relocation Components'!AC$4,'[5]Pop and Housing Units'!$J$4:$Q$4,0))*HLOOKUP(AC$4,$X$1:$AC$2,2,FALSE)*'[5]Number of Hazard Events'!H12*HLOOKUP(AC$4,[5]Assumptions!$B$2:$H$3,2,FALSE)</f>
        <v>0</v>
      </c>
      <c r="AD12" s="84">
        <f>HLOOKUP(AD$5,$AE$1:$AH$3,2,FALSE)*INDEX('[5]Pop and Housing Units'!$J$4:$Q$115,MATCH('Relocation Components'!$B12,'[5]Pop and Housing Units'!$Q$4:$Q$115,0),MATCH('Relocation Components'!AD$4,'[5]Pop and Housing Units'!$J$4:$Q$4,0))*HLOOKUP(AD$4,$X$1:$AC$2,2,FALSE)*'[5]Number of Hazard Events'!I12*HLOOKUP(AD$4,[5]Assumptions!$B$2:$H$3,2,FALSE)</f>
        <v>1784030246.486922</v>
      </c>
      <c r="AE12" s="84">
        <f>HLOOKUP(AE$5,$AE$1:$AH$3,2,FALSE)*INDEX('[5]Pop and Housing Units'!$J$4:$Q$115,MATCH('Relocation Components'!$B12,'[5]Pop and Housing Units'!$Q$4:$Q$115,0),MATCH('Relocation Components'!AE$4,'[5]Pop and Housing Units'!$J$4:$Q$4,0))*HLOOKUP(AE$4,$X$1:$AC$2,2,FALSE)*'[5]Number of Hazard Events'!J12*HLOOKUP(AE$4,[5]Assumptions!$B$2:$H$3,2,FALSE)</f>
        <v>367791355.69037807</v>
      </c>
      <c r="AF12" s="84">
        <f>HLOOKUP(AF$5,$AE$1:$AH$3,2,FALSE)*INDEX('[5]Pop and Housing Units'!$J$4:$Q$115,MATCH('Relocation Components'!$B12,'[5]Pop and Housing Units'!$Q$4:$Q$115,0),MATCH('Relocation Components'!AF$4,'[5]Pop and Housing Units'!$J$4:$Q$4,0))*HLOOKUP(AF$4,$X$1:$AC$2,2,FALSE)*'[5]Number of Hazard Events'!K12*HLOOKUP(AF$4,[5]Assumptions!$B$2:$H$3,2,FALSE)</f>
        <v>0</v>
      </c>
      <c r="AG12" s="84">
        <f>HLOOKUP(AG$5,$AE$1:$AH$3,2,FALSE)*INDEX('[5]Pop and Housing Units'!$J$4:$Q$115,MATCH('Relocation Components'!$B12,'[5]Pop and Housing Units'!$Q$4:$Q$115,0),MATCH('Relocation Components'!AG$4,'[5]Pop and Housing Units'!$J$4:$Q$4,0))*HLOOKUP(AG$4,$X$1:$AC$2,2,FALSE)*'[5]Number of Hazard Events'!L12*HLOOKUP(AG$4,[5]Assumptions!$B$2:$H$3,2,FALSE)</f>
        <v>70915073.605613992</v>
      </c>
      <c r="AH12" s="84">
        <f>HLOOKUP(AH$5,$AE$1:$AH$3,2,FALSE)*INDEX('[5]Pop and Housing Units'!$J$4:$Q$115,MATCH('Relocation Components'!$B12,'[5]Pop and Housing Units'!$Q$4:$Q$115,0),MATCH('Relocation Components'!AH$4,'[5]Pop and Housing Units'!$J$4:$Q$4,0))*HLOOKUP(AH$4,$X$1:$AC$2,2,FALSE)*'[5]Number of Hazard Events'!M12*HLOOKUP(AH$4,[5]Assumptions!$B$2:$H$3,2,FALSE)</f>
        <v>24466730.138471276</v>
      </c>
      <c r="AI12" s="84">
        <f>HLOOKUP(AI$5,$AE$1:$AH$3,2,FALSE)*INDEX('[5]Pop and Housing Units'!$J$4:$Q$115,MATCH('Relocation Components'!$B12,'[5]Pop and Housing Units'!$Q$4:$Q$115,0),MATCH('Relocation Components'!AI$4,'[5]Pop and Housing Units'!$J$4:$Q$4,0))*HLOOKUP(AI$4,$X$1:$AC$2,2,FALSE)*'[5]Number of Hazard Events'!N12*HLOOKUP(AI$4,[5]Assumptions!$B$2:$H$3,2,FALSE)</f>
        <v>0</v>
      </c>
      <c r="AJ12" s="84">
        <f>HLOOKUP(AJ$5,$AE$1:$AH$3,2,FALSE)*INDEX('[5]Pop and Housing Units'!$J$4:$Q$115,MATCH('Relocation Components'!$B12,'[5]Pop and Housing Units'!$Q$4:$Q$115,0),MATCH('Relocation Components'!AJ$4,'[5]Pop and Housing Units'!$J$4:$Q$4,0))*HLOOKUP(AJ$4,$X$1:$AC$2,2,FALSE)*'[5]Number of Hazard Events'!O12*HLOOKUP(AJ$4,[5]Assumptions!$B$2:$H$3,2,FALSE)</f>
        <v>70859541.27697356</v>
      </c>
      <c r="AK12" s="84">
        <f>HLOOKUP(AK$5,$AE$1:$AH$3,2,FALSE)*INDEX('[5]Pop and Housing Units'!$J$4:$Q$115,MATCH('Relocation Components'!$B12,'[5]Pop and Housing Units'!$Q$4:$Q$115,0),MATCH('Relocation Components'!AK$4,'[5]Pop and Housing Units'!$J$4:$Q$4,0))*HLOOKUP(AK$4,$X$1:$AC$2,2,FALSE)*'[5]Number of Hazard Events'!P12*HLOOKUP(AK$4,[5]Assumptions!$B$2:$H$3,2,FALSE)</f>
        <v>25478829.658918977</v>
      </c>
      <c r="AL12" s="84">
        <f>HLOOKUP(AL$5,$AE$1:$AH$3,2,FALSE)*INDEX('[5]Pop and Housing Units'!$J$4:$Q$115,MATCH('Relocation Components'!$B12,'[5]Pop and Housing Units'!$Q$4:$Q$115,0),MATCH('Relocation Components'!AL$4,'[5]Pop and Housing Units'!$J$4:$Q$4,0))*HLOOKUP(AL$4,$X$1:$AC$2,2,FALSE)*'[5]Number of Hazard Events'!Q12*HLOOKUP(AL$4,[5]Assumptions!$B$2:$H$3,2,FALSE)</f>
        <v>0</v>
      </c>
      <c r="AM12" s="84">
        <f>HLOOKUP(AM$5,$AE$1:$AH$3,2,FALSE)*INDEX('[5]Pop and Housing Units'!$J$4:$Q$115,MATCH('Relocation Components'!$B12,'[5]Pop and Housing Units'!$Q$4:$Q$115,0),MATCH('Relocation Components'!AM$4,'[5]Pop and Housing Units'!$J$4:$Q$4,0))*HLOOKUP(AM$4,$X$1:$AC$2,2,FALSE)*'[5]Number of Hazard Events'!R12*HLOOKUP(AM$4,[5]Assumptions!$B$2:$H$3,2,FALSE)</f>
        <v>11739171.608308628</v>
      </c>
      <c r="AN12" s="84">
        <f>HLOOKUP(AN$5,$AE$1:$AH$3,2,FALSE)*INDEX('[5]Pop and Housing Units'!$J$4:$Q$115,MATCH('Relocation Components'!$B12,'[5]Pop and Housing Units'!$Q$4:$Q$115,0),MATCH('Relocation Components'!AN$4,'[5]Pop and Housing Units'!$J$4:$Q$4,0))*HLOOKUP(AN$4,$X$1:$AC$2,2,FALSE)*'[5]Number of Hazard Events'!S12*HLOOKUP(AN$4,[5]Assumptions!$B$2:$H$3,2,FALSE)</f>
        <v>3301504.3603854831</v>
      </c>
      <c r="AO12" s="84">
        <f>HLOOKUP(AO$5,$AE$1:$AH$3,2,FALSE)*INDEX('[5]Pop and Housing Units'!$J$4:$Q$115,MATCH('Relocation Components'!$B12,'[5]Pop and Housing Units'!$Q$4:$Q$115,0),MATCH('Relocation Components'!AO$4,'[5]Pop and Housing Units'!$J$4:$Q$4,0))*HLOOKUP(AO$4,$X$1:$AC$2,2,FALSE)*'[5]Number of Hazard Events'!T12*HLOOKUP(AO$4,[5]Assumptions!$B$2:$H$3,2,FALSE)</f>
        <v>0</v>
      </c>
      <c r="AP12" s="60">
        <f t="shared" si="6"/>
        <v>4452473242.6927967</v>
      </c>
      <c r="AQ12" s="60">
        <f>'Emergency Relocation Component'!AN22</f>
        <v>4451977790.2219238</v>
      </c>
      <c r="AR12" s="60">
        <f t="shared" si="3"/>
        <v>495452.47087287903</v>
      </c>
      <c r="AS12" s="60">
        <f t="shared" si="4"/>
        <v>842269.20048389432</v>
      </c>
      <c r="AT12" s="60">
        <f t="shared" si="5"/>
        <v>-91880882.110327989</v>
      </c>
    </row>
    <row r="13" spans="1:46">
      <c r="A13">
        <f t="shared" ref="A13:A76" si="9">0.02</f>
        <v>0.02</v>
      </c>
      <c r="B13" s="12">
        <f t="shared" si="7"/>
        <v>2027</v>
      </c>
      <c r="C13" s="60">
        <f>IF(MOD($B13,10)=0,VLOOKUP($B13,'[6]R1 Analysis'!$B$45:$X$58,23,FALSE),(VLOOKUP(CEILING($B13,10),$B$6:$R$116,COLUMN()-1,FALSE)-VLOOKUP(FLOOR($B13,10),$B$6:$R$116,COLUMN()-1,FALSE))/10+C12)</f>
        <v>19019683.597902529</v>
      </c>
      <c r="D13" s="60">
        <f>IF(MOD($B13,10)=0,VLOOKUP($B13,'[6]R1 Analysis'!$B$45:$X$58,15,FALSE),(VLOOKUP(CEILING($B13,10),$B$6:$R$116,COLUMN()-1,FALSE)-VLOOKUP(FLOOR($B13,10),$B$6:$R$116,COLUMN()-1,FALSE))/10+D12)</f>
        <v>3136934.0019151657</v>
      </c>
      <c r="E13" s="60">
        <f>IF(MOD($B13,10)=0,VLOOKUP($B13,'[6]R1 Analysis'!$B$45:$X$58,22,FALSE),(VLOOKUP(CEILING($B13,10),$B$6:$R$116,COLUMN()-1,FALSE)-VLOOKUP(FLOOR($B13,10),$B$6:$R$116,COLUMN()-1,FALSE))/10+E12)</f>
        <v>657053.27010370395</v>
      </c>
      <c r="F13" s="60">
        <f>IF(MOD($B13,10)=0,VLOOKUP($B13,'[6]R2 Analysis'!$B$45:$X$58,8,FALSE),(VLOOKUP(CEILING($B13,10),$B$6:$R$116,COLUMN()-1,FALSE)-VLOOKUP(FLOOR($B13,10),$B$6:$R$116,COLUMN()-1,FALSE))/10+F12)</f>
        <v>195570485.28295234</v>
      </c>
      <c r="G13" s="60">
        <f>IF(MOD($B13,10)=0,VLOOKUP($B13,'[6]R2 Analysis'!$B$45:$X$58,15,FALSE),(VLOOKUP(CEILING($B13,10),$B$6:$R$116,COLUMN()-1,FALSE)-VLOOKUP(FLOOR($B13,10),$B$6:$R$116,COLUMN()-1,FALSE))/10+G12)</f>
        <v>6140245.4251627931</v>
      </c>
      <c r="H13" s="60">
        <f>IF(MOD($B13,10)=0,VLOOKUP($B13,'[6]R2 Analysis'!$B$45:$X$58,22,FALSE),(VLOOKUP(CEILING($B13,10),$B$6:$R$116,COLUMN()-1,FALSE)-VLOOKUP(FLOOR($B13,10),$B$6:$R$116,COLUMN()-1,FALSE))/10+H12)</f>
        <v>1263131.3962209874</v>
      </c>
      <c r="I13" s="60">
        <f>IF(MOD($B13,10)=0,VLOOKUP($B13,'[6]R3 Analysis'!$B$45:$X$58,8,FALSE),(VLOOKUP(CEILING($B13,10),$B$6:$R$116,COLUMN()-1,FALSE)-VLOOKUP(FLOOR($B13,10),$B$6:$R$116,COLUMN()-1,FALSE))/10+I12)</f>
        <v>31979067.293561283</v>
      </c>
      <c r="J13" s="60">
        <f>IF(MOD($B13,10)=0,VLOOKUP($B13,'[6]R3 Analysis'!$B$45:$X$58,15,FALSE),(VLOOKUP(CEILING($B13,10),$B$6:$R$116,COLUMN()-1,FALSE)-VLOOKUP(FLOOR($B13,10),$B$6:$R$116,COLUMN()-1,FALSE))/10+J12)</f>
        <v>2213531.8260000008</v>
      </c>
      <c r="K13" s="60">
        <f>IF(MOD($B13,10)=0,VLOOKUP($B13,'[6]R3 Analysis'!$B$45:$X$58,22,FALSE),(VLOOKUP(CEILING($B13,10),$B$6:$R$116,COLUMN()-1,FALSE)-VLOOKUP(FLOOR($B13,10),$B$6:$R$116,COLUMN()-1,FALSE))/10+K12)</f>
        <v>844814.2486279282</v>
      </c>
      <c r="L13" s="60">
        <f>IF(MOD($B13,10)=0,VLOOKUP($B13,'[6]R4 Analysis'!$B$45:$X$58,8,FALSE),(VLOOKUP(CEILING($B13,10),$B$6:$R$116,COLUMN()-1,FALSE)-VLOOKUP(FLOOR($B13,10),$B$6:$R$116,COLUMN()-1,FALSE))/10+L12)</f>
        <v>19993428.803363454</v>
      </c>
      <c r="M13" s="60">
        <f>IF(MOD($B13,10)=0,VLOOKUP($B13,'[6]R4 Analysis'!$B$45:$X$58,15,FALSE),(VLOOKUP(CEILING($B13,10),$B$6:$R$116,COLUMN()-1,FALSE)-VLOOKUP(FLOOR($B13,10),$B$6:$R$116,COLUMN()-1,FALSE))/10+M12)</f>
        <v>745699.41607161623</v>
      </c>
      <c r="N13" s="60">
        <f>IF(MOD($B13,10)=0,VLOOKUP($B13,'[6]R4 Analysis'!$B$45:$X$58,22,FALSE),(VLOOKUP(CEILING($B13,10),$B$6:$R$116,COLUMN()-1,FALSE)-VLOOKUP(FLOOR($B13,10),$B$6:$R$116,COLUMN()-1,FALSE))/10+N12)</f>
        <v>273640.47174977243</v>
      </c>
      <c r="O13" s="60">
        <f>IF(MOD($B13,10)=0,VLOOKUP($B13,'[6]R5 Analysis'!$B$45:$X$58,8,FALSE),(VLOOKUP(CEILING($B13,10),$B$6:$R$116,COLUMN()-1,FALSE)-VLOOKUP(FLOOR($B13,10),$B$6:$R$116,COLUMN()-1,FALSE))/10+O12)</f>
        <v>44748207.627399996</v>
      </c>
      <c r="P13" s="60">
        <f>IF(MOD($B13,10)=0,VLOOKUP($B13,'[6]R5 Analysis'!$B$45:$X$58,15,FALSE),(VLOOKUP(CEILING($B13,10),$B$6:$R$116,COLUMN()-1,FALSE)-VLOOKUP(FLOOR($B13,10),$B$6:$R$116,COLUMN()-1,FALSE))/10+P12)</f>
        <v>641471.85076055187</v>
      </c>
      <c r="Q13" s="60">
        <f>IF(MOD($B13,10)=0,VLOOKUP($B13,'[6]R5 Analysis'!$B$45:$X$58,22,FALSE),(VLOOKUP(CEILING($B13,10),$B$6:$R$116,COLUMN()-1,FALSE)-VLOOKUP(FLOOR($B13,10),$B$6:$R$116,COLUMN()-1,FALSE))/10+Q12)</f>
        <v>266169.3779755102</v>
      </c>
      <c r="R13" s="60">
        <f>IF(MOD($B13,10)=0,VLOOKUP($B13,'[6]R6 Analysis'!$B$45:$X$58,8,FALSE),(VLOOKUP(CEILING($B13,10),$B$6:$R$116,COLUMN()-1,FALSE)-VLOOKUP(FLOOR($B13,10),$B$6:$R$116,COLUMN()-1,FALSE))/10+R12)</f>
        <v>2551025.3607750004</v>
      </c>
      <c r="S13" s="60">
        <f>IF(MOD($B13,10)=0,VLOOKUP($B13,'[6]R6 Analysis'!$B$45:$X$58,15,FALSE),(VLOOKUP(CEILING($B13,10),$B$6:$T$116,COLUMN()-1,FALSE)-VLOOKUP(FLOOR($B13,10),$B$6:$T$116,COLUMN()-1,FALSE))/10+S12)</f>
        <v>312353.00900999998</v>
      </c>
      <c r="T13" s="60">
        <f>IF(MOD($B13,10)=0,VLOOKUP($B13,'[6]R6 Analysis'!$B$45:$X$58,22,FALSE),(VLOOKUP(CEILING($B13,10),$B$6:$T$116,COLUMN()-1,FALSE)-VLOOKUP(FLOOR($B13,10),$B$6:$T$116,COLUMN()-1,FALSE))/10+T12)</f>
        <v>171647.04278291523</v>
      </c>
      <c r="U13" s="60">
        <f t="shared" si="1"/>
        <v>330528589.30233556</v>
      </c>
      <c r="V13" s="60">
        <f>'Emergency Relocation Component'!U23</f>
        <v>445281381.33380109</v>
      </c>
      <c r="W13" s="103">
        <f t="shared" si="2"/>
        <v>-114752792.03146553</v>
      </c>
      <c r="X13" s="84">
        <f>HLOOKUP(X$5,$AE$1:$AH$3,2,FALSE)*INDEX('[5]Pop and Housing Units'!$J$4:$Q$115,MATCH('Relocation Components'!$B13,'[5]Pop and Housing Units'!$Q$4:$Q$115,0),MATCH('Relocation Components'!X$4,'[5]Pop and Housing Units'!$J$4:$Q$4,0))*HLOOKUP(X$4,$X$1:$AC$2,2,FALSE)*'[5]Number of Hazard Events'!C13*HLOOKUP(X$4,[5]Assumptions!$B$2:$H$3,2,FALSE)</f>
        <v>691173137.51111007</v>
      </c>
      <c r="Y13" s="84">
        <f>HLOOKUP(Y$5,$AE$1:$AH$3,2,FALSE)*INDEX('[5]Pop and Housing Units'!$J$4:$Q$115,MATCH('Relocation Components'!$B13,'[5]Pop and Housing Units'!$Q$4:$Q$115,0),MATCH('Relocation Components'!Y$4,'[5]Pop and Housing Units'!$J$4:$Q$4,0))*HLOOKUP(Y$4,$X$1:$AC$2,2,FALSE)*'[5]Number of Hazard Events'!D13*HLOOKUP(Y$4,[5]Assumptions!$B$2:$H$3,2,FALSE)</f>
        <v>219923558.02098364</v>
      </c>
      <c r="Z13" s="84">
        <f>HLOOKUP(Z$5,$AE$1:$AH$3,2,FALSE)*INDEX('[5]Pop and Housing Units'!$J$4:$Q$115,MATCH('Relocation Components'!$B13,'[5]Pop and Housing Units'!$Q$4:$Q$115,0),MATCH('Relocation Components'!Z$4,'[5]Pop and Housing Units'!$J$4:$Q$4,0))*HLOOKUP(Z$4,$X$1:$AC$2,2,FALSE)*'[5]Number of Hazard Events'!E13*HLOOKUP(Z$4,[5]Assumptions!$B$2:$H$3,2,FALSE)</f>
        <v>0</v>
      </c>
      <c r="AA13" s="84">
        <f>HLOOKUP(AA$5,$AE$1:$AH$3,2,FALSE)*INDEX('[5]Pop and Housing Units'!$J$4:$Q$115,MATCH('Relocation Components'!$B13,'[5]Pop and Housing Units'!$Q$4:$Q$115,0),MATCH('Relocation Components'!AA$4,'[5]Pop and Housing Units'!$J$4:$Q$4,0))*HLOOKUP(AA$4,$X$1:$AC$2,2,FALSE)*'[5]Number of Hazard Events'!F13*HLOOKUP(AA$4,[5]Assumptions!$B$2:$H$3,2,FALSE)</f>
        <v>950971419.54432797</v>
      </c>
      <c r="AB13" s="84">
        <f>HLOOKUP(AB$5,$AE$1:$AH$3,2,FALSE)*INDEX('[5]Pop and Housing Units'!$J$4:$Q$115,MATCH('Relocation Components'!$B13,'[5]Pop and Housing Units'!$Q$4:$Q$115,0),MATCH('Relocation Components'!AB$4,'[5]Pop and Housing Units'!$J$4:$Q$4,0))*HLOOKUP(AB$4,$X$1:$AC$2,2,FALSE)*'[5]Number of Hazard Events'!G13*HLOOKUP(AB$4,[5]Assumptions!$B$2:$H$3,2,FALSE)</f>
        <v>276037948.70776439</v>
      </c>
      <c r="AC13" s="84">
        <f>HLOOKUP(AC$5,$AE$1:$AH$3,2,FALSE)*INDEX('[5]Pop and Housing Units'!$J$4:$Q$115,MATCH('Relocation Components'!$B13,'[5]Pop and Housing Units'!$Q$4:$Q$115,0),MATCH('Relocation Components'!AC$4,'[5]Pop and Housing Units'!$J$4:$Q$4,0))*HLOOKUP(AC$4,$X$1:$AC$2,2,FALSE)*'[5]Number of Hazard Events'!H13*HLOOKUP(AC$4,[5]Assumptions!$B$2:$H$3,2,FALSE)</f>
        <v>0</v>
      </c>
      <c r="AD13" s="84">
        <f>HLOOKUP(AD$5,$AE$1:$AH$3,2,FALSE)*INDEX('[5]Pop and Housing Units'!$J$4:$Q$115,MATCH('Relocation Components'!$B13,'[5]Pop and Housing Units'!$Q$4:$Q$115,0),MATCH('Relocation Components'!AD$4,'[5]Pop and Housing Units'!$J$4:$Q$4,0))*HLOOKUP(AD$4,$X$1:$AC$2,2,FALSE)*'[5]Number of Hazard Events'!I13*HLOOKUP(AD$4,[5]Assumptions!$B$2:$H$3,2,FALSE)</f>
        <v>1824400837.071758</v>
      </c>
      <c r="AE13" s="84">
        <f>HLOOKUP(AE$5,$AE$1:$AH$3,2,FALSE)*INDEX('[5]Pop and Housing Units'!$J$4:$Q$115,MATCH('Relocation Components'!$B13,'[5]Pop and Housing Units'!$Q$4:$Q$115,0),MATCH('Relocation Components'!AE$4,'[5]Pop and Housing Units'!$J$4:$Q$4,0))*HLOOKUP(AE$4,$X$1:$AC$2,2,FALSE)*'[5]Number of Hazard Events'!J13*HLOOKUP(AE$4,[5]Assumptions!$B$2:$H$3,2,FALSE)</f>
        <v>376115113.38911444</v>
      </c>
      <c r="AF13" s="84">
        <f>HLOOKUP(AF$5,$AE$1:$AH$3,2,FALSE)*INDEX('[5]Pop and Housing Units'!$J$4:$Q$115,MATCH('Relocation Components'!$B13,'[5]Pop and Housing Units'!$Q$4:$Q$115,0),MATCH('Relocation Components'!AF$4,'[5]Pop and Housing Units'!$J$4:$Q$4,0))*HLOOKUP(AF$4,$X$1:$AC$2,2,FALSE)*'[5]Number of Hazard Events'!K13*HLOOKUP(AF$4,[5]Assumptions!$B$2:$H$3,2,FALSE)</f>
        <v>0</v>
      </c>
      <c r="AG13" s="84">
        <f>HLOOKUP(AG$5,$AE$1:$AH$3,2,FALSE)*INDEX('[5]Pop and Housing Units'!$J$4:$Q$115,MATCH('Relocation Components'!$B13,'[5]Pop and Housing Units'!$Q$4:$Q$115,0),MATCH('Relocation Components'!AG$4,'[5]Pop and Housing Units'!$J$4:$Q$4,0))*HLOOKUP(AG$4,$X$1:$AC$2,2,FALSE)*'[5]Number of Hazard Events'!L13*HLOOKUP(AG$4,[5]Assumptions!$B$2:$H$3,2,FALSE)</f>
        <v>72224041.1177084</v>
      </c>
      <c r="AH13" s="84">
        <f>HLOOKUP(AH$5,$AE$1:$AH$3,2,FALSE)*INDEX('[5]Pop and Housing Units'!$J$4:$Q$115,MATCH('Relocation Components'!$B13,'[5]Pop and Housing Units'!$Q$4:$Q$115,0),MATCH('Relocation Components'!AH$4,'[5]Pop and Housing Units'!$J$4:$Q$4,0))*HLOOKUP(AH$4,$X$1:$AC$2,2,FALSE)*'[5]Number of Hazard Events'!M13*HLOOKUP(AH$4,[5]Assumptions!$B$2:$H$3,2,FALSE)</f>
        <v>24920235.749334846</v>
      </c>
      <c r="AI13" s="84">
        <f>HLOOKUP(AI$5,$AE$1:$AH$3,2,FALSE)*INDEX('[5]Pop and Housing Units'!$J$4:$Q$115,MATCH('Relocation Components'!$B13,'[5]Pop and Housing Units'!$Q$4:$Q$115,0),MATCH('Relocation Components'!AI$4,'[5]Pop and Housing Units'!$J$4:$Q$4,0))*HLOOKUP(AI$4,$X$1:$AC$2,2,FALSE)*'[5]Number of Hazard Events'!N13*HLOOKUP(AI$4,[5]Assumptions!$B$2:$H$3,2,FALSE)</f>
        <v>0</v>
      </c>
      <c r="AJ13" s="84">
        <f>HLOOKUP(AJ$5,$AE$1:$AH$3,2,FALSE)*INDEX('[5]Pop and Housing Units'!$J$4:$Q$115,MATCH('Relocation Components'!$B13,'[5]Pop and Housing Units'!$Q$4:$Q$115,0),MATCH('Relocation Components'!AJ$4,'[5]Pop and Housing Units'!$J$4:$Q$4,0))*HLOOKUP(AJ$4,$X$1:$AC$2,2,FALSE)*'[5]Number of Hazard Events'!O13*HLOOKUP(AJ$4,[5]Assumptions!$B$2:$H$3,2,FALSE)</f>
        <v>72229183.043225974</v>
      </c>
      <c r="AK13" s="84">
        <f>HLOOKUP(AK$5,$AE$1:$AH$3,2,FALSE)*INDEX('[5]Pop and Housing Units'!$J$4:$Q$115,MATCH('Relocation Components'!$B13,'[5]Pop and Housing Units'!$Q$4:$Q$115,0),MATCH('Relocation Components'!AK$4,'[5]Pop and Housing Units'!$J$4:$Q$4,0))*HLOOKUP(AK$4,$X$1:$AC$2,2,FALSE)*'[5]Number of Hazard Events'!P13*HLOOKUP(AK$4,[5]Assumptions!$B$2:$H$3,2,FALSE)</f>
        <v>25972910.802746713</v>
      </c>
      <c r="AL13" s="84">
        <f>HLOOKUP(AL$5,$AE$1:$AH$3,2,FALSE)*INDEX('[5]Pop and Housing Units'!$J$4:$Q$115,MATCH('Relocation Components'!$B13,'[5]Pop and Housing Units'!$Q$4:$Q$115,0),MATCH('Relocation Components'!AL$4,'[5]Pop and Housing Units'!$J$4:$Q$4,0))*HLOOKUP(AL$4,$X$1:$AC$2,2,FALSE)*'[5]Number of Hazard Events'!Q13*HLOOKUP(AL$4,[5]Assumptions!$B$2:$H$3,2,FALSE)</f>
        <v>0</v>
      </c>
      <c r="AM13" s="84">
        <f>HLOOKUP(AM$5,$AE$1:$AH$3,2,FALSE)*INDEX('[5]Pop and Housing Units'!$J$4:$Q$115,MATCH('Relocation Components'!$B13,'[5]Pop and Housing Units'!$Q$4:$Q$115,0),MATCH('Relocation Components'!AM$4,'[5]Pop and Housing Units'!$J$4:$Q$4,0))*HLOOKUP(AM$4,$X$1:$AC$2,2,FALSE)*'[5]Number of Hazard Events'!R13*HLOOKUP(AM$4,[5]Assumptions!$B$2:$H$3,2,FALSE)</f>
        <v>11978665.636548057</v>
      </c>
      <c r="AN13" s="84">
        <f>HLOOKUP(AN$5,$AE$1:$AH$3,2,FALSE)*INDEX('[5]Pop and Housing Units'!$J$4:$Q$115,MATCH('Relocation Components'!$B13,'[5]Pop and Housing Units'!$Q$4:$Q$115,0),MATCH('Relocation Components'!AN$4,'[5]Pop and Housing Units'!$J$4:$Q$4,0))*HLOOKUP(AN$4,$X$1:$AC$2,2,FALSE)*'[5]Number of Hazard Events'!S13*HLOOKUP(AN$4,[5]Assumptions!$B$2:$H$3,2,FALSE)</f>
        <v>3368374.0835919934</v>
      </c>
      <c r="AO13" s="84">
        <f>HLOOKUP(AO$5,$AE$1:$AH$3,2,FALSE)*INDEX('[5]Pop and Housing Units'!$J$4:$Q$115,MATCH('Relocation Components'!$B13,'[5]Pop and Housing Units'!$Q$4:$Q$115,0),MATCH('Relocation Components'!AO$4,'[5]Pop and Housing Units'!$J$4:$Q$4,0))*HLOOKUP(AO$4,$X$1:$AC$2,2,FALSE)*'[5]Number of Hazard Events'!T13*HLOOKUP(AO$4,[5]Assumptions!$B$2:$H$3,2,FALSE)</f>
        <v>0</v>
      </c>
      <c r="AP13" s="60">
        <f t="shared" si="6"/>
        <v>4549315424.678216</v>
      </c>
      <c r="AQ13" s="60">
        <f>'Emergency Relocation Component'!AN23</f>
        <v>4548810817.5089331</v>
      </c>
      <c r="AR13" s="60">
        <f t="shared" si="3"/>
        <v>504607.16928291321</v>
      </c>
      <c r="AS13" s="60">
        <f t="shared" si="4"/>
        <v>857832.18778095243</v>
      </c>
      <c r="AT13" s="60">
        <f t="shared" si="5"/>
        <v>-113894959.84368458</v>
      </c>
    </row>
    <row r="14" spans="1:46">
      <c r="A14">
        <f t="shared" si="9"/>
        <v>0.02</v>
      </c>
      <c r="B14" s="12">
        <f t="shared" si="7"/>
        <v>2028</v>
      </c>
      <c r="C14" s="60">
        <f>IF(MOD($B14,10)=0,VLOOKUP($B14,'[6]R1 Analysis'!$B$45:$X$58,23,FALSE),(VLOOKUP(CEILING($B14,10),$B$6:$R$116,COLUMN()-1,FALSE)-VLOOKUP(FLOOR($B14,10),$B$6:$R$116,COLUMN()-1,FALSE))/10+C13)</f>
        <v>19576507.82865344</v>
      </c>
      <c r="D14" s="60">
        <f>IF(MOD($B14,10)=0,VLOOKUP($B14,'[6]R1 Analysis'!$B$45:$X$58,15,FALSE),(VLOOKUP(CEILING($B14,10),$B$6:$R$116,COLUMN()-1,FALSE)-VLOOKUP(FLOOR($B14,10),$B$6:$R$116,COLUMN()-1,FALSE))/10+D13)</f>
        <v>3168589.5689173914</v>
      </c>
      <c r="E14" s="60">
        <f>IF(MOD($B14,10)=0,VLOOKUP($B14,'[6]R1 Analysis'!$B$45:$X$58,22,FALSE),(VLOOKUP(CEILING($B14,10),$B$6:$R$116,COLUMN()-1,FALSE)-VLOOKUP(FLOOR($B14,10),$B$6:$R$116,COLUMN()-1,FALSE))/10+E13)</f>
        <v>663702.56235720194</v>
      </c>
      <c r="F14" s="60">
        <f>IF(MOD($B14,10)=0,VLOOKUP($B14,'[6]R2 Analysis'!$B$45:$X$58,8,FALSE),(VLOOKUP(CEILING($B14,10),$B$6:$R$116,COLUMN()-1,FALSE)-VLOOKUP(FLOOR($B14,10),$B$6:$R$116,COLUMN()-1,FALSE))/10+F13)</f>
        <v>197548774.14133328</v>
      </c>
      <c r="G14" s="60">
        <f>IF(MOD($B14,10)=0,VLOOKUP($B14,'[6]R2 Analysis'!$B$45:$X$58,15,FALSE),(VLOOKUP(CEILING($B14,10),$B$6:$R$116,COLUMN()-1,FALSE)-VLOOKUP(FLOOR($B14,10),$B$6:$R$116,COLUMN()-1,FALSE))/10+G13)</f>
        <v>6202356.0925116306</v>
      </c>
      <c r="H14" s="60">
        <f>IF(MOD($B14,10)=0,VLOOKUP($B14,'[6]R2 Analysis'!$B$45:$X$58,22,FALSE),(VLOOKUP(CEILING($B14,10),$B$6:$R$116,COLUMN()-1,FALSE)-VLOOKUP(FLOOR($B14,10),$B$6:$R$116,COLUMN()-1,FALSE))/10+H13)</f>
        <v>1275910.2584456787</v>
      </c>
      <c r="I14" s="60">
        <f>IF(MOD($B14,10)=0,VLOOKUP($B14,'[6]R3 Analysis'!$B$45:$X$58,8,FALSE),(VLOOKUP(CEILING($B14,10),$B$6:$R$116,COLUMN()-1,FALSE)-VLOOKUP(FLOOR($B14,10),$B$6:$R$116,COLUMN()-1,FALSE))/10+I13)</f>
        <v>32302716.15347096</v>
      </c>
      <c r="J14" s="60">
        <f>IF(MOD($B14,10)=0,VLOOKUP($B14,'[6]R3 Analysis'!$B$45:$X$58,15,FALSE),(VLOOKUP(CEILING($B14,10),$B$6:$R$116,COLUMN()-1,FALSE)-VLOOKUP(FLOOR($B14,10),$B$6:$R$116,COLUMN()-1,FALSE))/10+J13)</f>
        <v>2235940.344000001</v>
      </c>
      <c r="K14" s="60">
        <f>IF(MOD($B14,10)=0,VLOOKUP($B14,'[6]R3 Analysis'!$B$45:$X$58,22,FALSE),(VLOOKUP(CEILING($B14,10),$B$6:$R$116,COLUMN()-1,FALSE)-VLOOKUP(FLOOR($B14,10),$B$6:$R$116,COLUMN()-1,FALSE))/10+K13)</f>
        <v>853363.13103423454</v>
      </c>
      <c r="L14" s="60">
        <f>IF(MOD($B14,10)=0,VLOOKUP($B14,'[6]R4 Analysis'!$B$45:$X$58,8,FALSE),(VLOOKUP(CEILING($B14,10),$B$6:$R$116,COLUMN()-1,FALSE)-VLOOKUP(FLOOR($B14,10),$B$6:$R$116,COLUMN()-1,FALSE))/10+L13)</f>
        <v>20194608.489453837</v>
      </c>
      <c r="M14" s="60">
        <f>IF(MOD($B14,10)=0,VLOOKUP($B14,'[6]R4 Analysis'!$B$45:$X$58,15,FALSE),(VLOOKUP(CEILING($B14,10),$B$6:$R$116,COLUMN()-1,FALSE)-VLOOKUP(FLOOR($B14,10),$B$6:$R$116,COLUMN()-1,FALSE))/10+M13)</f>
        <v>753258.92966323241</v>
      </c>
      <c r="N14" s="60">
        <f>IF(MOD($B14,10)=0,VLOOKUP($B14,'[6]R4 Analysis'!$B$45:$X$58,22,FALSE),(VLOOKUP(CEILING($B14,10),$B$6:$R$116,COLUMN()-1,FALSE)-VLOOKUP(FLOOR($B14,10),$B$6:$R$116,COLUMN()-1,FALSE))/10+N13)</f>
        <v>276409.26959235658</v>
      </c>
      <c r="O14" s="60">
        <f>IF(MOD($B14,10)=0,VLOOKUP($B14,'[6]R5 Analysis'!$B$45:$X$58,8,FALSE),(VLOOKUP(CEILING($B14,10),$B$6:$R$116,COLUMN()-1,FALSE)-VLOOKUP(FLOOR($B14,10),$B$6:$R$116,COLUMN()-1,FALSE))/10+O13)</f>
        <v>45199941.314849995</v>
      </c>
      <c r="P14" s="60">
        <f>IF(MOD($B14,10)=0,VLOOKUP($B14,'[6]R5 Analysis'!$B$45:$X$58,15,FALSE),(VLOOKUP(CEILING($B14,10),$B$6:$R$116,COLUMN()-1,FALSE)-VLOOKUP(FLOOR($B14,10),$B$6:$R$116,COLUMN()-1,FALSE))/10+P13)</f>
        <v>647986.67510565533</v>
      </c>
      <c r="Q14" s="60">
        <f>IF(MOD($B14,10)=0,VLOOKUP($B14,'[6]R5 Analysis'!$B$45:$X$58,22,FALSE),(VLOOKUP(CEILING($B14,10),$B$6:$R$116,COLUMN()-1,FALSE)-VLOOKUP(FLOOR($B14,10),$B$6:$R$116,COLUMN()-1,FALSE))/10+Q13)</f>
        <v>268861.3028357143</v>
      </c>
      <c r="R14" s="60">
        <f>IF(MOD($B14,10)=0,VLOOKUP($B14,'[6]R6 Analysis'!$B$45:$X$58,8,FALSE),(VLOOKUP(CEILING($B14,10),$B$6:$R$116,COLUMN()-1,FALSE)-VLOOKUP(FLOOR($B14,10),$B$6:$R$116,COLUMN()-1,FALSE))/10+R13)</f>
        <v>2577080.4016000004</v>
      </c>
      <c r="S14" s="60">
        <f>IF(MOD($B14,10)=0,VLOOKUP($B14,'[6]R6 Analysis'!$B$45:$X$58,15,FALSE),(VLOOKUP(CEILING($B14,10),$B$6:$T$116,COLUMN()-1,FALSE)-VLOOKUP(FLOOR($B14,10),$B$6:$T$116,COLUMN()-1,FALSE))/10+S13)</f>
        <v>315498.71373999998</v>
      </c>
      <c r="T14" s="60">
        <f>IF(MOD($B14,10)=0,VLOOKUP($B14,'[6]R6 Analysis'!$B$45:$X$58,22,FALSE),(VLOOKUP(CEILING($B14,10),$B$6:$T$116,COLUMN()-1,FALSE)-VLOOKUP(FLOOR($B14,10),$B$6:$T$116,COLUMN()-1,FALSE))/10+T13)</f>
        <v>173381.6568753898</v>
      </c>
      <c r="U14" s="60">
        <f t="shared" si="1"/>
        <v>334234886.83443993</v>
      </c>
      <c r="V14" s="60">
        <f>'Emergency Relocation Component'!U24</f>
        <v>472542049.8041321</v>
      </c>
      <c r="W14" s="103">
        <f t="shared" si="2"/>
        <v>-138307162.96969217</v>
      </c>
      <c r="X14" s="84">
        <f>HLOOKUP(X$5,$AE$1:$AH$3,2,FALSE)*INDEX('[5]Pop and Housing Units'!$J$4:$Q$115,MATCH('Relocation Components'!$B14,'[5]Pop and Housing Units'!$Q$4:$Q$115,0),MATCH('Relocation Components'!X$4,'[5]Pop and Housing Units'!$J$4:$Q$4,0))*HLOOKUP(X$4,$X$1:$AC$2,2,FALSE)*'[5]Number of Hazard Events'!C14*HLOOKUP(X$4,[5]Assumptions!$B$2:$H$3,2,FALSE)</f>
        <v>707202941.07245481</v>
      </c>
      <c r="Y14" s="84">
        <f>HLOOKUP(Y$5,$AE$1:$AH$3,2,FALSE)*INDEX('[5]Pop and Housing Units'!$J$4:$Q$115,MATCH('Relocation Components'!$B14,'[5]Pop and Housing Units'!$Q$4:$Q$115,0),MATCH('Relocation Components'!Y$4,'[5]Pop and Housing Units'!$J$4:$Q$4,0))*HLOOKUP(Y$4,$X$1:$AC$2,2,FALSE)*'[5]Number of Hazard Events'!D14*HLOOKUP(Y$4,[5]Assumptions!$B$2:$H$3,2,FALSE)</f>
        <v>225001986.35262945</v>
      </c>
      <c r="Z14" s="84">
        <f>HLOOKUP(Z$5,$AE$1:$AH$3,2,FALSE)*INDEX('[5]Pop and Housing Units'!$J$4:$Q$115,MATCH('Relocation Components'!$B14,'[5]Pop and Housing Units'!$Q$4:$Q$115,0),MATCH('Relocation Components'!Z$4,'[5]Pop and Housing Units'!$J$4:$Q$4,0))*HLOOKUP(Z$4,$X$1:$AC$2,2,FALSE)*'[5]Number of Hazard Events'!E14*HLOOKUP(Z$4,[5]Assumptions!$B$2:$H$3,2,FALSE)</f>
        <v>0</v>
      </c>
      <c r="AA14" s="84">
        <f>HLOOKUP(AA$5,$AE$1:$AH$3,2,FALSE)*INDEX('[5]Pop and Housing Units'!$J$4:$Q$115,MATCH('Relocation Components'!$B14,'[5]Pop and Housing Units'!$Q$4:$Q$115,0),MATCH('Relocation Components'!AA$4,'[5]Pop and Housing Units'!$J$4:$Q$4,0))*HLOOKUP(AA$4,$X$1:$AC$2,2,FALSE)*'[5]Number of Hazard Events'!F14*HLOOKUP(AA$4,[5]Assumptions!$B$2:$H$3,2,FALSE)</f>
        <v>970129485.2201767</v>
      </c>
      <c r="AB14" s="84">
        <f>HLOOKUP(AB$5,$AE$1:$AH$3,2,FALSE)*INDEX('[5]Pop and Housing Units'!$J$4:$Q$115,MATCH('Relocation Components'!$B14,'[5]Pop and Housing Units'!$Q$4:$Q$115,0),MATCH('Relocation Components'!AB$4,'[5]Pop and Housing Units'!$J$4:$Q$4,0))*HLOOKUP(AB$4,$X$1:$AC$2,2,FALSE)*'[5]Number of Hazard Events'!G14*HLOOKUP(AB$4,[5]Assumptions!$B$2:$H$3,2,FALSE)</f>
        <v>281598911.36920983</v>
      </c>
      <c r="AC14" s="84">
        <f>HLOOKUP(AC$5,$AE$1:$AH$3,2,FALSE)*INDEX('[5]Pop and Housing Units'!$J$4:$Q$115,MATCH('Relocation Components'!$B14,'[5]Pop and Housing Units'!$Q$4:$Q$115,0),MATCH('Relocation Components'!AC$4,'[5]Pop and Housing Units'!$J$4:$Q$4,0))*HLOOKUP(AC$4,$X$1:$AC$2,2,FALSE)*'[5]Number of Hazard Events'!H14*HLOOKUP(AC$4,[5]Assumptions!$B$2:$H$3,2,FALSE)</f>
        <v>0</v>
      </c>
      <c r="AD14" s="84">
        <f>HLOOKUP(AD$5,$AE$1:$AH$3,2,FALSE)*INDEX('[5]Pop and Housing Units'!$J$4:$Q$115,MATCH('Relocation Components'!$B14,'[5]Pop and Housing Units'!$Q$4:$Q$115,0),MATCH('Relocation Components'!AD$4,'[5]Pop and Housing Units'!$J$4:$Q$4,0))*HLOOKUP(AD$4,$X$1:$AC$2,2,FALSE)*'[5]Number of Hazard Events'!I14*HLOOKUP(AD$4,[5]Assumptions!$B$2:$H$3,2,FALSE)</f>
        <v>1866337329.1344087</v>
      </c>
      <c r="AE14" s="84">
        <f>HLOOKUP(AE$5,$AE$1:$AH$3,2,FALSE)*INDEX('[5]Pop and Housing Units'!$J$4:$Q$115,MATCH('Relocation Components'!$B14,'[5]Pop and Housing Units'!$Q$4:$Q$115,0),MATCH('Relocation Components'!AE$4,'[5]Pop and Housing Units'!$J$4:$Q$4,0))*HLOOKUP(AE$4,$X$1:$AC$2,2,FALSE)*'[5]Number of Hazard Events'!J14*HLOOKUP(AE$4,[5]Assumptions!$B$2:$H$3,2,FALSE)</f>
        <v>384761720.406856</v>
      </c>
      <c r="AF14" s="84">
        <f>HLOOKUP(AF$5,$AE$1:$AH$3,2,FALSE)*INDEX('[5]Pop and Housing Units'!$J$4:$Q$115,MATCH('Relocation Components'!$B14,'[5]Pop and Housing Units'!$Q$4:$Q$115,0),MATCH('Relocation Components'!AF$4,'[5]Pop and Housing Units'!$J$4:$Q$4,0))*HLOOKUP(AF$4,$X$1:$AC$2,2,FALSE)*'[5]Number of Hazard Events'!K14*HLOOKUP(AF$4,[5]Assumptions!$B$2:$H$3,2,FALSE)</f>
        <v>0</v>
      </c>
      <c r="AG14" s="84">
        <f>HLOOKUP(AG$5,$AE$1:$AH$3,2,FALSE)*INDEX('[5]Pop and Housing Units'!$J$4:$Q$115,MATCH('Relocation Components'!$B14,'[5]Pop and Housing Units'!$Q$4:$Q$115,0),MATCH('Relocation Components'!AG$4,'[5]Pop and Housing Units'!$J$4:$Q$4,0))*HLOOKUP(AG$4,$X$1:$AC$2,2,FALSE)*'[5]Number of Hazard Events'!L14*HLOOKUP(AG$4,[5]Assumptions!$B$2:$H$3,2,FALSE)</f>
        <v>73544844.828267217</v>
      </c>
      <c r="AH14" s="84">
        <f>HLOOKUP(AH$5,$AE$1:$AH$3,2,FALSE)*INDEX('[5]Pop and Housing Units'!$J$4:$Q$115,MATCH('Relocation Components'!$B14,'[5]Pop and Housing Units'!$Q$4:$Q$115,0),MATCH('Relocation Components'!AH$4,'[5]Pop and Housing Units'!$J$4:$Q$4,0))*HLOOKUP(AH$4,$X$1:$AC$2,2,FALSE)*'[5]Number of Hazard Events'!M14*HLOOKUP(AH$4,[5]Assumptions!$B$2:$H$3,2,FALSE)</f>
        <v>25377855.848236043</v>
      </c>
      <c r="AI14" s="84">
        <f>HLOOKUP(AI$5,$AE$1:$AH$3,2,FALSE)*INDEX('[5]Pop and Housing Units'!$J$4:$Q$115,MATCH('Relocation Components'!$B14,'[5]Pop and Housing Units'!$Q$4:$Q$115,0),MATCH('Relocation Components'!AI$4,'[5]Pop and Housing Units'!$J$4:$Q$4,0))*HLOOKUP(AI$4,$X$1:$AC$2,2,FALSE)*'[5]Number of Hazard Events'!N14*HLOOKUP(AI$4,[5]Assumptions!$B$2:$H$3,2,FALSE)</f>
        <v>0</v>
      </c>
      <c r="AJ14" s="84">
        <f>HLOOKUP(AJ$5,$AE$1:$AH$3,2,FALSE)*INDEX('[5]Pop and Housing Units'!$J$4:$Q$115,MATCH('Relocation Components'!$B14,'[5]Pop and Housing Units'!$Q$4:$Q$115,0),MATCH('Relocation Components'!AJ$4,'[5]Pop and Housing Units'!$J$4:$Q$4,0))*HLOOKUP(AJ$4,$X$1:$AC$2,2,FALSE)*'[5]Number of Hazard Events'!O14*HLOOKUP(AJ$4,[5]Assumptions!$B$2:$H$3,2,FALSE)</f>
        <v>73611888.137846977</v>
      </c>
      <c r="AK14" s="84">
        <f>HLOOKUP(AK$5,$AE$1:$AH$3,2,FALSE)*INDEX('[5]Pop and Housing Units'!$J$4:$Q$115,MATCH('Relocation Components'!$B14,'[5]Pop and Housing Units'!$Q$4:$Q$115,0),MATCH('Relocation Components'!AK$4,'[5]Pop and Housing Units'!$J$4:$Q$4,0))*HLOOKUP(AK$4,$X$1:$AC$2,2,FALSE)*'[5]Number of Hazard Events'!P14*HLOOKUP(AK$4,[5]Assumptions!$B$2:$H$3,2,FALSE)</f>
        <v>26471717.797719564</v>
      </c>
      <c r="AL14" s="84">
        <f>HLOOKUP(AL$5,$AE$1:$AH$3,2,FALSE)*INDEX('[5]Pop and Housing Units'!$J$4:$Q$115,MATCH('Relocation Components'!$B14,'[5]Pop and Housing Units'!$Q$4:$Q$115,0),MATCH('Relocation Components'!AL$4,'[5]Pop and Housing Units'!$J$4:$Q$4,0))*HLOOKUP(AL$4,$X$1:$AC$2,2,FALSE)*'[5]Number of Hazard Events'!Q14*HLOOKUP(AL$4,[5]Assumptions!$B$2:$H$3,2,FALSE)</f>
        <v>0</v>
      </c>
      <c r="AM14" s="84">
        <f>HLOOKUP(AM$5,$AE$1:$AH$3,2,FALSE)*INDEX('[5]Pop and Housing Units'!$J$4:$Q$115,MATCH('Relocation Components'!$B14,'[5]Pop and Housing Units'!$Q$4:$Q$115,0),MATCH('Relocation Components'!AM$4,'[5]Pop and Housing Units'!$J$4:$Q$4,0))*HLOOKUP(AM$4,$X$1:$AC$2,2,FALSE)*'[5]Number of Hazard Events'!R14*HLOOKUP(AM$4,[5]Assumptions!$B$2:$H$3,2,FALSE)</f>
        <v>12221743.886227731</v>
      </c>
      <c r="AN14" s="84">
        <f>HLOOKUP(AN$5,$AE$1:$AH$3,2,FALSE)*INDEX('[5]Pop and Housing Units'!$J$4:$Q$115,MATCH('Relocation Components'!$B14,'[5]Pop and Housing Units'!$Q$4:$Q$115,0),MATCH('Relocation Components'!AN$4,'[5]Pop and Housing Units'!$J$4:$Q$4,0))*HLOOKUP(AN$4,$X$1:$AC$2,2,FALSE)*'[5]Number of Hazard Events'!S14*HLOOKUP(AN$4,[5]Assumptions!$B$2:$H$3,2,FALSE)</f>
        <v>3436242.1459531807</v>
      </c>
      <c r="AO14" s="84">
        <f>HLOOKUP(AO$5,$AE$1:$AH$3,2,FALSE)*INDEX('[5]Pop and Housing Units'!$J$4:$Q$115,MATCH('Relocation Components'!$B14,'[5]Pop and Housing Units'!$Q$4:$Q$115,0),MATCH('Relocation Components'!AO$4,'[5]Pop and Housing Units'!$J$4:$Q$4,0))*HLOOKUP(AO$4,$X$1:$AC$2,2,FALSE)*'[5]Number of Hazard Events'!T14*HLOOKUP(AO$4,[5]Assumptions!$B$2:$H$3,2,FALSE)</f>
        <v>0</v>
      </c>
      <c r="AP14" s="60">
        <f t="shared" si="6"/>
        <v>4649696666.1999855</v>
      </c>
      <c r="AQ14" s="60">
        <f>'Emergency Relocation Component'!AN24</f>
        <v>4649182652.3276396</v>
      </c>
      <c r="AR14" s="60">
        <f t="shared" si="3"/>
        <v>514013.87234592438</v>
      </c>
      <c r="AS14" s="60">
        <f t="shared" si="4"/>
        <v>873823.58298807137</v>
      </c>
      <c r="AT14" s="60">
        <f t="shared" si="5"/>
        <v>-137433339.38670409</v>
      </c>
    </row>
    <row r="15" spans="1:46">
      <c r="A15">
        <f t="shared" si="9"/>
        <v>0.02</v>
      </c>
      <c r="B15" s="12">
        <f t="shared" si="7"/>
        <v>2029</v>
      </c>
      <c r="C15" s="60">
        <f>IF(MOD($B15,10)=0,VLOOKUP($B15,'[6]R1 Analysis'!$B$45:$X$58,23,FALSE),(VLOOKUP(CEILING($B15,10),$B$6:$R$116,COLUMN()-1,FALSE)-VLOOKUP(FLOOR($B15,10),$B$6:$R$116,COLUMN()-1,FALSE))/10+C14)</f>
        <v>20133332.059404351</v>
      </c>
      <c r="D15" s="60">
        <f>IF(MOD($B15,10)=0,VLOOKUP($B15,'[6]R1 Analysis'!$B$45:$X$58,15,FALSE),(VLOOKUP(CEILING($B15,10),$B$6:$R$116,COLUMN()-1,FALSE)-VLOOKUP(FLOOR($B15,10),$B$6:$R$116,COLUMN()-1,FALSE))/10+D14)</f>
        <v>3200245.135919617</v>
      </c>
      <c r="E15" s="60">
        <f>IF(MOD($B15,10)=0,VLOOKUP($B15,'[6]R1 Analysis'!$B$45:$X$58,22,FALSE),(VLOOKUP(CEILING($B15,10),$B$6:$R$116,COLUMN()-1,FALSE)-VLOOKUP(FLOOR($B15,10),$B$6:$R$116,COLUMN()-1,FALSE))/10+E14)</f>
        <v>670351.85461069993</v>
      </c>
      <c r="F15" s="60">
        <f>IF(MOD($B15,10)=0,VLOOKUP($B15,'[6]R2 Analysis'!$B$45:$X$58,8,FALSE),(VLOOKUP(CEILING($B15,10),$B$6:$R$116,COLUMN()-1,FALSE)-VLOOKUP(FLOOR($B15,10),$B$6:$R$116,COLUMN()-1,FALSE))/10+F14)</f>
        <v>199527062.99971423</v>
      </c>
      <c r="G15" s="60">
        <f>IF(MOD($B15,10)=0,VLOOKUP($B15,'[6]R2 Analysis'!$B$45:$X$58,15,FALSE),(VLOOKUP(CEILING($B15,10),$B$6:$R$116,COLUMN()-1,FALSE)-VLOOKUP(FLOOR($B15,10),$B$6:$R$116,COLUMN()-1,FALSE))/10+G14)</f>
        <v>6264466.7598604681</v>
      </c>
      <c r="H15" s="60">
        <f>IF(MOD($B15,10)=0,VLOOKUP($B15,'[6]R2 Analysis'!$B$45:$X$58,22,FALSE),(VLOOKUP(CEILING($B15,10),$B$6:$R$116,COLUMN()-1,FALSE)-VLOOKUP(FLOOR($B15,10),$B$6:$R$116,COLUMN()-1,FALSE))/10+H14)</f>
        <v>1288689.1206703701</v>
      </c>
      <c r="I15" s="60">
        <f>IF(MOD($B15,10)=0,VLOOKUP($B15,'[6]R3 Analysis'!$B$45:$X$58,8,FALSE),(VLOOKUP(CEILING($B15,10),$B$6:$R$116,COLUMN()-1,FALSE)-VLOOKUP(FLOOR($B15,10),$B$6:$R$116,COLUMN()-1,FALSE))/10+I14)</f>
        <v>32626365.013380636</v>
      </c>
      <c r="J15" s="60">
        <f>IF(MOD($B15,10)=0,VLOOKUP($B15,'[6]R3 Analysis'!$B$45:$X$58,15,FALSE),(VLOOKUP(CEILING($B15,10),$B$6:$R$116,COLUMN()-1,FALSE)-VLOOKUP(FLOOR($B15,10),$B$6:$R$116,COLUMN()-1,FALSE))/10+J14)</f>
        <v>2258348.8620000011</v>
      </c>
      <c r="K15" s="60">
        <f>IF(MOD($B15,10)=0,VLOOKUP($B15,'[6]R3 Analysis'!$B$45:$X$58,22,FALSE),(VLOOKUP(CEILING($B15,10),$B$6:$R$116,COLUMN()-1,FALSE)-VLOOKUP(FLOOR($B15,10),$B$6:$R$116,COLUMN()-1,FALSE))/10+K14)</f>
        <v>861912.01344054088</v>
      </c>
      <c r="L15" s="60">
        <f>IF(MOD($B15,10)=0,VLOOKUP($B15,'[6]R4 Analysis'!$B$45:$X$58,8,FALSE),(VLOOKUP(CEILING($B15,10),$B$6:$R$116,COLUMN()-1,FALSE)-VLOOKUP(FLOOR($B15,10),$B$6:$R$116,COLUMN()-1,FALSE))/10+L14)</f>
        <v>20395788.175544221</v>
      </c>
      <c r="M15" s="60">
        <f>IF(MOD($B15,10)=0,VLOOKUP($B15,'[6]R4 Analysis'!$B$45:$X$58,15,FALSE),(VLOOKUP(CEILING($B15,10),$B$6:$R$116,COLUMN()-1,FALSE)-VLOOKUP(FLOOR($B15,10),$B$6:$R$116,COLUMN()-1,FALSE))/10+M14)</f>
        <v>760818.44325484859</v>
      </c>
      <c r="N15" s="60">
        <f>IF(MOD($B15,10)=0,VLOOKUP($B15,'[6]R4 Analysis'!$B$45:$X$58,22,FALSE),(VLOOKUP(CEILING($B15,10),$B$6:$R$116,COLUMN()-1,FALSE)-VLOOKUP(FLOOR($B15,10),$B$6:$R$116,COLUMN()-1,FALSE))/10+N14)</f>
        <v>279178.06743494072</v>
      </c>
      <c r="O15" s="60">
        <f>IF(MOD($B15,10)=0,VLOOKUP($B15,'[6]R5 Analysis'!$B$45:$X$58,8,FALSE),(VLOOKUP(CEILING($B15,10),$B$6:$R$116,COLUMN()-1,FALSE)-VLOOKUP(FLOOR($B15,10),$B$6:$R$116,COLUMN()-1,FALSE))/10+O14)</f>
        <v>45651675.002299994</v>
      </c>
      <c r="P15" s="60">
        <f>IF(MOD($B15,10)=0,VLOOKUP($B15,'[6]R5 Analysis'!$B$45:$X$58,15,FALSE),(VLOOKUP(CEILING($B15,10),$B$6:$R$116,COLUMN()-1,FALSE)-VLOOKUP(FLOOR($B15,10),$B$6:$R$116,COLUMN()-1,FALSE))/10+P14)</f>
        <v>654501.4994507588</v>
      </c>
      <c r="Q15" s="60">
        <f>IF(MOD($B15,10)=0,VLOOKUP($B15,'[6]R5 Analysis'!$B$45:$X$58,22,FALSE),(VLOOKUP(CEILING($B15,10),$B$6:$R$116,COLUMN()-1,FALSE)-VLOOKUP(FLOOR($B15,10),$B$6:$R$116,COLUMN()-1,FALSE))/10+Q14)</f>
        <v>271553.22769591841</v>
      </c>
      <c r="R15" s="60">
        <f>IF(MOD($B15,10)=0,VLOOKUP($B15,'[6]R6 Analysis'!$B$45:$X$58,8,FALSE),(VLOOKUP(CEILING($B15,10),$B$6:$R$116,COLUMN()-1,FALSE)-VLOOKUP(FLOOR($B15,10),$B$6:$R$116,COLUMN()-1,FALSE))/10+R14)</f>
        <v>2603135.4424250005</v>
      </c>
      <c r="S15" s="60">
        <f>IF(MOD($B15,10)=0,VLOOKUP($B15,'[6]R6 Analysis'!$B$45:$X$58,15,FALSE),(VLOOKUP(CEILING($B15,10),$B$6:$T$116,COLUMN()-1,FALSE)-VLOOKUP(FLOOR($B15,10),$B$6:$T$116,COLUMN()-1,FALSE))/10+S14)</f>
        <v>318644.41846999998</v>
      </c>
      <c r="T15" s="60">
        <f>IF(MOD($B15,10)=0,VLOOKUP($B15,'[6]R6 Analysis'!$B$45:$X$58,22,FALSE),(VLOOKUP(CEILING($B15,10),$B$6:$T$116,COLUMN()-1,FALSE)-VLOOKUP(FLOOR($B15,10),$B$6:$T$116,COLUMN()-1,FALSE))/10+T14)</f>
        <v>175116.27096786437</v>
      </c>
      <c r="U15" s="60">
        <f t="shared" si="1"/>
        <v>337941184.36654443</v>
      </c>
      <c r="V15" s="60">
        <f>'Emergency Relocation Component'!U25</f>
        <v>501415581.66816163</v>
      </c>
      <c r="W15" s="103">
        <f t="shared" si="2"/>
        <v>-163474397.30161721</v>
      </c>
      <c r="X15" s="84">
        <f>HLOOKUP(X$5,$AE$1:$AH$3,2,FALSE)*INDEX('[5]Pop and Housing Units'!$J$4:$Q$115,MATCH('Relocation Components'!$B15,'[5]Pop and Housing Units'!$Q$4:$Q$115,0),MATCH('Relocation Components'!X$4,'[5]Pop and Housing Units'!$J$4:$Q$4,0))*HLOOKUP(X$4,$X$1:$AC$2,2,FALSE)*'[5]Number of Hazard Events'!C15*HLOOKUP(X$4,[5]Assumptions!$B$2:$H$3,2,FALSE)</f>
        <v>723867847.9710772</v>
      </c>
      <c r="Y15" s="84">
        <f>HLOOKUP(Y$5,$AE$1:$AH$3,2,FALSE)*INDEX('[5]Pop and Housing Units'!$J$4:$Q$115,MATCH('Relocation Components'!$B15,'[5]Pop and Housing Units'!$Q$4:$Q$115,0),MATCH('Relocation Components'!Y$4,'[5]Pop and Housing Units'!$J$4:$Q$4,0))*HLOOKUP(Y$4,$X$1:$AC$2,2,FALSE)*'[5]Number of Hazard Events'!D15*HLOOKUP(Y$4,[5]Assumptions!$B$2:$H$3,2,FALSE)</f>
        <v>230281908.37188038</v>
      </c>
      <c r="Z15" s="84">
        <f>HLOOKUP(Z$5,$AE$1:$AH$3,2,FALSE)*INDEX('[5]Pop and Housing Units'!$J$4:$Q$115,MATCH('Relocation Components'!$B15,'[5]Pop and Housing Units'!$Q$4:$Q$115,0),MATCH('Relocation Components'!Z$4,'[5]Pop and Housing Units'!$J$4:$Q$4,0))*HLOOKUP(Z$4,$X$1:$AC$2,2,FALSE)*'[5]Number of Hazard Events'!E15*HLOOKUP(Z$4,[5]Assumptions!$B$2:$H$3,2,FALSE)</f>
        <v>0</v>
      </c>
      <c r="AA15" s="84">
        <f>HLOOKUP(AA$5,$AE$1:$AH$3,2,FALSE)*INDEX('[5]Pop and Housing Units'!$J$4:$Q$115,MATCH('Relocation Components'!$B15,'[5]Pop and Housing Units'!$Q$4:$Q$115,0),MATCH('Relocation Components'!AA$4,'[5]Pop and Housing Units'!$J$4:$Q$4,0))*HLOOKUP(AA$4,$X$1:$AC$2,2,FALSE)*'[5]Number of Hazard Events'!F15*HLOOKUP(AA$4,[5]Assumptions!$B$2:$H$3,2,FALSE)</f>
        <v>989960149.98120117</v>
      </c>
      <c r="AB15" s="84">
        <f>HLOOKUP(AB$5,$AE$1:$AH$3,2,FALSE)*INDEX('[5]Pop and Housing Units'!$J$4:$Q$115,MATCH('Relocation Components'!$B15,'[5]Pop and Housing Units'!$Q$4:$Q$115,0),MATCH('Relocation Components'!AB$4,'[5]Pop and Housing Units'!$J$4:$Q$4,0))*HLOOKUP(AB$4,$X$1:$AC$2,2,FALSE)*'[5]Number of Hazard Events'!G15*HLOOKUP(AB$4,[5]Assumptions!$B$2:$H$3,2,FALSE)</f>
        <v>287355108.20108867</v>
      </c>
      <c r="AC15" s="84">
        <f>HLOOKUP(AC$5,$AE$1:$AH$3,2,FALSE)*INDEX('[5]Pop and Housing Units'!$J$4:$Q$115,MATCH('Relocation Components'!$B15,'[5]Pop and Housing Units'!$Q$4:$Q$115,0),MATCH('Relocation Components'!AC$4,'[5]Pop and Housing Units'!$J$4:$Q$4,0))*HLOOKUP(AC$4,$X$1:$AC$2,2,FALSE)*'[5]Number of Hazard Events'!H15*HLOOKUP(AC$4,[5]Assumptions!$B$2:$H$3,2,FALSE)</f>
        <v>0</v>
      </c>
      <c r="AD15" s="84">
        <f>HLOOKUP(AD$5,$AE$1:$AH$3,2,FALSE)*INDEX('[5]Pop and Housing Units'!$J$4:$Q$115,MATCH('Relocation Components'!$B15,'[5]Pop and Housing Units'!$Q$4:$Q$115,0),MATCH('Relocation Components'!AD$4,'[5]Pop and Housing Units'!$J$4:$Q$4,0))*HLOOKUP(AD$4,$X$1:$AC$2,2,FALSE)*'[5]Number of Hazard Events'!I15*HLOOKUP(AD$4,[5]Assumptions!$B$2:$H$3,2,FALSE)</f>
        <v>1909929432.81195</v>
      </c>
      <c r="AE15" s="84">
        <f>HLOOKUP(AE$5,$AE$1:$AH$3,2,FALSE)*INDEX('[5]Pop and Housing Units'!$J$4:$Q$115,MATCH('Relocation Components'!$B15,'[5]Pop and Housing Units'!$Q$4:$Q$115,0),MATCH('Relocation Components'!AE$4,'[5]Pop and Housing Units'!$J$4:$Q$4,0))*HLOOKUP(AE$4,$X$1:$AC$2,2,FALSE)*'[5]Number of Hazard Events'!J15*HLOOKUP(AE$4,[5]Assumptions!$B$2:$H$3,2,FALSE)</f>
        <v>393749673.18269116</v>
      </c>
      <c r="AF15" s="84">
        <f>HLOOKUP(AF$5,$AE$1:$AH$3,2,FALSE)*INDEX('[5]Pop and Housing Units'!$J$4:$Q$115,MATCH('Relocation Components'!$B15,'[5]Pop and Housing Units'!$Q$4:$Q$115,0),MATCH('Relocation Components'!AF$4,'[5]Pop and Housing Units'!$J$4:$Q$4,0))*HLOOKUP(AF$4,$X$1:$AC$2,2,FALSE)*'[5]Number of Hazard Events'!K15*HLOOKUP(AF$4,[5]Assumptions!$B$2:$H$3,2,FALSE)</f>
        <v>0</v>
      </c>
      <c r="AG15" s="84">
        <f>HLOOKUP(AG$5,$AE$1:$AH$3,2,FALSE)*INDEX('[5]Pop and Housing Units'!$J$4:$Q$115,MATCH('Relocation Components'!$B15,'[5]Pop and Housing Units'!$Q$4:$Q$115,0),MATCH('Relocation Components'!AG$4,'[5]Pop and Housing Units'!$J$4:$Q$4,0))*HLOOKUP(AG$4,$X$1:$AC$2,2,FALSE)*'[5]Number of Hazard Events'!L15*HLOOKUP(AG$4,[5]Assumptions!$B$2:$H$3,2,FALSE)</f>
        <v>74877484.737290427</v>
      </c>
      <c r="AH15" s="84">
        <f>HLOOKUP(AH$5,$AE$1:$AH$3,2,FALSE)*INDEX('[5]Pop and Housing Units'!$J$4:$Q$115,MATCH('Relocation Components'!$B15,'[5]Pop and Housing Units'!$Q$4:$Q$115,0),MATCH('Relocation Components'!AH$4,'[5]Pop and Housing Units'!$J$4:$Q$4,0))*HLOOKUP(AH$4,$X$1:$AC$2,2,FALSE)*'[5]Number of Hazard Events'!M15*HLOOKUP(AH$4,[5]Assumptions!$B$2:$H$3,2,FALSE)</f>
        <v>25839590.435174864</v>
      </c>
      <c r="AI15" s="84">
        <f>HLOOKUP(AI$5,$AE$1:$AH$3,2,FALSE)*INDEX('[5]Pop and Housing Units'!$J$4:$Q$115,MATCH('Relocation Components'!$B15,'[5]Pop and Housing Units'!$Q$4:$Q$115,0),MATCH('Relocation Components'!AI$4,'[5]Pop and Housing Units'!$J$4:$Q$4,0))*HLOOKUP(AI$4,$X$1:$AC$2,2,FALSE)*'[5]Number of Hazard Events'!N15*HLOOKUP(AI$4,[5]Assumptions!$B$2:$H$3,2,FALSE)</f>
        <v>0</v>
      </c>
      <c r="AJ15" s="84">
        <f>HLOOKUP(AJ$5,$AE$1:$AH$3,2,FALSE)*INDEX('[5]Pop and Housing Units'!$J$4:$Q$115,MATCH('Relocation Components'!$B15,'[5]Pop and Housing Units'!$Q$4:$Q$115,0),MATCH('Relocation Components'!AJ$4,'[5]Pop and Housing Units'!$J$4:$Q$4,0))*HLOOKUP(AJ$4,$X$1:$AC$2,2,FALSE)*'[5]Number of Hazard Events'!O15*HLOOKUP(AJ$4,[5]Assumptions!$B$2:$H$3,2,FALSE)</f>
        <v>75007656.560836613</v>
      </c>
      <c r="AK15" s="84">
        <f>HLOOKUP(AK$5,$AE$1:$AH$3,2,FALSE)*INDEX('[5]Pop and Housing Units'!$J$4:$Q$115,MATCH('Relocation Components'!$B15,'[5]Pop and Housing Units'!$Q$4:$Q$115,0),MATCH('Relocation Components'!AK$4,'[5]Pop and Housing Units'!$J$4:$Q$4,0))*HLOOKUP(AK$4,$X$1:$AC$2,2,FALSE)*'[5]Number of Hazard Events'!P15*HLOOKUP(AK$4,[5]Assumptions!$B$2:$H$3,2,FALSE)</f>
        <v>26975250.64383753</v>
      </c>
      <c r="AL15" s="84">
        <f>HLOOKUP(AL$5,$AE$1:$AH$3,2,FALSE)*INDEX('[5]Pop and Housing Units'!$J$4:$Q$115,MATCH('Relocation Components'!$B15,'[5]Pop and Housing Units'!$Q$4:$Q$115,0),MATCH('Relocation Components'!AL$4,'[5]Pop and Housing Units'!$J$4:$Q$4,0))*HLOOKUP(AL$4,$X$1:$AC$2,2,FALSE)*'[5]Number of Hazard Events'!Q15*HLOOKUP(AL$4,[5]Assumptions!$B$2:$H$3,2,FALSE)</f>
        <v>0</v>
      </c>
      <c r="AM15" s="84">
        <f>HLOOKUP(AM$5,$AE$1:$AH$3,2,FALSE)*INDEX('[5]Pop and Housing Units'!$J$4:$Q$115,MATCH('Relocation Components'!$B15,'[5]Pop and Housing Units'!$Q$4:$Q$115,0),MATCH('Relocation Components'!AM$4,'[5]Pop and Housing Units'!$J$4:$Q$4,0))*HLOOKUP(AM$4,$X$1:$AC$2,2,FALSE)*'[5]Number of Hazard Events'!R15*HLOOKUP(AM$4,[5]Assumptions!$B$2:$H$3,2,FALSE)</f>
        <v>12468525.902872803</v>
      </c>
      <c r="AN15" s="84">
        <f>HLOOKUP(AN$5,$AE$1:$AH$3,2,FALSE)*INDEX('[5]Pop and Housing Units'!$J$4:$Q$115,MATCH('Relocation Components'!$B15,'[5]Pop and Housing Units'!$Q$4:$Q$115,0),MATCH('Relocation Components'!AN$4,'[5]Pop and Housing Units'!$J$4:$Q$4,0))*HLOOKUP(AN$4,$X$1:$AC$2,2,FALSE)*'[5]Number of Hazard Events'!S15*HLOOKUP(AN$4,[5]Assumptions!$B$2:$H$3,2,FALSE)</f>
        <v>3505142.0179186082</v>
      </c>
      <c r="AO15" s="84">
        <f>HLOOKUP(AO$5,$AE$1:$AH$3,2,FALSE)*INDEX('[5]Pop and Housing Units'!$J$4:$Q$115,MATCH('Relocation Components'!$B15,'[5]Pop and Housing Units'!$Q$4:$Q$115,0),MATCH('Relocation Components'!AO$4,'[5]Pop and Housing Units'!$J$4:$Q$4,0))*HLOOKUP(AO$4,$X$1:$AC$2,2,FALSE)*'[5]Number of Hazard Events'!T15*HLOOKUP(AO$4,[5]Assumptions!$B$2:$H$3,2,FALSE)</f>
        <v>0</v>
      </c>
      <c r="AP15" s="60">
        <f t="shared" si="6"/>
        <v>4753817770.8178205</v>
      </c>
      <c r="AQ15" s="60">
        <f>'Emergency Relocation Component'!AN25</f>
        <v>4753294084.8034515</v>
      </c>
      <c r="AR15" s="60">
        <f t="shared" si="3"/>
        <v>523686.01436901093</v>
      </c>
      <c r="AS15" s="60">
        <f t="shared" si="4"/>
        <v>890266.22442731855</v>
      </c>
      <c r="AT15" s="60">
        <f t="shared" si="5"/>
        <v>-162584131.07718989</v>
      </c>
    </row>
    <row r="16" spans="1:46">
      <c r="A16">
        <f t="shared" si="9"/>
        <v>0.02</v>
      </c>
      <c r="B16" s="12">
        <f t="shared" si="7"/>
        <v>2030</v>
      </c>
      <c r="C16" s="60">
        <f>IF(MOD($B16,10)=0,VLOOKUP($B16,'[6]R1 Analysis'!$B$45:$X$58,23,FALSE),(VLOOKUP(CEILING($B16,10),$B$6:$R$116,COLUMN()-1,FALSE)-VLOOKUP(FLOOR($B16,10),$B$6:$R$116,COLUMN()-1,FALSE))/10+C15)</f>
        <v>20690156.290155269</v>
      </c>
      <c r="D16" s="60">
        <f>IF(MOD($B16,10)=0,VLOOKUP($B16,'[6]R1 Analysis'!$B$45:$X$58,15,FALSE),(VLOOKUP(CEILING($B16,10),$B$6:$R$116,COLUMN()-1,FALSE)-VLOOKUP(FLOOR($B16,10),$B$6:$R$116,COLUMN()-1,FALSE))/10+D15)</f>
        <v>3231900.7029218427</v>
      </c>
      <c r="E16" s="60">
        <f>IF(MOD($B16,10)=0,VLOOKUP($B16,'[6]R1 Analysis'!$B$45:$X$58,22,FALSE),(VLOOKUP(CEILING($B16,10),$B$6:$R$116,COLUMN()-1,FALSE)-VLOOKUP(FLOOR($B16,10),$B$6:$R$116,COLUMN()-1,FALSE))/10+E15)</f>
        <v>677001.14686419745</v>
      </c>
      <c r="F16" s="60">
        <f>IF(MOD($B16,10)=0,VLOOKUP($B16,'[6]R2 Analysis'!$B$45:$X$58,8,FALSE),(VLOOKUP(CEILING($B16,10),$B$6:$R$116,COLUMN()-1,FALSE)-VLOOKUP(FLOOR($B16,10),$B$6:$R$116,COLUMN()-1,FALSE))/10+F15)</f>
        <v>201505351.85809526</v>
      </c>
      <c r="G16" s="60">
        <f>IF(MOD($B16,10)=0,VLOOKUP($B16,'[6]R2 Analysis'!$B$45:$X$58,15,FALSE),(VLOOKUP(CEILING($B16,10),$B$6:$R$116,COLUMN()-1,FALSE)-VLOOKUP(FLOOR($B16,10),$B$6:$R$116,COLUMN()-1,FALSE))/10+G15)</f>
        <v>6326577.4272093028</v>
      </c>
      <c r="H16" s="60">
        <f>IF(MOD($B16,10)=0,VLOOKUP($B16,'[6]R2 Analysis'!$B$45:$X$58,22,FALSE),(VLOOKUP(CEILING($B16,10),$B$6:$R$116,COLUMN()-1,FALSE)-VLOOKUP(FLOOR($B16,10),$B$6:$R$116,COLUMN()-1,FALSE))/10+H15)</f>
        <v>1301467.9828950618</v>
      </c>
      <c r="I16" s="60">
        <f>IF(MOD($B16,10)=0,VLOOKUP($B16,'[6]R3 Analysis'!$B$45:$X$58,8,FALSE),(VLOOKUP(CEILING($B16,10),$B$6:$R$116,COLUMN()-1,FALSE)-VLOOKUP(FLOOR($B16,10),$B$6:$R$116,COLUMN()-1,FALSE))/10+I15)</f>
        <v>32950013.873290326</v>
      </c>
      <c r="J16" s="60">
        <f>IF(MOD($B16,10)=0,VLOOKUP($B16,'[6]R3 Analysis'!$B$45:$X$58,15,FALSE),(VLOOKUP(CEILING($B16,10),$B$6:$R$116,COLUMN()-1,FALSE)-VLOOKUP(FLOOR($B16,10),$B$6:$R$116,COLUMN()-1,FALSE))/10+J15)</f>
        <v>2280757.38</v>
      </c>
      <c r="K16" s="60">
        <f>IF(MOD($B16,10)=0,VLOOKUP($B16,'[6]R3 Analysis'!$B$45:$X$58,22,FALSE),(VLOOKUP(CEILING($B16,10),$B$6:$R$116,COLUMN()-1,FALSE)-VLOOKUP(FLOOR($B16,10),$B$6:$R$116,COLUMN()-1,FALSE))/10+K15)</f>
        <v>870460.89584684686</v>
      </c>
      <c r="L16" s="60">
        <f>IF(MOD($B16,10)=0,VLOOKUP($B16,'[6]R4 Analysis'!$B$45:$X$58,8,FALSE),(VLOOKUP(CEILING($B16,10),$B$6:$R$116,COLUMN()-1,FALSE)-VLOOKUP(FLOOR($B16,10),$B$6:$R$116,COLUMN()-1,FALSE))/10+L15)</f>
        <v>20596967.861634616</v>
      </c>
      <c r="M16" s="60">
        <f>IF(MOD($B16,10)=0,VLOOKUP($B16,'[6]R4 Analysis'!$B$45:$X$58,15,FALSE),(VLOOKUP(CEILING($B16,10),$B$6:$R$116,COLUMN()-1,FALSE)-VLOOKUP(FLOOR($B16,10),$B$6:$R$116,COLUMN()-1,FALSE))/10+M15)</f>
        <v>768377.95684646454</v>
      </c>
      <c r="N16" s="60">
        <f>IF(MOD($B16,10)=0,VLOOKUP($B16,'[6]R4 Analysis'!$B$45:$X$58,22,FALSE),(VLOOKUP(CEILING($B16,10),$B$6:$R$116,COLUMN()-1,FALSE)-VLOOKUP(FLOOR($B16,10),$B$6:$R$116,COLUMN()-1,FALSE))/10+N15)</f>
        <v>281946.86527752504</v>
      </c>
      <c r="O16" s="60">
        <f>IF(MOD($B16,10)=0,VLOOKUP($B16,'[6]R5 Analysis'!$B$45:$X$58,8,FALSE),(VLOOKUP(CEILING($B16,10),$B$6:$R$116,COLUMN()-1,FALSE)-VLOOKUP(FLOOR($B16,10),$B$6:$R$116,COLUMN()-1,FALSE))/10+O15)</f>
        <v>46103408.689749993</v>
      </c>
      <c r="P16" s="60">
        <f>IF(MOD($B16,10)=0,VLOOKUP($B16,'[6]R5 Analysis'!$B$45:$X$58,15,FALSE),(VLOOKUP(CEILING($B16,10),$B$6:$R$116,COLUMN()-1,FALSE)-VLOOKUP(FLOOR($B16,10),$B$6:$R$116,COLUMN()-1,FALSE))/10+P15)</f>
        <v>661016.32379586203</v>
      </c>
      <c r="Q16" s="60">
        <f>IF(MOD($B16,10)=0,VLOOKUP($B16,'[6]R5 Analysis'!$B$45:$X$58,22,FALSE),(VLOOKUP(CEILING($B16,10),$B$6:$R$116,COLUMN()-1,FALSE)-VLOOKUP(FLOOR($B16,10),$B$6:$R$116,COLUMN()-1,FALSE))/10+Q15)</f>
        <v>274245.15255612246</v>
      </c>
      <c r="R16" s="60">
        <f>IF(MOD($B16,10)=0,VLOOKUP($B16,'[6]R6 Analysis'!$B$45:$X$58,8,FALSE),(VLOOKUP(CEILING($B16,10),$B$6:$R$116,COLUMN()-1,FALSE)-VLOOKUP(FLOOR($B16,10),$B$6:$R$116,COLUMN()-1,FALSE))/10+R15)</f>
        <v>2629190.48325</v>
      </c>
      <c r="S16" s="60">
        <f>IF(MOD($B16,10)=0,VLOOKUP($B16,'[6]R6 Analysis'!$B$45:$X$58,15,FALSE),(VLOOKUP(CEILING($B16,10),$B$6:$T$116,COLUMN()-1,FALSE)-VLOOKUP(FLOOR($B16,10),$B$6:$T$116,COLUMN()-1,FALSE))/10+S15)</f>
        <v>321790.12320000003</v>
      </c>
      <c r="T16" s="60">
        <f>IF(MOD($B16,10)=0,VLOOKUP($B16,'[6]R6 Analysis'!$B$45:$X$58,22,FALSE),(VLOOKUP(CEILING($B16,10),$B$6:$T$116,COLUMN()-1,FALSE)-VLOOKUP(FLOOR($B16,10),$B$6:$T$116,COLUMN()-1,FALSE))/10+T15)</f>
        <v>176850.885060339</v>
      </c>
      <c r="U16" s="60">
        <f t="shared" si="1"/>
        <v>341647481.8986491</v>
      </c>
      <c r="V16" s="60">
        <f>'Emergency Relocation Component'!U26</f>
        <v>531995111.59408414</v>
      </c>
      <c r="W16" s="103">
        <f t="shared" si="2"/>
        <v>-190347629.69543505</v>
      </c>
      <c r="X16" s="84">
        <f>HLOOKUP(X$5,$AE$1:$AH$3,2,FALSE)*INDEX('[5]Pop and Housing Units'!$J$4:$Q$115,MATCH('Relocation Components'!$B16,'[5]Pop and Housing Units'!$Q$4:$Q$115,0),MATCH('Relocation Components'!X$4,'[5]Pop and Housing Units'!$J$4:$Q$4,0))*HLOOKUP(X$4,$X$1:$AC$2,2,FALSE)*'[5]Number of Hazard Events'!C16*HLOOKUP(X$4,[5]Assumptions!$B$2:$H$3,2,FALSE)</f>
        <v>741204359.01047289</v>
      </c>
      <c r="Y16" s="84">
        <f>HLOOKUP(Y$5,$AE$1:$AH$3,2,FALSE)*INDEX('[5]Pop and Housing Units'!$J$4:$Q$115,MATCH('Relocation Components'!$B16,'[5]Pop and Housing Units'!$Q$4:$Q$115,0),MATCH('Relocation Components'!Y$4,'[5]Pop and Housing Units'!$J$4:$Q$4,0))*HLOOKUP(Y$4,$X$1:$AC$2,2,FALSE)*'[5]Number of Hazard Events'!D16*HLOOKUP(Y$4,[5]Assumptions!$B$2:$H$3,2,FALSE)</f>
        <v>235774894.050906</v>
      </c>
      <c r="Z16" s="84">
        <f>HLOOKUP(Z$5,$AE$1:$AH$3,2,FALSE)*INDEX('[5]Pop and Housing Units'!$J$4:$Q$115,MATCH('Relocation Components'!$B16,'[5]Pop and Housing Units'!$Q$4:$Q$115,0),MATCH('Relocation Components'!Z$4,'[5]Pop and Housing Units'!$J$4:$Q$4,0))*HLOOKUP(Z$4,$X$1:$AC$2,2,FALSE)*'[5]Number of Hazard Events'!E16*HLOOKUP(Z$4,[5]Assumptions!$B$2:$H$3,2,FALSE)</f>
        <v>0</v>
      </c>
      <c r="AA16" s="84">
        <f>HLOOKUP(AA$5,$AE$1:$AH$3,2,FALSE)*INDEX('[5]Pop and Housing Units'!$J$4:$Q$115,MATCH('Relocation Components'!$B16,'[5]Pop and Housing Units'!$Q$4:$Q$115,0),MATCH('Relocation Components'!AA$4,'[5]Pop and Housing Units'!$J$4:$Q$4,0))*HLOOKUP(AA$4,$X$1:$AC$2,2,FALSE)*'[5]Number of Hazard Events'!F16*HLOOKUP(AA$4,[5]Assumptions!$B$2:$H$3,2,FALSE)</f>
        <v>1010502255.4967597</v>
      </c>
      <c r="AB16" s="84">
        <f>HLOOKUP(AB$5,$AE$1:$AH$3,2,FALSE)*INDEX('[5]Pop and Housing Units'!$J$4:$Q$115,MATCH('Relocation Components'!$B16,'[5]Pop and Housing Units'!$Q$4:$Q$115,0),MATCH('Relocation Components'!AB$4,'[5]Pop and Housing Units'!$J$4:$Q$4,0))*HLOOKUP(AB$4,$X$1:$AC$2,2,FALSE)*'[5]Number of Hazard Events'!G16*HLOOKUP(AB$4,[5]Assumptions!$B$2:$H$3,2,FALSE)</f>
        <v>293317813.69371629</v>
      </c>
      <c r="AC16" s="84">
        <f>HLOOKUP(AC$5,$AE$1:$AH$3,2,FALSE)*INDEX('[5]Pop and Housing Units'!$J$4:$Q$115,MATCH('Relocation Components'!$B16,'[5]Pop and Housing Units'!$Q$4:$Q$115,0),MATCH('Relocation Components'!AC$4,'[5]Pop and Housing Units'!$J$4:$Q$4,0))*HLOOKUP(AC$4,$X$1:$AC$2,2,FALSE)*'[5]Number of Hazard Events'!H16*HLOOKUP(AC$4,[5]Assumptions!$B$2:$H$3,2,FALSE)</f>
        <v>0</v>
      </c>
      <c r="AD16" s="84">
        <f>HLOOKUP(AD$5,$AE$1:$AH$3,2,FALSE)*INDEX('[5]Pop and Housing Units'!$J$4:$Q$115,MATCH('Relocation Components'!$B16,'[5]Pop and Housing Units'!$Q$4:$Q$115,0),MATCH('Relocation Components'!AD$4,'[5]Pop and Housing Units'!$J$4:$Q$4,0))*HLOOKUP(AD$4,$X$1:$AC$2,2,FALSE)*'[5]Number of Hazard Events'!I16*HLOOKUP(AD$4,[5]Assumptions!$B$2:$H$3,2,FALSE)</f>
        <v>1955272232.5124328</v>
      </c>
      <c r="AE16" s="84">
        <f>HLOOKUP(AE$5,$AE$1:$AH$3,2,FALSE)*INDEX('[5]Pop and Housing Units'!$J$4:$Q$115,MATCH('Relocation Components'!$B16,'[5]Pop and Housing Units'!$Q$4:$Q$115,0),MATCH('Relocation Components'!AE$4,'[5]Pop and Housing Units'!$J$4:$Q$4,0))*HLOOKUP(AE$4,$X$1:$AC$2,2,FALSE)*'[5]Number of Hazard Events'!J16*HLOOKUP(AE$4,[5]Assumptions!$B$2:$H$3,2,FALSE)</f>
        <v>403098576.23660862</v>
      </c>
      <c r="AF16" s="84">
        <f>HLOOKUP(AF$5,$AE$1:$AH$3,2,FALSE)*INDEX('[5]Pop and Housing Units'!$J$4:$Q$115,MATCH('Relocation Components'!$B16,'[5]Pop and Housing Units'!$Q$4:$Q$115,0),MATCH('Relocation Components'!AF$4,'[5]Pop and Housing Units'!$J$4:$Q$4,0))*HLOOKUP(AF$4,$X$1:$AC$2,2,FALSE)*'[5]Number of Hazard Events'!K16*HLOOKUP(AF$4,[5]Assumptions!$B$2:$H$3,2,FALSE)</f>
        <v>0</v>
      </c>
      <c r="AG16" s="84">
        <f>HLOOKUP(AG$5,$AE$1:$AH$3,2,FALSE)*INDEX('[5]Pop and Housing Units'!$J$4:$Q$115,MATCH('Relocation Components'!$B16,'[5]Pop and Housing Units'!$Q$4:$Q$115,0),MATCH('Relocation Components'!AG$4,'[5]Pop and Housing Units'!$J$4:$Q$4,0))*HLOOKUP(AG$4,$X$1:$AC$2,2,FALSE)*'[5]Number of Hazard Events'!L16*HLOOKUP(AG$4,[5]Assumptions!$B$2:$H$3,2,FALSE)</f>
        <v>76221960.844778091</v>
      </c>
      <c r="AH16" s="84">
        <f>HLOOKUP(AH$5,$AE$1:$AH$3,2,FALSE)*INDEX('[5]Pop and Housing Units'!$J$4:$Q$115,MATCH('Relocation Components'!$B16,'[5]Pop and Housing Units'!$Q$4:$Q$115,0),MATCH('Relocation Components'!AH$4,'[5]Pop and Housing Units'!$J$4:$Q$4,0))*HLOOKUP(AH$4,$X$1:$AC$2,2,FALSE)*'[5]Number of Hazard Events'!M16*HLOOKUP(AH$4,[5]Assumptions!$B$2:$H$3,2,FALSE)</f>
        <v>26305439.510151315</v>
      </c>
      <c r="AI16" s="84">
        <f>HLOOKUP(AI$5,$AE$1:$AH$3,2,FALSE)*INDEX('[5]Pop and Housing Units'!$J$4:$Q$115,MATCH('Relocation Components'!$B16,'[5]Pop and Housing Units'!$Q$4:$Q$115,0),MATCH('Relocation Components'!AI$4,'[5]Pop and Housing Units'!$J$4:$Q$4,0))*HLOOKUP(AI$4,$X$1:$AC$2,2,FALSE)*'[5]Number of Hazard Events'!N16*HLOOKUP(AI$4,[5]Assumptions!$B$2:$H$3,2,FALSE)</f>
        <v>0</v>
      </c>
      <c r="AJ16" s="84">
        <f>HLOOKUP(AJ$5,$AE$1:$AH$3,2,FALSE)*INDEX('[5]Pop and Housing Units'!$J$4:$Q$115,MATCH('Relocation Components'!$B16,'[5]Pop and Housing Units'!$Q$4:$Q$115,0),MATCH('Relocation Components'!AJ$4,'[5]Pop and Housing Units'!$J$4:$Q$4,0))*HLOOKUP(AJ$4,$X$1:$AC$2,2,FALSE)*'[5]Number of Hazard Events'!O16*HLOOKUP(AJ$4,[5]Assumptions!$B$2:$H$3,2,FALSE)</f>
        <v>76416488.312194824</v>
      </c>
      <c r="AK16" s="84">
        <f>HLOOKUP(AK$5,$AE$1:$AH$3,2,FALSE)*INDEX('[5]Pop and Housing Units'!$J$4:$Q$115,MATCH('Relocation Components'!$B16,'[5]Pop and Housing Units'!$Q$4:$Q$115,0),MATCH('Relocation Components'!AK$4,'[5]Pop and Housing Units'!$J$4:$Q$4,0))*HLOOKUP(AK$4,$X$1:$AC$2,2,FALSE)*'[5]Number of Hazard Events'!P16*HLOOKUP(AK$4,[5]Assumptions!$B$2:$H$3,2,FALSE)</f>
        <v>27483509.341100615</v>
      </c>
      <c r="AL16" s="84">
        <f>HLOOKUP(AL$5,$AE$1:$AH$3,2,FALSE)*INDEX('[5]Pop and Housing Units'!$J$4:$Q$115,MATCH('Relocation Components'!$B16,'[5]Pop and Housing Units'!$Q$4:$Q$115,0),MATCH('Relocation Components'!AL$4,'[5]Pop and Housing Units'!$J$4:$Q$4,0))*HLOOKUP(AL$4,$X$1:$AC$2,2,FALSE)*'[5]Number of Hazard Events'!Q16*HLOOKUP(AL$4,[5]Assumptions!$B$2:$H$3,2,FALSE)</f>
        <v>0</v>
      </c>
      <c r="AM16" s="84">
        <f>HLOOKUP(AM$5,$AE$1:$AH$3,2,FALSE)*INDEX('[5]Pop and Housing Units'!$J$4:$Q$115,MATCH('Relocation Components'!$B16,'[5]Pop and Housing Units'!$Q$4:$Q$115,0),MATCH('Relocation Components'!AM$4,'[5]Pop and Housing Units'!$J$4:$Q$4,0))*HLOOKUP(AM$4,$X$1:$AC$2,2,FALSE)*'[5]Number of Hazard Events'!R16*HLOOKUP(AM$4,[5]Assumptions!$B$2:$H$3,2,FALSE)</f>
        <v>12718964.588150168</v>
      </c>
      <c r="AN16" s="84">
        <f>HLOOKUP(AN$5,$AE$1:$AH$3,2,FALSE)*INDEX('[5]Pop and Housing Units'!$J$4:$Q$115,MATCH('Relocation Components'!$B16,'[5]Pop and Housing Units'!$Q$4:$Q$115,0),MATCH('Relocation Components'!AN$4,'[5]Pop and Housing Units'!$J$4:$Q$4,0))*HLOOKUP(AN$4,$X$1:$AC$2,2,FALSE)*'[5]Number of Hazard Events'!S16*HLOOKUP(AN$4,[5]Assumptions!$B$2:$H$3,2,FALSE)</f>
        <v>3575060.3166692364</v>
      </c>
      <c r="AO16" s="84">
        <f>HLOOKUP(AO$5,$AE$1:$AH$3,2,FALSE)*INDEX('[5]Pop and Housing Units'!$J$4:$Q$115,MATCH('Relocation Components'!$B16,'[5]Pop and Housing Units'!$Q$4:$Q$115,0),MATCH('Relocation Components'!AO$4,'[5]Pop and Housing Units'!$J$4:$Q$4,0))*HLOOKUP(AO$4,$X$1:$AC$2,2,FALSE)*'[5]Number of Hazard Events'!T16*HLOOKUP(AO$4,[5]Assumptions!$B$2:$H$3,2,FALSE)</f>
        <v>0</v>
      </c>
      <c r="AP16" s="60">
        <f t="shared" si="6"/>
        <v>4861891553.9139404</v>
      </c>
      <c r="AQ16" s="60">
        <f>'Emergency Relocation Component'!AN26</f>
        <v>4861357915.7936716</v>
      </c>
      <c r="AR16" s="60">
        <f t="shared" si="3"/>
        <v>533638.12026882172</v>
      </c>
      <c r="AS16" s="60">
        <f t="shared" si="4"/>
        <v>907184.80445699685</v>
      </c>
      <c r="AT16" s="60">
        <f t="shared" si="5"/>
        <v>-189440444.89097804</v>
      </c>
    </row>
    <row r="17" spans="1:46">
      <c r="A17">
        <f t="shared" si="9"/>
        <v>0.02</v>
      </c>
      <c r="B17" s="12">
        <f t="shared" si="7"/>
        <v>2031</v>
      </c>
      <c r="C17" s="60">
        <f>IF(MOD($B17,10)=0,VLOOKUP($B17,'[6]R1 Analysis'!$B$45:$X$58,23,FALSE),(VLOOKUP(CEILING($B17,10),$B$6:$R$116,COLUMN()-1,FALSE)-VLOOKUP(FLOOR($B17,10),$B$6:$R$116,COLUMN()-1,FALSE))/10+C16)</f>
        <v>20841117.342081413</v>
      </c>
      <c r="D17" s="60">
        <f>IF(MOD($B17,10)=0,VLOOKUP($B17,'[6]R1 Analysis'!$B$45:$X$58,15,FALSE),(VLOOKUP(CEILING($B17,10),$B$6:$R$116,COLUMN()-1,FALSE)-VLOOKUP(FLOOR($B17,10),$B$6:$R$116,COLUMN()-1,FALSE))/10+D16)</f>
        <v>3255784.5438935817</v>
      </c>
      <c r="E17" s="60">
        <f>IF(MOD($B17,10)=0,VLOOKUP($B17,'[6]R1 Analysis'!$B$45:$X$58,22,FALSE),(VLOOKUP(CEILING($B17,10),$B$6:$R$116,COLUMN()-1,FALSE)-VLOOKUP(FLOOR($B17,10),$B$6:$R$116,COLUMN()-1,FALSE))/10+E16)</f>
        <v>681975.94677860069</v>
      </c>
      <c r="F17" s="60">
        <f>IF(MOD($B17,10)=0,VLOOKUP($B17,'[6]R2 Analysis'!$B$45:$X$58,8,FALSE),(VLOOKUP(CEILING($B17,10),$B$6:$R$116,COLUMN()-1,FALSE)-VLOOKUP(FLOOR($B17,10),$B$6:$R$116,COLUMN()-1,FALSE))/10+F16)</f>
        <v>202993445.24714288</v>
      </c>
      <c r="G17" s="60">
        <f>IF(MOD($B17,10)=0,VLOOKUP($B17,'[6]R2 Analysis'!$B$45:$X$58,15,FALSE),(VLOOKUP(CEILING($B17,10),$B$6:$R$116,COLUMN()-1,FALSE)-VLOOKUP(FLOOR($B17,10),$B$6:$R$116,COLUMN()-1,FALSE))/10+G16)</f>
        <v>6373160.4277209304</v>
      </c>
      <c r="H17" s="60">
        <f>IF(MOD($B17,10)=0,VLOOKUP($B17,'[6]R2 Analysis'!$B$45:$X$58,22,FALSE),(VLOOKUP(CEILING($B17,10),$B$6:$R$116,COLUMN()-1,FALSE)-VLOOKUP(FLOOR($B17,10),$B$6:$R$116,COLUMN()-1,FALSE))/10+H16)</f>
        <v>1311030.4949209879</v>
      </c>
      <c r="I17" s="60">
        <f>IF(MOD($B17,10)=0,VLOOKUP($B17,'[6]R3 Analysis'!$B$45:$X$58,8,FALSE),(VLOOKUP(CEILING($B17,10),$B$6:$R$116,COLUMN()-1,FALSE)-VLOOKUP(FLOOR($B17,10),$B$6:$R$116,COLUMN()-1,FALSE))/10+I16)</f>
        <v>33191379.12474839</v>
      </c>
      <c r="J17" s="60">
        <f>IF(MOD($B17,10)=0,VLOOKUP($B17,'[6]R3 Analysis'!$B$45:$X$58,15,FALSE),(VLOOKUP(CEILING($B17,10),$B$6:$R$116,COLUMN()-1,FALSE)-VLOOKUP(FLOOR($B17,10),$B$6:$R$116,COLUMN()-1,FALSE))/10+J16)</f>
        <v>2297517.7236000001</v>
      </c>
      <c r="K17" s="60">
        <f>IF(MOD($B17,10)=0,VLOOKUP($B17,'[6]R3 Analysis'!$B$45:$X$58,22,FALSE),(VLOOKUP(CEILING($B17,10),$B$6:$R$116,COLUMN()-1,FALSE)-VLOOKUP(FLOOR($B17,10),$B$6:$R$116,COLUMN()-1,FALSE))/10+K16)</f>
        <v>876855.33126306313</v>
      </c>
      <c r="L17" s="60">
        <f>IF(MOD($B17,10)=0,VLOOKUP($B17,'[6]R4 Analysis'!$B$45:$X$58,8,FALSE),(VLOOKUP(CEILING($B17,10),$B$6:$R$116,COLUMN()-1,FALSE)-VLOOKUP(FLOOR($B17,10),$B$6:$R$116,COLUMN()-1,FALSE))/10+L16)</f>
        <v>20750247.622465387</v>
      </c>
      <c r="M17" s="60">
        <f>IF(MOD($B17,10)=0,VLOOKUP($B17,'[6]R4 Analysis'!$B$45:$X$58,15,FALSE),(VLOOKUP(CEILING($B17,10),$B$6:$R$116,COLUMN()-1,FALSE)-VLOOKUP(FLOOR($B17,10),$B$6:$R$116,COLUMN()-1,FALSE))/10+M16)</f>
        <v>774021.7032949999</v>
      </c>
      <c r="N17" s="60">
        <f>IF(MOD($B17,10)=0,VLOOKUP($B17,'[6]R4 Analysis'!$B$45:$X$58,22,FALSE),(VLOOKUP(CEILING($B17,10),$B$6:$R$116,COLUMN()-1,FALSE)-VLOOKUP(FLOOR($B17,10),$B$6:$R$116,COLUMN()-1,FALSE))/10+N16)</f>
        <v>284017.12980818929</v>
      </c>
      <c r="O17" s="60">
        <f>IF(MOD($B17,10)=0,VLOOKUP($B17,'[6]R5 Analysis'!$B$45:$X$58,8,FALSE),(VLOOKUP(CEILING($B17,10),$B$6:$R$116,COLUMN()-1,FALSE)-VLOOKUP(FLOOR($B17,10),$B$6:$R$116,COLUMN()-1,FALSE))/10+O16)</f>
        <v>46448852.097799994</v>
      </c>
      <c r="P17" s="60">
        <f>IF(MOD($B17,10)=0,VLOOKUP($B17,'[6]R5 Analysis'!$B$45:$X$58,15,FALSE),(VLOOKUP(CEILING($B17,10),$B$6:$R$116,COLUMN()-1,FALSE)-VLOOKUP(FLOOR($B17,10),$B$6:$R$116,COLUMN()-1,FALSE))/10+P16)</f>
        <v>665836.23449020681</v>
      </c>
      <c r="Q17" s="60">
        <f>IF(MOD($B17,10)=0,VLOOKUP($B17,'[6]R5 Analysis'!$B$45:$X$58,22,FALSE),(VLOOKUP(CEILING($B17,10),$B$6:$R$116,COLUMN()-1,FALSE)-VLOOKUP(FLOOR($B17,10),$B$6:$R$116,COLUMN()-1,FALSE))/10+Q16)</f>
        <v>276261.97323214286</v>
      </c>
      <c r="R17" s="60">
        <f>IF(MOD($B17,10)=0,VLOOKUP($B17,'[6]R6 Analysis'!$B$45:$X$58,8,FALSE),(VLOOKUP(CEILING($B17,10),$B$6:$R$116,COLUMN()-1,FALSE)-VLOOKUP(FLOOR($B17,10),$B$6:$R$116,COLUMN()-1,FALSE))/10+R16)</f>
        <v>2648139.6038500001</v>
      </c>
      <c r="S17" s="60">
        <f>IF(MOD($B17,10)=0,VLOOKUP($B17,'[6]R6 Analysis'!$B$45:$X$58,15,FALSE),(VLOOKUP(CEILING($B17,10),$B$6:$T$116,COLUMN()-1,FALSE)-VLOOKUP(FLOOR($B17,10),$B$6:$T$116,COLUMN()-1,FALSE))/10+S16)</f>
        <v>324162.29398000002</v>
      </c>
      <c r="T17" s="60">
        <f>IF(MOD($B17,10)=0,VLOOKUP($B17,'[6]R6 Analysis'!$B$45:$X$58,22,FALSE),(VLOOKUP(CEILING($B17,10),$B$6:$T$116,COLUMN()-1,FALSE)-VLOOKUP(FLOOR($B17,10),$B$6:$T$116,COLUMN()-1,FALSE))/10+T16)</f>
        <v>178151.84562969493</v>
      </c>
      <c r="U17" s="60">
        <f t="shared" si="1"/>
        <v>344171956.68670052</v>
      </c>
      <c r="V17" s="60">
        <f>'Emergency Relocation Component'!U27</f>
        <v>562724493.79132462</v>
      </c>
      <c r="W17" s="103">
        <f t="shared" si="2"/>
        <v>-218552537.10462409</v>
      </c>
      <c r="X17" s="84">
        <f>HLOOKUP(X$5,$AE$1:$AH$3,2,FALSE)*INDEX('[5]Pop and Housing Units'!$J$4:$Q$115,MATCH('Relocation Components'!$B17,'[5]Pop and Housing Units'!$Q$4:$Q$115,0),MATCH('Relocation Components'!X$4,'[5]Pop and Housing Units'!$J$4:$Q$4,0))*HLOOKUP(X$4,$X$1:$AC$2,2,FALSE)*'[5]Number of Hazard Events'!C17*HLOOKUP(X$4,[5]Assumptions!$B$2:$H$3,2,FALSE)</f>
        <v>757287609.83236778</v>
      </c>
      <c r="Y17" s="84">
        <f>HLOOKUP(Y$5,$AE$1:$AH$3,2,FALSE)*INDEX('[5]Pop and Housing Units'!$J$4:$Q$115,MATCH('Relocation Components'!$B17,'[5]Pop and Housing Units'!$Q$4:$Q$115,0),MATCH('Relocation Components'!Y$4,'[5]Pop and Housing Units'!$J$4:$Q$4,0))*HLOOKUP(Y$4,$X$1:$AC$2,2,FALSE)*'[5]Number of Hazard Events'!D17*HLOOKUP(Y$4,[5]Assumptions!$B$2:$H$3,2,FALSE)</f>
        <v>240918169.78108445</v>
      </c>
      <c r="Z17" s="84">
        <f>HLOOKUP(Z$5,$AE$1:$AH$3,2,FALSE)*INDEX('[5]Pop and Housing Units'!$J$4:$Q$115,MATCH('Relocation Components'!$B17,'[5]Pop and Housing Units'!$Q$4:$Q$115,0),MATCH('Relocation Components'!Z$4,'[5]Pop and Housing Units'!$J$4:$Q$4,0))*HLOOKUP(Z$4,$X$1:$AC$2,2,FALSE)*'[5]Number of Hazard Events'!E17*HLOOKUP(Z$4,[5]Assumptions!$B$2:$H$3,2,FALSE)</f>
        <v>0</v>
      </c>
      <c r="AA17" s="84">
        <f>HLOOKUP(AA$5,$AE$1:$AH$3,2,FALSE)*INDEX('[5]Pop and Housing Units'!$J$4:$Q$115,MATCH('Relocation Components'!$B17,'[5]Pop and Housing Units'!$Q$4:$Q$115,0),MATCH('Relocation Components'!AA$4,'[5]Pop and Housing Units'!$J$4:$Q$4,0))*HLOOKUP(AA$4,$X$1:$AC$2,2,FALSE)*'[5]Number of Hazard Events'!F17*HLOOKUP(AA$4,[5]Assumptions!$B$2:$H$3,2,FALSE)</f>
        <v>1029311099.4333739</v>
      </c>
      <c r="AB17" s="84">
        <f>HLOOKUP(AB$5,$AE$1:$AH$3,2,FALSE)*INDEX('[5]Pop and Housing Units'!$J$4:$Q$115,MATCH('Relocation Components'!$B17,'[5]Pop and Housing Units'!$Q$4:$Q$115,0),MATCH('Relocation Components'!AB$4,'[5]Pop and Housing Units'!$J$4:$Q$4,0))*HLOOKUP(AB$4,$X$1:$AC$2,2,FALSE)*'[5]Number of Hazard Events'!G17*HLOOKUP(AB$4,[5]Assumptions!$B$2:$H$3,2,FALSE)</f>
        <v>298770973.37239873</v>
      </c>
      <c r="AC17" s="84">
        <f>HLOOKUP(AC$5,$AE$1:$AH$3,2,FALSE)*INDEX('[5]Pop and Housing Units'!$J$4:$Q$115,MATCH('Relocation Components'!$B17,'[5]Pop and Housing Units'!$Q$4:$Q$115,0),MATCH('Relocation Components'!AC$4,'[5]Pop and Housing Units'!$J$4:$Q$4,0))*HLOOKUP(AC$4,$X$1:$AC$2,2,FALSE)*'[5]Number of Hazard Events'!H17*HLOOKUP(AC$4,[5]Assumptions!$B$2:$H$3,2,FALSE)</f>
        <v>0</v>
      </c>
      <c r="AD17" s="84">
        <f>HLOOKUP(AD$5,$AE$1:$AH$3,2,FALSE)*INDEX('[5]Pop and Housing Units'!$J$4:$Q$115,MATCH('Relocation Components'!$B17,'[5]Pop and Housing Units'!$Q$4:$Q$115,0),MATCH('Relocation Components'!AD$4,'[5]Pop and Housing Units'!$J$4:$Q$4,0))*HLOOKUP(AD$4,$X$1:$AC$2,2,FALSE)*'[5]Number of Hazard Events'!I17*HLOOKUP(AD$4,[5]Assumptions!$B$2:$H$3,2,FALSE)</f>
        <v>1997514372.2177465</v>
      </c>
      <c r="AE17" s="84">
        <f>HLOOKUP(AE$5,$AE$1:$AH$3,2,FALSE)*INDEX('[5]Pop and Housing Units'!$J$4:$Q$115,MATCH('Relocation Components'!$B17,'[5]Pop and Housing Units'!$Q$4:$Q$115,0),MATCH('Relocation Components'!AE$4,'[5]Pop and Housing Units'!$J$4:$Q$4,0))*HLOOKUP(AE$4,$X$1:$AC$2,2,FALSE)*'[5]Number of Hazard Events'!J17*HLOOKUP(AE$4,[5]Assumptions!$B$2:$H$3,2,FALSE)</f>
        <v>411816771.43843496</v>
      </c>
      <c r="AF17" s="84">
        <f>HLOOKUP(AF$5,$AE$1:$AH$3,2,FALSE)*INDEX('[5]Pop and Housing Units'!$J$4:$Q$115,MATCH('Relocation Components'!$B17,'[5]Pop and Housing Units'!$Q$4:$Q$115,0),MATCH('Relocation Components'!AF$4,'[5]Pop and Housing Units'!$J$4:$Q$4,0))*HLOOKUP(AF$4,$X$1:$AC$2,2,FALSE)*'[5]Number of Hazard Events'!K17*HLOOKUP(AF$4,[5]Assumptions!$B$2:$H$3,2,FALSE)</f>
        <v>0</v>
      </c>
      <c r="AG17" s="84">
        <f>HLOOKUP(AG$5,$AE$1:$AH$3,2,FALSE)*INDEX('[5]Pop and Housing Units'!$J$4:$Q$115,MATCH('Relocation Components'!$B17,'[5]Pop and Housing Units'!$Q$4:$Q$115,0),MATCH('Relocation Components'!AG$4,'[5]Pop and Housing Units'!$J$4:$Q$4,0))*HLOOKUP(AG$4,$X$1:$AC$2,2,FALSE)*'[5]Number of Hazard Events'!L17*HLOOKUP(AG$4,[5]Assumptions!$B$2:$H$3,2,FALSE)</f>
        <v>77399603.705426723</v>
      </c>
      <c r="AH17" s="84">
        <f>HLOOKUP(AH$5,$AE$1:$AH$3,2,FALSE)*INDEX('[5]Pop and Housing Units'!$J$4:$Q$115,MATCH('Relocation Components'!$B17,'[5]Pop and Housing Units'!$Q$4:$Q$115,0),MATCH('Relocation Components'!AH$4,'[5]Pop and Housing Units'!$J$4:$Q$4,0))*HLOOKUP(AH$4,$X$1:$AC$2,2,FALSE)*'[5]Number of Hazard Events'!M17*HLOOKUP(AH$4,[5]Assumptions!$B$2:$H$3,2,FALSE)</f>
        <v>26709295.378403138</v>
      </c>
      <c r="AI17" s="84">
        <f>HLOOKUP(AI$5,$AE$1:$AH$3,2,FALSE)*INDEX('[5]Pop and Housing Units'!$J$4:$Q$115,MATCH('Relocation Components'!$B17,'[5]Pop and Housing Units'!$Q$4:$Q$115,0),MATCH('Relocation Components'!AI$4,'[5]Pop and Housing Units'!$J$4:$Q$4,0))*HLOOKUP(AI$4,$X$1:$AC$2,2,FALSE)*'[5]Number of Hazard Events'!N17*HLOOKUP(AI$4,[5]Assumptions!$B$2:$H$3,2,FALSE)</f>
        <v>0</v>
      </c>
      <c r="AJ17" s="84">
        <f>HLOOKUP(AJ$5,$AE$1:$AH$3,2,FALSE)*INDEX('[5]Pop and Housing Units'!$J$4:$Q$115,MATCH('Relocation Components'!$B17,'[5]Pop and Housing Units'!$Q$4:$Q$115,0),MATCH('Relocation Components'!AJ$4,'[5]Pop and Housing Units'!$J$4:$Q$4,0))*HLOOKUP(AJ$4,$X$1:$AC$2,2,FALSE)*'[5]Number of Hazard Events'!O17*HLOOKUP(AJ$4,[5]Assumptions!$B$2:$H$3,2,FALSE)</f>
        <v>77660670.187830523</v>
      </c>
      <c r="AK17" s="84">
        <f>HLOOKUP(AK$5,$AE$1:$AH$3,2,FALSE)*INDEX('[5]Pop and Housing Units'!$J$4:$Q$115,MATCH('Relocation Components'!$B17,'[5]Pop and Housing Units'!$Q$4:$Q$115,0),MATCH('Relocation Components'!AK$4,'[5]Pop and Housing Units'!$J$4:$Q$4,0))*HLOOKUP(AK$4,$X$1:$AC$2,2,FALSE)*'[5]Number of Hazard Events'!P17*HLOOKUP(AK$4,[5]Assumptions!$B$2:$H$3,2,FALSE)</f>
        <v>27925408.607872352</v>
      </c>
      <c r="AL17" s="84">
        <f>HLOOKUP(AL$5,$AE$1:$AH$3,2,FALSE)*INDEX('[5]Pop and Housing Units'!$J$4:$Q$115,MATCH('Relocation Components'!$B17,'[5]Pop and Housing Units'!$Q$4:$Q$115,0),MATCH('Relocation Components'!AL$4,'[5]Pop and Housing Units'!$J$4:$Q$4,0))*HLOOKUP(AL$4,$X$1:$AC$2,2,FALSE)*'[5]Number of Hazard Events'!Q17*HLOOKUP(AL$4,[5]Assumptions!$B$2:$H$3,2,FALSE)</f>
        <v>0</v>
      </c>
      <c r="AM17" s="84">
        <f>HLOOKUP(AM$5,$AE$1:$AH$3,2,FALSE)*INDEX('[5]Pop and Housing Units'!$J$4:$Q$115,MATCH('Relocation Components'!$B17,'[5]Pop and Housing Units'!$Q$4:$Q$115,0),MATCH('Relocation Components'!AM$4,'[5]Pop and Housing Units'!$J$4:$Q$4,0))*HLOOKUP(AM$4,$X$1:$AC$2,2,FALSE)*'[5]Number of Hazard Events'!R17*HLOOKUP(AM$4,[5]Assumptions!$B$2:$H$3,2,FALSE)</f>
        <v>12938462.578721685</v>
      </c>
      <c r="AN17" s="84">
        <f>HLOOKUP(AN$5,$AE$1:$AH$3,2,FALSE)*INDEX('[5]Pop and Housing Units'!$J$4:$Q$115,MATCH('Relocation Components'!$B17,'[5]Pop and Housing Units'!$Q$4:$Q$115,0),MATCH('Relocation Components'!AN$4,'[5]Pop and Housing Units'!$J$4:$Q$4,0))*HLOOKUP(AN$4,$X$1:$AC$2,2,FALSE)*'[5]Number of Hazard Events'!S17*HLOOKUP(AN$4,[5]Assumptions!$B$2:$H$3,2,FALSE)</f>
        <v>3637351.3313883962</v>
      </c>
      <c r="AO17" s="84">
        <f>HLOOKUP(AO$5,$AE$1:$AH$3,2,FALSE)*INDEX('[5]Pop and Housing Units'!$J$4:$Q$115,MATCH('Relocation Components'!$B17,'[5]Pop and Housing Units'!$Q$4:$Q$115,0),MATCH('Relocation Components'!AO$4,'[5]Pop and Housing Units'!$J$4:$Q$4,0))*HLOOKUP(AO$4,$X$1:$AC$2,2,FALSE)*'[5]Number of Hazard Events'!T17*HLOOKUP(AO$4,[5]Assumptions!$B$2:$H$3,2,FALSE)</f>
        <v>0</v>
      </c>
      <c r="AP17" s="60">
        <f t="shared" si="6"/>
        <v>4961889787.8650494</v>
      </c>
      <c r="AQ17" s="60">
        <f>'Emergency Relocation Component'!AN27</f>
        <v>4961347103.7507534</v>
      </c>
      <c r="AR17" s="60">
        <f t="shared" si="3"/>
        <v>542684.11429595947</v>
      </c>
      <c r="AS17" s="60">
        <f t="shared" si="4"/>
        <v>922562.99430313113</v>
      </c>
      <c r="AT17" s="60">
        <f t="shared" si="5"/>
        <v>-217629974.11032096</v>
      </c>
    </row>
    <row r="18" spans="1:46">
      <c r="A18">
        <f t="shared" si="9"/>
        <v>0.02</v>
      </c>
      <c r="B18" s="12">
        <f t="shared" si="7"/>
        <v>2032</v>
      </c>
      <c r="C18" s="60">
        <f>IF(MOD($B18,10)=0,VLOOKUP($B18,'[6]R1 Analysis'!$B$45:$X$58,23,FALSE),(VLOOKUP(CEILING($B18,10),$B$6:$R$116,COLUMN()-1,FALSE)-VLOOKUP(FLOOR($B18,10),$B$6:$R$116,COLUMN()-1,FALSE))/10+C17)</f>
        <v>20992078.394007556</v>
      </c>
      <c r="D18" s="60">
        <f>IF(MOD($B18,10)=0,VLOOKUP($B18,'[6]R1 Analysis'!$B$45:$X$58,15,FALSE),(VLOOKUP(CEILING($B18,10),$B$6:$R$116,COLUMN()-1,FALSE)-VLOOKUP(FLOOR($B18,10),$B$6:$R$116,COLUMN()-1,FALSE))/10+D17)</f>
        <v>3279668.3848653208</v>
      </c>
      <c r="E18" s="60">
        <f>IF(MOD($B18,10)=0,VLOOKUP($B18,'[6]R1 Analysis'!$B$45:$X$58,22,FALSE),(VLOOKUP(CEILING($B18,10),$B$6:$R$116,COLUMN()-1,FALSE)-VLOOKUP(FLOOR($B18,10),$B$6:$R$116,COLUMN()-1,FALSE))/10+E17)</f>
        <v>686950.74669300392</v>
      </c>
      <c r="F18" s="60">
        <f>IF(MOD($B18,10)=0,VLOOKUP($B18,'[6]R2 Analysis'!$B$45:$X$58,8,FALSE),(VLOOKUP(CEILING($B18,10),$B$6:$R$116,COLUMN()-1,FALSE)-VLOOKUP(FLOOR($B18,10),$B$6:$R$116,COLUMN()-1,FALSE))/10+F17)</f>
        <v>204481538.6361905</v>
      </c>
      <c r="G18" s="60">
        <f>IF(MOD($B18,10)=0,VLOOKUP($B18,'[6]R2 Analysis'!$B$45:$X$58,15,FALSE),(VLOOKUP(CEILING($B18,10),$B$6:$R$116,COLUMN()-1,FALSE)-VLOOKUP(FLOOR($B18,10),$B$6:$R$116,COLUMN()-1,FALSE))/10+G17)</f>
        <v>6419743.4282325581</v>
      </c>
      <c r="H18" s="60">
        <f>IF(MOD($B18,10)=0,VLOOKUP($B18,'[6]R2 Analysis'!$B$45:$X$58,22,FALSE),(VLOOKUP(CEILING($B18,10),$B$6:$R$116,COLUMN()-1,FALSE)-VLOOKUP(FLOOR($B18,10),$B$6:$R$116,COLUMN()-1,FALSE))/10+H17)</f>
        <v>1320593.0069469139</v>
      </c>
      <c r="I18" s="60">
        <f>IF(MOD($B18,10)=0,VLOOKUP($B18,'[6]R3 Analysis'!$B$45:$X$58,8,FALSE),(VLOOKUP(CEILING($B18,10),$B$6:$R$116,COLUMN()-1,FALSE)-VLOOKUP(FLOOR($B18,10),$B$6:$R$116,COLUMN()-1,FALSE))/10+I17)</f>
        <v>33432744.376206454</v>
      </c>
      <c r="J18" s="60">
        <f>IF(MOD($B18,10)=0,VLOOKUP($B18,'[6]R3 Analysis'!$B$45:$X$58,15,FALSE),(VLOOKUP(CEILING($B18,10),$B$6:$R$116,COLUMN()-1,FALSE)-VLOOKUP(FLOOR($B18,10),$B$6:$R$116,COLUMN()-1,FALSE))/10+J17)</f>
        <v>2314278.0672000004</v>
      </c>
      <c r="K18" s="60">
        <f>IF(MOD($B18,10)=0,VLOOKUP($B18,'[6]R3 Analysis'!$B$45:$X$58,22,FALSE),(VLOOKUP(CEILING($B18,10),$B$6:$R$116,COLUMN()-1,FALSE)-VLOOKUP(FLOOR($B18,10),$B$6:$R$116,COLUMN()-1,FALSE))/10+K17)</f>
        <v>883249.76667927939</v>
      </c>
      <c r="L18" s="60">
        <f>IF(MOD($B18,10)=0,VLOOKUP($B18,'[6]R4 Analysis'!$B$45:$X$58,8,FALSE),(VLOOKUP(CEILING($B18,10),$B$6:$R$116,COLUMN()-1,FALSE)-VLOOKUP(FLOOR($B18,10),$B$6:$R$116,COLUMN()-1,FALSE))/10+L17)</f>
        <v>20903527.383296154</v>
      </c>
      <c r="M18" s="60">
        <f>IF(MOD($B18,10)=0,VLOOKUP($B18,'[6]R4 Analysis'!$B$45:$X$58,15,FALSE),(VLOOKUP(CEILING($B18,10),$B$6:$R$116,COLUMN()-1,FALSE)-VLOOKUP(FLOOR($B18,10),$B$6:$R$116,COLUMN()-1,FALSE))/10+M17)</f>
        <v>779665.44974353525</v>
      </c>
      <c r="N18" s="60">
        <f>IF(MOD($B18,10)=0,VLOOKUP($B18,'[6]R4 Analysis'!$B$45:$X$58,22,FALSE),(VLOOKUP(CEILING($B18,10),$B$6:$R$116,COLUMN()-1,FALSE)-VLOOKUP(FLOOR($B18,10),$B$6:$R$116,COLUMN()-1,FALSE))/10+N17)</f>
        <v>286087.39433885354</v>
      </c>
      <c r="O18" s="60">
        <f>IF(MOD($B18,10)=0,VLOOKUP($B18,'[6]R5 Analysis'!$B$45:$X$58,8,FALSE),(VLOOKUP(CEILING($B18,10),$B$6:$R$116,COLUMN()-1,FALSE)-VLOOKUP(FLOOR($B18,10),$B$6:$R$116,COLUMN()-1,FALSE))/10+O17)</f>
        <v>46794295.505849995</v>
      </c>
      <c r="P18" s="60">
        <f>IF(MOD($B18,10)=0,VLOOKUP($B18,'[6]R5 Analysis'!$B$45:$X$58,15,FALSE),(VLOOKUP(CEILING($B18,10),$B$6:$R$116,COLUMN()-1,FALSE)-VLOOKUP(FLOOR($B18,10),$B$6:$R$116,COLUMN()-1,FALSE))/10+P17)</f>
        <v>670656.1451845516</v>
      </c>
      <c r="Q18" s="60">
        <f>IF(MOD($B18,10)=0,VLOOKUP($B18,'[6]R5 Analysis'!$B$45:$X$58,22,FALSE),(VLOOKUP(CEILING($B18,10),$B$6:$R$116,COLUMN()-1,FALSE)-VLOOKUP(FLOOR($B18,10),$B$6:$R$116,COLUMN()-1,FALSE))/10+Q17)</f>
        <v>278278.79390816326</v>
      </c>
      <c r="R18" s="60">
        <f>IF(MOD($B18,10)=0,VLOOKUP($B18,'[6]R6 Analysis'!$B$45:$X$58,8,FALSE),(VLOOKUP(CEILING($B18,10),$B$6:$R$116,COLUMN()-1,FALSE)-VLOOKUP(FLOOR($B18,10),$B$6:$R$116,COLUMN()-1,FALSE))/10+R17)</f>
        <v>2667088.7244500001</v>
      </c>
      <c r="S18" s="60">
        <f>IF(MOD($B18,10)=0,VLOOKUP($B18,'[6]R6 Analysis'!$B$45:$X$58,15,FALSE),(VLOOKUP(CEILING($B18,10),$B$6:$T$116,COLUMN()-1,FALSE)-VLOOKUP(FLOOR($B18,10),$B$6:$T$116,COLUMN()-1,FALSE))/10+S17)</f>
        <v>326534.46476</v>
      </c>
      <c r="T18" s="60">
        <f>IF(MOD($B18,10)=0,VLOOKUP($B18,'[6]R6 Analysis'!$B$45:$X$58,22,FALSE),(VLOOKUP(CEILING($B18,10),$B$6:$T$116,COLUMN()-1,FALSE)-VLOOKUP(FLOOR($B18,10),$B$6:$T$116,COLUMN()-1,FALSE))/10+T17)</f>
        <v>179452.80619905086</v>
      </c>
      <c r="U18" s="60">
        <f t="shared" si="1"/>
        <v>346696431.47475195</v>
      </c>
      <c r="V18" s="60">
        <f>'Emergency Relocation Component'!U28</f>
        <v>595196826.42930377</v>
      </c>
      <c r="W18" s="103">
        <f t="shared" si="2"/>
        <v>-248500394.95455182</v>
      </c>
      <c r="X18" s="84">
        <f>HLOOKUP(X$5,$AE$1:$AH$3,2,FALSE)*INDEX('[5]Pop and Housing Units'!$J$4:$Q$115,MATCH('Relocation Components'!$B18,'[5]Pop and Housing Units'!$Q$4:$Q$115,0),MATCH('Relocation Components'!X$4,'[5]Pop and Housing Units'!$J$4:$Q$4,0))*HLOOKUP(X$4,$X$1:$AC$2,2,FALSE)*'[5]Number of Hazard Events'!C18*HLOOKUP(X$4,[5]Assumptions!$B$2:$H$3,2,FALSE)</f>
        <v>774063611.79679954</v>
      </c>
      <c r="Y18" s="84">
        <f>HLOOKUP(Y$5,$AE$1:$AH$3,2,FALSE)*INDEX('[5]Pop and Housing Units'!$J$4:$Q$115,MATCH('Relocation Components'!$B18,'[5]Pop and Housing Units'!$Q$4:$Q$115,0),MATCH('Relocation Components'!Y$4,'[5]Pop and Housing Units'!$J$4:$Q$4,0))*HLOOKUP(Y$4,$X$1:$AC$2,2,FALSE)*'[5]Number of Hazard Events'!D18*HLOOKUP(Y$4,[5]Assumptions!$B$2:$H$3,2,FALSE)</f>
        <v>246282615.13990846</v>
      </c>
      <c r="Z18" s="84">
        <f>HLOOKUP(Z$5,$AE$1:$AH$3,2,FALSE)*INDEX('[5]Pop and Housing Units'!$J$4:$Q$115,MATCH('Relocation Components'!$B18,'[5]Pop and Housing Units'!$Q$4:$Q$115,0),MATCH('Relocation Components'!Z$4,'[5]Pop and Housing Units'!$J$4:$Q$4,0))*HLOOKUP(Z$4,$X$1:$AC$2,2,FALSE)*'[5]Number of Hazard Events'!E18*HLOOKUP(Z$4,[5]Assumptions!$B$2:$H$3,2,FALSE)</f>
        <v>0</v>
      </c>
      <c r="AA18" s="84">
        <f>HLOOKUP(AA$5,$AE$1:$AH$3,2,FALSE)*INDEX('[5]Pop and Housing Units'!$J$4:$Q$115,MATCH('Relocation Components'!$B18,'[5]Pop and Housing Units'!$Q$4:$Q$115,0),MATCH('Relocation Components'!AA$4,'[5]Pop and Housing Units'!$J$4:$Q$4,0))*HLOOKUP(AA$4,$X$1:$AC$2,2,FALSE)*'[5]Number of Hazard Events'!F18*HLOOKUP(AA$4,[5]Assumptions!$B$2:$H$3,2,FALSE)</f>
        <v>1048857796.1837224</v>
      </c>
      <c r="AB18" s="84">
        <f>HLOOKUP(AB$5,$AE$1:$AH$3,2,FALSE)*INDEX('[5]Pop and Housing Units'!$J$4:$Q$115,MATCH('Relocation Components'!$B18,'[5]Pop and Housing Units'!$Q$4:$Q$115,0),MATCH('Relocation Components'!AB$4,'[5]Pop and Housing Units'!$J$4:$Q$4,0))*HLOOKUP(AB$4,$X$1:$AC$2,2,FALSE)*'[5]Number of Hazard Events'!G18*HLOOKUP(AB$4,[5]Assumptions!$B$2:$H$3,2,FALSE)</f>
        <v>304438159.2998336</v>
      </c>
      <c r="AC18" s="84">
        <f>HLOOKUP(AC$5,$AE$1:$AH$3,2,FALSE)*INDEX('[5]Pop and Housing Units'!$J$4:$Q$115,MATCH('Relocation Components'!$B18,'[5]Pop and Housing Units'!$Q$4:$Q$115,0),MATCH('Relocation Components'!AC$4,'[5]Pop and Housing Units'!$J$4:$Q$4,0))*HLOOKUP(AC$4,$X$1:$AC$2,2,FALSE)*'[5]Number of Hazard Events'!H18*HLOOKUP(AC$4,[5]Assumptions!$B$2:$H$3,2,FALSE)</f>
        <v>0</v>
      </c>
      <c r="AD18" s="84">
        <f>HLOOKUP(AD$5,$AE$1:$AH$3,2,FALSE)*INDEX('[5]Pop and Housing Units'!$J$4:$Q$115,MATCH('Relocation Components'!$B18,'[5]Pop and Housing Units'!$Q$4:$Q$115,0),MATCH('Relocation Components'!AD$4,'[5]Pop and Housing Units'!$J$4:$Q$4,0))*HLOOKUP(AD$4,$X$1:$AC$2,2,FALSE)*'[5]Number of Hazard Events'!I18*HLOOKUP(AD$4,[5]Assumptions!$B$2:$H$3,2,FALSE)</f>
        <v>2041568768.190105</v>
      </c>
      <c r="AE18" s="84">
        <f>HLOOKUP(AE$5,$AE$1:$AH$3,2,FALSE)*INDEX('[5]Pop and Housing Units'!$J$4:$Q$115,MATCH('Relocation Components'!$B18,'[5]Pop and Housing Units'!$Q$4:$Q$115,0),MATCH('Relocation Components'!AE$4,'[5]Pop and Housing Units'!$J$4:$Q$4,0))*HLOOKUP(AE$4,$X$1:$AC$2,2,FALSE)*'[5]Number of Hazard Events'!J18*HLOOKUP(AE$4,[5]Assumptions!$B$2:$H$3,2,FALSE)</f>
        <v>420908861.76818091</v>
      </c>
      <c r="AF18" s="84">
        <f>HLOOKUP(AF$5,$AE$1:$AH$3,2,FALSE)*INDEX('[5]Pop and Housing Units'!$J$4:$Q$115,MATCH('Relocation Components'!$B18,'[5]Pop and Housing Units'!$Q$4:$Q$115,0),MATCH('Relocation Components'!AF$4,'[5]Pop and Housing Units'!$J$4:$Q$4,0))*HLOOKUP(AF$4,$X$1:$AC$2,2,FALSE)*'[5]Number of Hazard Events'!K18*HLOOKUP(AF$4,[5]Assumptions!$B$2:$H$3,2,FALSE)</f>
        <v>0</v>
      </c>
      <c r="AG18" s="84">
        <f>HLOOKUP(AG$5,$AE$1:$AH$3,2,FALSE)*INDEX('[5]Pop and Housing Units'!$J$4:$Q$115,MATCH('Relocation Components'!$B18,'[5]Pop and Housing Units'!$Q$4:$Q$115,0),MATCH('Relocation Components'!AG$4,'[5]Pop and Housing Units'!$J$4:$Q$4,0))*HLOOKUP(AG$4,$X$1:$AC$2,2,FALSE)*'[5]Number of Hazard Events'!L18*HLOOKUP(AG$4,[5]Assumptions!$B$2:$H$3,2,FALSE)</f>
        <v>78586264.622048244</v>
      </c>
      <c r="AH18" s="84">
        <f>HLOOKUP(AH$5,$AE$1:$AH$3,2,FALSE)*INDEX('[5]Pop and Housing Units'!$J$4:$Q$115,MATCH('Relocation Components'!$B18,'[5]Pop and Housing Units'!$Q$4:$Q$115,0),MATCH('Relocation Components'!AH$4,'[5]Pop and Housing Units'!$J$4:$Q$4,0))*HLOOKUP(AH$4,$X$1:$AC$2,2,FALSE)*'[5]Number of Hazard Events'!M18*HLOOKUP(AH$4,[5]Assumptions!$B$2:$H$3,2,FALSE)</f>
        <v>27116223.021970719</v>
      </c>
      <c r="AI18" s="84">
        <f>HLOOKUP(AI$5,$AE$1:$AH$3,2,FALSE)*INDEX('[5]Pop and Housing Units'!$J$4:$Q$115,MATCH('Relocation Components'!$B18,'[5]Pop and Housing Units'!$Q$4:$Q$115,0),MATCH('Relocation Components'!AI$4,'[5]Pop and Housing Units'!$J$4:$Q$4,0))*HLOOKUP(AI$4,$X$1:$AC$2,2,FALSE)*'[5]Number of Hazard Events'!N18*HLOOKUP(AI$4,[5]Assumptions!$B$2:$H$3,2,FALSE)</f>
        <v>0</v>
      </c>
      <c r="AJ18" s="84">
        <f>HLOOKUP(AJ$5,$AE$1:$AH$3,2,FALSE)*INDEX('[5]Pop and Housing Units'!$J$4:$Q$115,MATCH('Relocation Components'!$B18,'[5]Pop and Housing Units'!$Q$4:$Q$115,0),MATCH('Relocation Components'!AJ$4,'[5]Pop and Housing Units'!$J$4:$Q$4,0))*HLOOKUP(AJ$4,$X$1:$AC$2,2,FALSE)*'[5]Number of Hazard Events'!O18*HLOOKUP(AJ$4,[5]Assumptions!$B$2:$H$3,2,FALSE)</f>
        <v>78914841.667512819</v>
      </c>
      <c r="AK18" s="84">
        <f>HLOOKUP(AK$5,$AE$1:$AH$3,2,FALSE)*INDEX('[5]Pop and Housing Units'!$J$4:$Q$115,MATCH('Relocation Components'!$B18,'[5]Pop and Housing Units'!$Q$4:$Q$115,0),MATCH('Relocation Components'!AK$4,'[5]Pop and Housing Units'!$J$4:$Q$4,0))*HLOOKUP(AK$4,$X$1:$AC$2,2,FALSE)*'[5]Number of Hazard Events'!P18*HLOOKUP(AK$4,[5]Assumptions!$B$2:$H$3,2,FALSE)</f>
        <v>28370804.236060403</v>
      </c>
      <c r="AL18" s="84">
        <f>HLOOKUP(AL$5,$AE$1:$AH$3,2,FALSE)*INDEX('[5]Pop and Housing Units'!$J$4:$Q$115,MATCH('Relocation Components'!$B18,'[5]Pop and Housing Units'!$Q$4:$Q$115,0),MATCH('Relocation Components'!AL$4,'[5]Pop and Housing Units'!$J$4:$Q$4,0))*HLOOKUP(AL$4,$X$1:$AC$2,2,FALSE)*'[5]Number of Hazard Events'!Q18*HLOOKUP(AL$4,[5]Assumptions!$B$2:$H$3,2,FALSE)</f>
        <v>0</v>
      </c>
      <c r="AM18" s="84">
        <f>HLOOKUP(AM$5,$AE$1:$AH$3,2,FALSE)*INDEX('[5]Pop and Housing Units'!$J$4:$Q$115,MATCH('Relocation Components'!$B18,'[5]Pop and Housing Units'!$Q$4:$Q$115,0),MATCH('Relocation Components'!AM$4,'[5]Pop and Housing Units'!$J$4:$Q$4,0))*HLOOKUP(AM$4,$X$1:$AC$2,2,FALSE)*'[5]Number of Hazard Events'!R18*HLOOKUP(AM$4,[5]Assumptions!$B$2:$H$3,2,FALSE)</f>
        <v>13161083.456817035</v>
      </c>
      <c r="AN18" s="84">
        <f>HLOOKUP(AN$5,$AE$1:$AH$3,2,FALSE)*INDEX('[5]Pop and Housing Units'!$J$4:$Q$115,MATCH('Relocation Components'!$B18,'[5]Pop and Housing Units'!$Q$4:$Q$115,0),MATCH('Relocation Components'!AN$4,'[5]Pop and Housing Units'!$J$4:$Q$4,0))*HLOOKUP(AN$4,$X$1:$AC$2,2,FALSE)*'[5]Number of Hazard Events'!S18*HLOOKUP(AN$4,[5]Assumptions!$B$2:$H$3,2,FALSE)</f>
        <v>3700531.9914993546</v>
      </c>
      <c r="AO18" s="84">
        <f>HLOOKUP(AO$5,$AE$1:$AH$3,2,FALSE)*INDEX('[5]Pop and Housing Units'!$J$4:$Q$115,MATCH('Relocation Components'!$B18,'[5]Pop and Housing Units'!$Q$4:$Q$115,0),MATCH('Relocation Components'!AO$4,'[5]Pop and Housing Units'!$J$4:$Q$4,0))*HLOOKUP(AO$4,$X$1:$AC$2,2,FALSE)*'[5]Number of Hazard Events'!T18*HLOOKUP(AO$4,[5]Assumptions!$B$2:$H$3,2,FALSE)</f>
        <v>0</v>
      </c>
      <c r="AP18" s="60">
        <f t="shared" si="6"/>
        <v>5065969561.3744574</v>
      </c>
      <c r="AQ18" s="60">
        <f>'Emergency Relocation Component'!AN28</f>
        <v>5065417542.3652191</v>
      </c>
      <c r="AR18" s="60">
        <f t="shared" si="3"/>
        <v>552019.0092382431</v>
      </c>
      <c r="AS18" s="60">
        <f t="shared" si="4"/>
        <v>938432.31570501323</v>
      </c>
      <c r="AT18" s="60">
        <f t="shared" si="5"/>
        <v>-247561962.63884681</v>
      </c>
    </row>
    <row r="19" spans="1:46">
      <c r="A19">
        <f t="shared" si="9"/>
        <v>0.02</v>
      </c>
      <c r="B19" s="12">
        <f t="shared" si="7"/>
        <v>2033</v>
      </c>
      <c r="C19" s="60">
        <f>IF(MOD($B19,10)=0,VLOOKUP($B19,'[6]R1 Analysis'!$B$45:$X$58,23,FALSE),(VLOOKUP(CEILING($B19,10),$B$6:$R$116,COLUMN()-1,FALSE)-VLOOKUP(FLOOR($B19,10),$B$6:$R$116,COLUMN()-1,FALSE))/10+C18)</f>
        <v>21143039.4459337</v>
      </c>
      <c r="D19" s="60">
        <f>IF(MOD($B19,10)=0,VLOOKUP($B19,'[6]R1 Analysis'!$B$45:$X$58,15,FALSE),(VLOOKUP(CEILING($B19,10),$B$6:$R$116,COLUMN()-1,FALSE)-VLOOKUP(FLOOR($B19,10),$B$6:$R$116,COLUMN()-1,FALSE))/10+D18)</f>
        <v>3303552.2258370598</v>
      </c>
      <c r="E19" s="60">
        <f>IF(MOD($B19,10)=0,VLOOKUP($B19,'[6]R1 Analysis'!$B$45:$X$58,22,FALSE),(VLOOKUP(CEILING($B19,10),$B$6:$R$116,COLUMN()-1,FALSE)-VLOOKUP(FLOOR($B19,10),$B$6:$R$116,COLUMN()-1,FALSE))/10+E18)</f>
        <v>691925.54660740716</v>
      </c>
      <c r="F19" s="60">
        <f>IF(MOD($B19,10)=0,VLOOKUP($B19,'[6]R2 Analysis'!$B$45:$X$58,8,FALSE),(VLOOKUP(CEILING($B19,10),$B$6:$R$116,COLUMN()-1,FALSE)-VLOOKUP(FLOOR($B19,10),$B$6:$R$116,COLUMN()-1,FALSE))/10+F18)</f>
        <v>205969632.02523813</v>
      </c>
      <c r="G19" s="60">
        <f>IF(MOD($B19,10)=0,VLOOKUP($B19,'[6]R2 Analysis'!$B$45:$X$58,15,FALSE),(VLOOKUP(CEILING($B19,10),$B$6:$R$116,COLUMN()-1,FALSE)-VLOOKUP(FLOOR($B19,10),$B$6:$R$116,COLUMN()-1,FALSE))/10+G18)</f>
        <v>6466326.4287441857</v>
      </c>
      <c r="H19" s="60">
        <f>IF(MOD($B19,10)=0,VLOOKUP($B19,'[6]R2 Analysis'!$B$45:$X$58,22,FALSE),(VLOOKUP(CEILING($B19,10),$B$6:$R$116,COLUMN()-1,FALSE)-VLOOKUP(FLOOR($B19,10),$B$6:$R$116,COLUMN()-1,FALSE))/10+H18)</f>
        <v>1330155.5189728399</v>
      </c>
      <c r="I19" s="60">
        <f>IF(MOD($B19,10)=0,VLOOKUP($B19,'[6]R3 Analysis'!$B$45:$X$58,8,FALSE),(VLOOKUP(CEILING($B19,10),$B$6:$R$116,COLUMN()-1,FALSE)-VLOOKUP(FLOOR($B19,10),$B$6:$R$116,COLUMN()-1,FALSE))/10+I18)</f>
        <v>33674109.627664521</v>
      </c>
      <c r="J19" s="60">
        <f>IF(MOD($B19,10)=0,VLOOKUP($B19,'[6]R3 Analysis'!$B$45:$X$58,15,FALSE),(VLOOKUP(CEILING($B19,10),$B$6:$R$116,COLUMN()-1,FALSE)-VLOOKUP(FLOOR($B19,10),$B$6:$R$116,COLUMN()-1,FALSE))/10+J18)</f>
        <v>2331038.4108000007</v>
      </c>
      <c r="K19" s="60">
        <f>IF(MOD($B19,10)=0,VLOOKUP($B19,'[6]R3 Analysis'!$B$45:$X$58,22,FALSE),(VLOOKUP(CEILING($B19,10),$B$6:$R$116,COLUMN()-1,FALSE)-VLOOKUP(FLOOR($B19,10),$B$6:$R$116,COLUMN()-1,FALSE))/10+K18)</f>
        <v>889644.20209549565</v>
      </c>
      <c r="L19" s="60">
        <f>IF(MOD($B19,10)=0,VLOOKUP($B19,'[6]R4 Analysis'!$B$45:$X$58,8,FALSE),(VLOOKUP(CEILING($B19,10),$B$6:$R$116,COLUMN()-1,FALSE)-VLOOKUP(FLOOR($B19,10),$B$6:$R$116,COLUMN()-1,FALSE))/10+L18)</f>
        <v>21056807.144126922</v>
      </c>
      <c r="M19" s="60">
        <f>IF(MOD($B19,10)=0,VLOOKUP($B19,'[6]R4 Analysis'!$B$45:$X$58,15,FALSE),(VLOOKUP(CEILING($B19,10),$B$6:$R$116,COLUMN()-1,FALSE)-VLOOKUP(FLOOR($B19,10),$B$6:$R$116,COLUMN()-1,FALSE))/10+M18)</f>
        <v>785309.19619207061</v>
      </c>
      <c r="N19" s="60">
        <f>IF(MOD($B19,10)=0,VLOOKUP($B19,'[6]R4 Analysis'!$B$45:$X$58,22,FALSE),(VLOOKUP(CEILING($B19,10),$B$6:$R$116,COLUMN()-1,FALSE)-VLOOKUP(FLOOR($B19,10),$B$6:$R$116,COLUMN()-1,FALSE))/10+N18)</f>
        <v>288157.65886951779</v>
      </c>
      <c r="O19" s="60">
        <f>IF(MOD($B19,10)=0,VLOOKUP($B19,'[6]R5 Analysis'!$B$45:$X$58,8,FALSE),(VLOOKUP(CEILING($B19,10),$B$6:$R$116,COLUMN()-1,FALSE)-VLOOKUP(FLOOR($B19,10),$B$6:$R$116,COLUMN()-1,FALSE))/10+O18)</f>
        <v>47139738.913899995</v>
      </c>
      <c r="P19" s="60">
        <f>IF(MOD($B19,10)=0,VLOOKUP($B19,'[6]R5 Analysis'!$B$45:$X$58,15,FALSE),(VLOOKUP(CEILING($B19,10),$B$6:$R$116,COLUMN()-1,FALSE)-VLOOKUP(FLOOR($B19,10),$B$6:$R$116,COLUMN()-1,FALSE))/10+P18)</f>
        <v>675476.05587889638</v>
      </c>
      <c r="Q19" s="60">
        <f>IF(MOD($B19,10)=0,VLOOKUP($B19,'[6]R5 Analysis'!$B$45:$X$58,22,FALSE),(VLOOKUP(CEILING($B19,10),$B$6:$R$116,COLUMN()-1,FALSE)-VLOOKUP(FLOOR($B19,10),$B$6:$R$116,COLUMN()-1,FALSE))/10+Q18)</f>
        <v>280295.61458418367</v>
      </c>
      <c r="R19" s="60">
        <f>IF(MOD($B19,10)=0,VLOOKUP($B19,'[6]R6 Analysis'!$B$45:$X$58,8,FALSE),(VLOOKUP(CEILING($B19,10),$B$6:$R$116,COLUMN()-1,FALSE)-VLOOKUP(FLOOR($B19,10),$B$6:$R$116,COLUMN()-1,FALSE))/10+R18)</f>
        <v>2686037.8450500001</v>
      </c>
      <c r="S19" s="60">
        <f>IF(MOD($B19,10)=0,VLOOKUP($B19,'[6]R6 Analysis'!$B$45:$X$58,15,FALSE),(VLOOKUP(CEILING($B19,10),$B$6:$T$116,COLUMN()-1,FALSE)-VLOOKUP(FLOOR($B19,10),$B$6:$T$116,COLUMN()-1,FALSE))/10+S18)</f>
        <v>328906.63553999999</v>
      </c>
      <c r="T19" s="60">
        <f>IF(MOD($B19,10)=0,VLOOKUP($B19,'[6]R6 Analysis'!$B$45:$X$58,22,FALSE),(VLOOKUP(CEILING($B19,10),$B$6:$T$116,COLUMN()-1,FALSE)-VLOOKUP(FLOOR($B19,10),$B$6:$T$116,COLUMN()-1,FALSE))/10+T18)</f>
        <v>180753.76676840679</v>
      </c>
      <c r="U19" s="60">
        <f t="shared" si="1"/>
        <v>349220906.26280332</v>
      </c>
      <c r="V19" s="60">
        <f>'Emergency Relocation Component'!U29</f>
        <v>629509581.09660268</v>
      </c>
      <c r="W19" s="103">
        <f t="shared" si="2"/>
        <v>-280288674.83379936</v>
      </c>
      <c r="X19" s="84">
        <f>HLOOKUP(X$5,$AE$1:$AH$3,2,FALSE)*INDEX('[5]Pop and Housing Units'!$J$4:$Q$115,MATCH('Relocation Components'!$B19,'[5]Pop and Housing Units'!$Q$4:$Q$115,0),MATCH('Relocation Components'!X$4,'[5]Pop and Housing Units'!$J$4:$Q$4,0))*HLOOKUP(X$4,$X$1:$AC$2,2,FALSE)*'[5]Number of Hazard Events'!C19*HLOOKUP(X$4,[5]Assumptions!$B$2:$H$3,2,FALSE)</f>
        <v>791571212.08962417</v>
      </c>
      <c r="Y19" s="84">
        <f>HLOOKUP(Y$5,$AE$1:$AH$3,2,FALSE)*INDEX('[5]Pop and Housing Units'!$J$4:$Q$115,MATCH('Relocation Components'!$B19,'[5]Pop and Housing Units'!$Q$4:$Q$115,0),MATCH('Relocation Components'!Y$4,'[5]Pop and Housing Units'!$J$4:$Q$4,0))*HLOOKUP(Y$4,$X$1:$AC$2,2,FALSE)*'[5]Number of Hazard Events'!D19*HLOOKUP(Y$4,[5]Assumptions!$B$2:$H$3,2,FALSE)</f>
        <v>251880647.87836355</v>
      </c>
      <c r="Z19" s="84">
        <f>HLOOKUP(Z$5,$AE$1:$AH$3,2,FALSE)*INDEX('[5]Pop and Housing Units'!$J$4:$Q$115,MATCH('Relocation Components'!$B19,'[5]Pop and Housing Units'!$Q$4:$Q$115,0),MATCH('Relocation Components'!Z$4,'[5]Pop and Housing Units'!$J$4:$Q$4,0))*HLOOKUP(Z$4,$X$1:$AC$2,2,FALSE)*'[5]Number of Hazard Events'!E19*HLOOKUP(Z$4,[5]Assumptions!$B$2:$H$3,2,FALSE)</f>
        <v>0</v>
      </c>
      <c r="AA19" s="84">
        <f>HLOOKUP(AA$5,$AE$1:$AH$3,2,FALSE)*INDEX('[5]Pop and Housing Units'!$J$4:$Q$115,MATCH('Relocation Components'!$B19,'[5]Pop and Housing Units'!$Q$4:$Q$115,0),MATCH('Relocation Components'!AA$4,'[5]Pop and Housing Units'!$J$4:$Q$4,0))*HLOOKUP(AA$4,$X$1:$AC$2,2,FALSE)*'[5]Number of Hazard Events'!F19*HLOOKUP(AA$4,[5]Assumptions!$B$2:$H$3,2,FALSE)</f>
        <v>1069183624.3269439</v>
      </c>
      <c r="AB19" s="84">
        <f>HLOOKUP(AB$5,$AE$1:$AH$3,2,FALSE)*INDEX('[5]Pop and Housing Units'!$J$4:$Q$115,MATCH('Relocation Components'!$B19,'[5]Pop and Housing Units'!$Q$4:$Q$115,0),MATCH('Relocation Components'!AB$4,'[5]Pop and Housing Units'!$J$4:$Q$4,0))*HLOOKUP(AB$4,$X$1:$AC$2,2,FALSE)*'[5]Number of Hazard Events'!G19*HLOOKUP(AB$4,[5]Assumptions!$B$2:$H$3,2,FALSE)</f>
        <v>310331342.14633644</v>
      </c>
      <c r="AC19" s="84">
        <f>HLOOKUP(AC$5,$AE$1:$AH$3,2,FALSE)*INDEX('[5]Pop and Housing Units'!$J$4:$Q$115,MATCH('Relocation Components'!$B19,'[5]Pop and Housing Units'!$Q$4:$Q$115,0),MATCH('Relocation Components'!AC$4,'[5]Pop and Housing Units'!$J$4:$Q$4,0))*HLOOKUP(AC$4,$X$1:$AC$2,2,FALSE)*'[5]Number of Hazard Events'!H19*HLOOKUP(AC$4,[5]Assumptions!$B$2:$H$3,2,FALSE)</f>
        <v>0</v>
      </c>
      <c r="AD19" s="84">
        <f>HLOOKUP(AD$5,$AE$1:$AH$3,2,FALSE)*INDEX('[5]Pop and Housing Units'!$J$4:$Q$115,MATCH('Relocation Components'!$B19,'[5]Pop and Housing Units'!$Q$4:$Q$115,0),MATCH('Relocation Components'!AD$4,'[5]Pop and Housing Units'!$J$4:$Q$4,0))*HLOOKUP(AD$4,$X$1:$AC$2,2,FALSE)*'[5]Number of Hazard Events'!I19*HLOOKUP(AD$4,[5]Assumptions!$B$2:$H$3,2,FALSE)</f>
        <v>2087536653.7432108</v>
      </c>
      <c r="AE19" s="84">
        <f>HLOOKUP(AE$5,$AE$1:$AH$3,2,FALSE)*INDEX('[5]Pop and Housing Units'!$J$4:$Q$115,MATCH('Relocation Components'!$B19,'[5]Pop and Housing Units'!$Q$4:$Q$115,0),MATCH('Relocation Components'!AE$4,'[5]Pop and Housing Units'!$J$4:$Q$4,0))*HLOOKUP(AE$4,$X$1:$AC$2,2,FALSE)*'[5]Number of Hazard Events'!J19*HLOOKUP(AE$4,[5]Assumptions!$B$2:$H$3,2,FALSE)</f>
        <v>430395738.52072096</v>
      </c>
      <c r="AF19" s="84">
        <f>HLOOKUP(AF$5,$AE$1:$AH$3,2,FALSE)*INDEX('[5]Pop and Housing Units'!$J$4:$Q$115,MATCH('Relocation Components'!$B19,'[5]Pop and Housing Units'!$Q$4:$Q$115,0),MATCH('Relocation Components'!AF$4,'[5]Pop and Housing Units'!$J$4:$Q$4,0))*HLOOKUP(AF$4,$X$1:$AC$2,2,FALSE)*'[5]Number of Hazard Events'!K19*HLOOKUP(AF$4,[5]Assumptions!$B$2:$H$3,2,FALSE)</f>
        <v>0</v>
      </c>
      <c r="AG19" s="84">
        <f>HLOOKUP(AG$5,$AE$1:$AH$3,2,FALSE)*INDEX('[5]Pop and Housing Units'!$J$4:$Q$115,MATCH('Relocation Components'!$B19,'[5]Pop and Housing Units'!$Q$4:$Q$115,0),MATCH('Relocation Components'!AG$4,'[5]Pop and Housing Units'!$J$4:$Q$4,0))*HLOOKUP(AG$4,$X$1:$AC$2,2,FALSE)*'[5]Number of Hazard Events'!L19*HLOOKUP(AG$4,[5]Assumptions!$B$2:$H$3,2,FALSE)</f>
        <v>79781943.594642639</v>
      </c>
      <c r="AH19" s="84">
        <f>HLOOKUP(AH$5,$AE$1:$AH$3,2,FALSE)*INDEX('[5]Pop and Housing Units'!$J$4:$Q$115,MATCH('Relocation Components'!$B19,'[5]Pop and Housing Units'!$Q$4:$Q$115,0),MATCH('Relocation Components'!AH$4,'[5]Pop and Housing Units'!$J$4:$Q$4,0))*HLOOKUP(AH$4,$X$1:$AC$2,2,FALSE)*'[5]Number of Hazard Events'!M19*HLOOKUP(AH$4,[5]Assumptions!$B$2:$H$3,2,FALSE)</f>
        <v>27526222.440854069</v>
      </c>
      <c r="AI19" s="84">
        <f>HLOOKUP(AI$5,$AE$1:$AH$3,2,FALSE)*INDEX('[5]Pop and Housing Units'!$J$4:$Q$115,MATCH('Relocation Components'!$B19,'[5]Pop and Housing Units'!$Q$4:$Q$115,0),MATCH('Relocation Components'!AI$4,'[5]Pop and Housing Units'!$J$4:$Q$4,0))*HLOOKUP(AI$4,$X$1:$AC$2,2,FALSE)*'[5]Number of Hazard Events'!N19*HLOOKUP(AI$4,[5]Assumptions!$B$2:$H$3,2,FALSE)</f>
        <v>0</v>
      </c>
      <c r="AJ19" s="84">
        <f>HLOOKUP(AJ$5,$AE$1:$AH$3,2,FALSE)*INDEX('[5]Pop and Housing Units'!$J$4:$Q$115,MATCH('Relocation Components'!$B19,'[5]Pop and Housing Units'!$Q$4:$Q$115,0),MATCH('Relocation Components'!AJ$4,'[5]Pop and Housing Units'!$J$4:$Q$4,0))*HLOOKUP(AJ$4,$X$1:$AC$2,2,FALSE)*'[5]Number of Hazard Events'!O19*HLOOKUP(AJ$4,[5]Assumptions!$B$2:$H$3,2,FALSE)</f>
        <v>80179002.751241684</v>
      </c>
      <c r="AK19" s="84">
        <f>HLOOKUP(AK$5,$AE$1:$AH$3,2,FALSE)*INDEX('[5]Pop and Housing Units'!$J$4:$Q$115,MATCH('Relocation Components'!$B19,'[5]Pop and Housing Units'!$Q$4:$Q$115,0),MATCH('Relocation Components'!AK$4,'[5]Pop and Housing Units'!$J$4:$Q$4,0))*HLOOKUP(AK$4,$X$1:$AC$2,2,FALSE)*'[5]Number of Hazard Events'!P19*HLOOKUP(AK$4,[5]Assumptions!$B$2:$H$3,2,FALSE)</f>
        <v>28819696.22566475</v>
      </c>
      <c r="AL19" s="84">
        <f>HLOOKUP(AL$5,$AE$1:$AH$3,2,FALSE)*INDEX('[5]Pop and Housing Units'!$J$4:$Q$115,MATCH('Relocation Components'!$B19,'[5]Pop and Housing Units'!$Q$4:$Q$115,0),MATCH('Relocation Components'!AL$4,'[5]Pop and Housing Units'!$J$4:$Q$4,0))*HLOOKUP(AL$4,$X$1:$AC$2,2,FALSE)*'[5]Number of Hazard Events'!Q19*HLOOKUP(AL$4,[5]Assumptions!$B$2:$H$3,2,FALSE)</f>
        <v>0</v>
      </c>
      <c r="AM19" s="84">
        <f>HLOOKUP(AM$5,$AE$1:$AH$3,2,FALSE)*INDEX('[5]Pop and Housing Units'!$J$4:$Q$115,MATCH('Relocation Components'!$B19,'[5]Pop and Housing Units'!$Q$4:$Q$115,0),MATCH('Relocation Components'!AM$4,'[5]Pop and Housing Units'!$J$4:$Q$4,0))*HLOOKUP(AM$4,$X$1:$AC$2,2,FALSE)*'[5]Number of Hazard Events'!R19*HLOOKUP(AM$4,[5]Assumptions!$B$2:$H$3,2,FALSE)</f>
        <v>13386854.79219217</v>
      </c>
      <c r="AN19" s="84">
        <f>HLOOKUP(AN$5,$AE$1:$AH$3,2,FALSE)*INDEX('[5]Pop and Housing Units'!$J$4:$Q$115,MATCH('Relocation Components'!$B19,'[5]Pop and Housing Units'!$Q$4:$Q$115,0),MATCH('Relocation Components'!AN$4,'[5]Pop and Housing Units'!$J$4:$Q$4,0))*HLOOKUP(AN$4,$X$1:$AC$2,2,FALSE)*'[5]Number of Hazard Events'!S19*HLOOKUP(AN$4,[5]Assumptions!$B$2:$H$3,2,FALSE)</f>
        <v>3764610.2233069534</v>
      </c>
      <c r="AO19" s="84">
        <f>HLOOKUP(AO$5,$AE$1:$AH$3,2,FALSE)*INDEX('[5]Pop and Housing Units'!$J$4:$Q$115,MATCH('Relocation Components'!$B19,'[5]Pop and Housing Units'!$Q$4:$Q$115,0),MATCH('Relocation Components'!AO$4,'[5]Pop and Housing Units'!$J$4:$Q$4,0))*HLOOKUP(AO$4,$X$1:$AC$2,2,FALSE)*'[5]Number of Hazard Events'!T19*HLOOKUP(AO$4,[5]Assumptions!$B$2:$H$3,2,FALSE)</f>
        <v>0</v>
      </c>
      <c r="AP19" s="60">
        <f t="shared" si="6"/>
        <v>5174357548.7331028</v>
      </c>
      <c r="AQ19" s="60">
        <f>'Emergency Relocation Component'!AN29</f>
        <v>5173795890.6819572</v>
      </c>
      <c r="AR19" s="60">
        <f t="shared" si="3"/>
        <v>561658.05114555359</v>
      </c>
      <c r="AS19" s="60">
        <f t="shared" si="4"/>
        <v>954818.68694744108</v>
      </c>
      <c r="AT19" s="60">
        <f t="shared" si="5"/>
        <v>-279333856.1468519</v>
      </c>
    </row>
    <row r="20" spans="1:46">
      <c r="A20">
        <f t="shared" si="9"/>
        <v>0.02</v>
      </c>
      <c r="B20" s="12">
        <f t="shared" si="7"/>
        <v>2034</v>
      </c>
      <c r="C20" s="60">
        <f>IF(MOD($B20,10)=0,VLOOKUP($B20,'[6]R1 Analysis'!$B$45:$X$58,23,FALSE),(VLOOKUP(CEILING($B20,10),$B$6:$R$116,COLUMN()-1,FALSE)-VLOOKUP(FLOOR($B20,10),$B$6:$R$116,COLUMN()-1,FALSE))/10+C19)</f>
        <v>21294000.497859843</v>
      </c>
      <c r="D20" s="60">
        <f>IF(MOD($B20,10)=0,VLOOKUP($B20,'[6]R1 Analysis'!$B$45:$X$58,15,FALSE),(VLOOKUP(CEILING($B20,10),$B$6:$R$116,COLUMN()-1,FALSE)-VLOOKUP(FLOOR($B20,10),$B$6:$R$116,COLUMN()-1,FALSE))/10+D19)</f>
        <v>3327436.0668087988</v>
      </c>
      <c r="E20" s="60">
        <f>IF(MOD($B20,10)=0,VLOOKUP($B20,'[6]R1 Analysis'!$B$45:$X$58,22,FALSE),(VLOOKUP(CEILING($B20,10),$B$6:$R$116,COLUMN()-1,FALSE)-VLOOKUP(FLOOR($B20,10),$B$6:$R$116,COLUMN()-1,FALSE))/10+E19)</f>
        <v>696900.3465218104</v>
      </c>
      <c r="F20" s="60">
        <f>IF(MOD($B20,10)=0,VLOOKUP($B20,'[6]R2 Analysis'!$B$45:$X$58,8,FALSE),(VLOOKUP(CEILING($B20,10),$B$6:$R$116,COLUMN()-1,FALSE)-VLOOKUP(FLOOR($B20,10),$B$6:$R$116,COLUMN()-1,FALSE))/10+F19)</f>
        <v>207457725.41428575</v>
      </c>
      <c r="G20" s="60">
        <f>IF(MOD($B20,10)=0,VLOOKUP($B20,'[6]R2 Analysis'!$B$45:$X$58,15,FALSE),(VLOOKUP(CEILING($B20,10),$B$6:$R$116,COLUMN()-1,FALSE)-VLOOKUP(FLOOR($B20,10),$B$6:$R$116,COLUMN()-1,FALSE))/10+G19)</f>
        <v>6512909.4292558134</v>
      </c>
      <c r="H20" s="60">
        <f>IF(MOD($B20,10)=0,VLOOKUP($B20,'[6]R2 Analysis'!$B$45:$X$58,22,FALSE),(VLOOKUP(CEILING($B20,10),$B$6:$R$116,COLUMN()-1,FALSE)-VLOOKUP(FLOOR($B20,10),$B$6:$R$116,COLUMN()-1,FALSE))/10+H19)</f>
        <v>1339718.030998766</v>
      </c>
      <c r="I20" s="60">
        <f>IF(MOD($B20,10)=0,VLOOKUP($B20,'[6]R3 Analysis'!$B$45:$X$58,8,FALSE),(VLOOKUP(CEILING($B20,10),$B$6:$R$116,COLUMN()-1,FALSE)-VLOOKUP(FLOOR($B20,10),$B$6:$R$116,COLUMN()-1,FALSE))/10+I19)</f>
        <v>33915474.879122585</v>
      </c>
      <c r="J20" s="60">
        <f>IF(MOD($B20,10)=0,VLOOKUP($B20,'[6]R3 Analysis'!$B$45:$X$58,15,FALSE),(VLOOKUP(CEILING($B20,10),$B$6:$R$116,COLUMN()-1,FALSE)-VLOOKUP(FLOOR($B20,10),$B$6:$R$116,COLUMN()-1,FALSE))/10+J19)</f>
        <v>2347798.7544000009</v>
      </c>
      <c r="K20" s="60">
        <f>IF(MOD($B20,10)=0,VLOOKUP($B20,'[6]R3 Analysis'!$B$45:$X$58,22,FALSE),(VLOOKUP(CEILING($B20,10),$B$6:$R$116,COLUMN()-1,FALSE)-VLOOKUP(FLOOR($B20,10),$B$6:$R$116,COLUMN()-1,FALSE))/10+K19)</f>
        <v>896038.63751171192</v>
      </c>
      <c r="L20" s="60">
        <f>IF(MOD($B20,10)=0,VLOOKUP($B20,'[6]R4 Analysis'!$B$45:$X$58,8,FALSE),(VLOOKUP(CEILING($B20,10),$B$6:$R$116,COLUMN()-1,FALSE)-VLOOKUP(FLOOR($B20,10),$B$6:$R$116,COLUMN()-1,FALSE))/10+L19)</f>
        <v>21210086.904957689</v>
      </c>
      <c r="M20" s="60">
        <f>IF(MOD($B20,10)=0,VLOOKUP($B20,'[6]R4 Analysis'!$B$45:$X$58,15,FALSE),(VLOOKUP(CEILING($B20,10),$B$6:$R$116,COLUMN()-1,FALSE)-VLOOKUP(FLOOR($B20,10),$B$6:$R$116,COLUMN()-1,FALSE))/10+M19)</f>
        <v>790952.94264060596</v>
      </c>
      <c r="N20" s="60">
        <f>IF(MOD($B20,10)=0,VLOOKUP($B20,'[6]R4 Analysis'!$B$45:$X$58,22,FALSE),(VLOOKUP(CEILING($B20,10),$B$6:$R$116,COLUMN()-1,FALSE)-VLOOKUP(FLOOR($B20,10),$B$6:$R$116,COLUMN()-1,FALSE))/10+N19)</f>
        <v>290227.92340018204</v>
      </c>
      <c r="O20" s="60">
        <f>IF(MOD($B20,10)=0,VLOOKUP($B20,'[6]R5 Analysis'!$B$45:$X$58,8,FALSE),(VLOOKUP(CEILING($B20,10),$B$6:$R$116,COLUMN()-1,FALSE)-VLOOKUP(FLOOR($B20,10),$B$6:$R$116,COLUMN()-1,FALSE))/10+O19)</f>
        <v>47485182.321949996</v>
      </c>
      <c r="P20" s="60">
        <f>IF(MOD($B20,10)=0,VLOOKUP($B20,'[6]R5 Analysis'!$B$45:$X$58,15,FALSE),(VLOOKUP(CEILING($B20,10),$B$6:$R$116,COLUMN()-1,FALSE)-VLOOKUP(FLOOR($B20,10),$B$6:$R$116,COLUMN()-1,FALSE))/10+P19)</f>
        <v>680295.96657324117</v>
      </c>
      <c r="Q20" s="60">
        <f>IF(MOD($B20,10)=0,VLOOKUP($B20,'[6]R5 Analysis'!$B$45:$X$58,22,FALSE),(VLOOKUP(CEILING($B20,10),$B$6:$R$116,COLUMN()-1,FALSE)-VLOOKUP(FLOOR($B20,10),$B$6:$R$116,COLUMN()-1,FALSE))/10+Q19)</f>
        <v>282312.43526020407</v>
      </c>
      <c r="R20" s="60">
        <f>IF(MOD($B20,10)=0,VLOOKUP($B20,'[6]R6 Analysis'!$B$45:$X$58,8,FALSE),(VLOOKUP(CEILING($B20,10),$B$6:$R$116,COLUMN()-1,FALSE)-VLOOKUP(FLOOR($B20,10),$B$6:$R$116,COLUMN()-1,FALSE))/10+R19)</f>
        <v>2704986.9656500001</v>
      </c>
      <c r="S20" s="60">
        <f>IF(MOD($B20,10)=0,VLOOKUP($B20,'[6]R6 Analysis'!$B$45:$X$58,15,FALSE),(VLOOKUP(CEILING($B20,10),$B$6:$T$116,COLUMN()-1,FALSE)-VLOOKUP(FLOOR($B20,10),$B$6:$T$116,COLUMN()-1,FALSE))/10+S19)</f>
        <v>331278.80631999997</v>
      </c>
      <c r="T20" s="60">
        <f>IF(MOD($B20,10)=0,VLOOKUP($B20,'[6]R6 Analysis'!$B$45:$X$58,22,FALSE),(VLOOKUP(CEILING($B20,10),$B$6:$T$116,COLUMN()-1,FALSE)-VLOOKUP(FLOOR($B20,10),$B$6:$T$116,COLUMN()-1,FALSE))/10+T19)</f>
        <v>182054.72733776271</v>
      </c>
      <c r="U20" s="60">
        <f t="shared" si="1"/>
        <v>351745381.0508548</v>
      </c>
      <c r="V20" s="60">
        <f>'Emergency Relocation Component'!U30</f>
        <v>665765619.16455805</v>
      </c>
      <c r="W20" s="103">
        <f t="shared" si="2"/>
        <v>-314020238.11370325</v>
      </c>
      <c r="X20" s="84">
        <f>HLOOKUP(X$5,$AE$1:$AH$3,2,FALSE)*INDEX('[5]Pop and Housing Units'!$J$4:$Q$115,MATCH('Relocation Components'!$B20,'[5]Pop and Housing Units'!$Q$4:$Q$115,0),MATCH('Relocation Components'!X$4,'[5]Pop and Housing Units'!$J$4:$Q$4,0))*HLOOKUP(X$4,$X$1:$AC$2,2,FALSE)*'[5]Number of Hazard Events'!C20*HLOOKUP(X$4,[5]Assumptions!$B$2:$H$3,2,FALSE)</f>
        <v>809851006.50466108</v>
      </c>
      <c r="Y20" s="84">
        <f>HLOOKUP(Y$5,$AE$1:$AH$3,2,FALSE)*INDEX('[5]Pop and Housing Units'!$J$4:$Q$115,MATCH('Relocation Components'!$B20,'[5]Pop and Housing Units'!$Q$4:$Q$115,0),MATCH('Relocation Components'!Y$4,'[5]Pop and Housing Units'!$J$4:$Q$4,0))*HLOOKUP(Y$4,$X$1:$AC$2,2,FALSE)*'[5]Number of Hazard Events'!D20*HLOOKUP(Y$4,[5]Assumptions!$B$2:$H$3,2,FALSE)</f>
        <v>257725245.97865874</v>
      </c>
      <c r="Z20" s="84">
        <f>HLOOKUP(Z$5,$AE$1:$AH$3,2,FALSE)*INDEX('[5]Pop and Housing Units'!$J$4:$Q$115,MATCH('Relocation Components'!$B20,'[5]Pop and Housing Units'!$Q$4:$Q$115,0),MATCH('Relocation Components'!Z$4,'[5]Pop and Housing Units'!$J$4:$Q$4,0))*HLOOKUP(Z$4,$X$1:$AC$2,2,FALSE)*'[5]Number of Hazard Events'!E20*HLOOKUP(Z$4,[5]Assumptions!$B$2:$H$3,2,FALSE)</f>
        <v>0</v>
      </c>
      <c r="AA20" s="84">
        <f>HLOOKUP(AA$5,$AE$1:$AH$3,2,FALSE)*INDEX('[5]Pop and Housing Units'!$J$4:$Q$115,MATCH('Relocation Components'!$B20,'[5]Pop and Housing Units'!$Q$4:$Q$115,0),MATCH('Relocation Components'!AA$4,'[5]Pop and Housing Units'!$J$4:$Q$4,0))*HLOOKUP(AA$4,$X$1:$AC$2,2,FALSE)*'[5]Number of Hazard Events'!F20*HLOOKUP(AA$4,[5]Assumptions!$B$2:$H$3,2,FALSE)</f>
        <v>1090331825.0306072</v>
      </c>
      <c r="AB20" s="84">
        <f>HLOOKUP(AB$5,$AE$1:$AH$3,2,FALSE)*INDEX('[5]Pop and Housing Units'!$J$4:$Q$115,MATCH('Relocation Components'!$B20,'[5]Pop and Housing Units'!$Q$4:$Q$115,0),MATCH('Relocation Components'!AB$4,'[5]Pop and Housing Units'!$J$4:$Q$4,0))*HLOOKUP(AB$4,$X$1:$AC$2,2,FALSE)*'[5]Number of Hazard Events'!G20*HLOOKUP(AB$4,[5]Assumptions!$B$2:$H$3,2,FALSE)</f>
        <v>316463061.51985413</v>
      </c>
      <c r="AC20" s="84">
        <f>HLOOKUP(AC$5,$AE$1:$AH$3,2,FALSE)*INDEX('[5]Pop and Housing Units'!$J$4:$Q$115,MATCH('Relocation Components'!$B20,'[5]Pop and Housing Units'!$Q$4:$Q$115,0),MATCH('Relocation Components'!AC$4,'[5]Pop and Housing Units'!$J$4:$Q$4,0))*HLOOKUP(AC$4,$X$1:$AC$2,2,FALSE)*'[5]Number of Hazard Events'!H20*HLOOKUP(AC$4,[5]Assumptions!$B$2:$H$3,2,FALSE)</f>
        <v>0</v>
      </c>
      <c r="AD20" s="84">
        <f>HLOOKUP(AD$5,$AE$1:$AH$3,2,FALSE)*INDEX('[5]Pop and Housing Units'!$J$4:$Q$115,MATCH('Relocation Components'!$B20,'[5]Pop and Housing Units'!$Q$4:$Q$115,0),MATCH('Relocation Components'!AD$4,'[5]Pop and Housing Units'!$J$4:$Q$4,0))*HLOOKUP(AD$4,$X$1:$AC$2,2,FALSE)*'[5]Number of Hazard Events'!I20*HLOOKUP(AD$4,[5]Assumptions!$B$2:$H$3,2,FALSE)</f>
        <v>2135524531.6456399</v>
      </c>
      <c r="AE20" s="84">
        <f>HLOOKUP(AE$5,$AE$1:$AH$3,2,FALSE)*INDEX('[5]Pop and Housing Units'!$J$4:$Q$115,MATCH('Relocation Components'!$B20,'[5]Pop and Housing Units'!$Q$4:$Q$115,0),MATCH('Relocation Components'!AE$4,'[5]Pop and Housing Units'!$J$4:$Q$4,0))*HLOOKUP(AE$4,$X$1:$AC$2,2,FALSE)*'[5]Number of Hazard Events'!J20*HLOOKUP(AE$4,[5]Assumptions!$B$2:$H$3,2,FALSE)</f>
        <v>440299380.73750573</v>
      </c>
      <c r="AF20" s="84">
        <f>HLOOKUP(AF$5,$AE$1:$AH$3,2,FALSE)*INDEX('[5]Pop and Housing Units'!$J$4:$Q$115,MATCH('Relocation Components'!$B20,'[5]Pop and Housing Units'!$Q$4:$Q$115,0),MATCH('Relocation Components'!AF$4,'[5]Pop and Housing Units'!$J$4:$Q$4,0))*HLOOKUP(AF$4,$X$1:$AC$2,2,FALSE)*'[5]Number of Hazard Events'!K20*HLOOKUP(AF$4,[5]Assumptions!$B$2:$H$3,2,FALSE)</f>
        <v>0</v>
      </c>
      <c r="AG20" s="84">
        <f>HLOOKUP(AG$5,$AE$1:$AH$3,2,FALSE)*INDEX('[5]Pop and Housing Units'!$J$4:$Q$115,MATCH('Relocation Components'!$B20,'[5]Pop and Housing Units'!$Q$4:$Q$115,0),MATCH('Relocation Components'!AG$4,'[5]Pop and Housing Units'!$J$4:$Q$4,0))*HLOOKUP(AG$4,$X$1:$AC$2,2,FALSE)*'[5]Number of Hazard Events'!L20*HLOOKUP(AG$4,[5]Assumptions!$B$2:$H$3,2,FALSE)</f>
        <v>80986640.623209894</v>
      </c>
      <c r="AH20" s="84">
        <f>HLOOKUP(AH$5,$AE$1:$AH$3,2,FALSE)*INDEX('[5]Pop and Housing Units'!$J$4:$Q$115,MATCH('Relocation Components'!$B20,'[5]Pop and Housing Units'!$Q$4:$Q$115,0),MATCH('Relocation Components'!AH$4,'[5]Pop and Housing Units'!$J$4:$Q$4,0))*HLOOKUP(AH$4,$X$1:$AC$2,2,FALSE)*'[5]Number of Hazard Events'!M20*HLOOKUP(AH$4,[5]Assumptions!$B$2:$H$3,2,FALSE)</f>
        <v>27939293.635053173</v>
      </c>
      <c r="AI20" s="84">
        <f>HLOOKUP(AI$5,$AE$1:$AH$3,2,FALSE)*INDEX('[5]Pop and Housing Units'!$J$4:$Q$115,MATCH('Relocation Components'!$B20,'[5]Pop and Housing Units'!$Q$4:$Q$115,0),MATCH('Relocation Components'!AI$4,'[5]Pop and Housing Units'!$J$4:$Q$4,0))*HLOOKUP(AI$4,$X$1:$AC$2,2,FALSE)*'[5]Number of Hazard Events'!N20*HLOOKUP(AI$4,[5]Assumptions!$B$2:$H$3,2,FALSE)</f>
        <v>0</v>
      </c>
      <c r="AJ20" s="84">
        <f>HLOOKUP(AJ$5,$AE$1:$AH$3,2,FALSE)*INDEX('[5]Pop and Housing Units'!$J$4:$Q$115,MATCH('Relocation Components'!$B20,'[5]Pop and Housing Units'!$Q$4:$Q$115,0),MATCH('Relocation Components'!AJ$4,'[5]Pop and Housing Units'!$J$4:$Q$4,0))*HLOOKUP(AJ$4,$X$1:$AC$2,2,FALSE)*'[5]Number of Hazard Events'!O20*HLOOKUP(AJ$4,[5]Assumptions!$B$2:$H$3,2,FALSE)</f>
        <v>81453153.439017147</v>
      </c>
      <c r="AK20" s="84">
        <f>HLOOKUP(AK$5,$AE$1:$AH$3,2,FALSE)*INDEX('[5]Pop and Housing Units'!$J$4:$Q$115,MATCH('Relocation Components'!$B20,'[5]Pop and Housing Units'!$Q$4:$Q$115,0),MATCH('Relocation Components'!AK$4,'[5]Pop and Housing Units'!$J$4:$Q$4,0))*HLOOKUP(AK$4,$X$1:$AC$2,2,FALSE)*'[5]Number of Hazard Events'!P20*HLOOKUP(AK$4,[5]Assumptions!$B$2:$H$3,2,FALSE)</f>
        <v>29272084.57668541</v>
      </c>
      <c r="AL20" s="84">
        <f>HLOOKUP(AL$5,$AE$1:$AH$3,2,FALSE)*INDEX('[5]Pop and Housing Units'!$J$4:$Q$115,MATCH('Relocation Components'!$B20,'[5]Pop and Housing Units'!$Q$4:$Q$115,0),MATCH('Relocation Components'!AL$4,'[5]Pop and Housing Units'!$J$4:$Q$4,0))*HLOOKUP(AL$4,$X$1:$AC$2,2,FALSE)*'[5]Number of Hazard Events'!Q20*HLOOKUP(AL$4,[5]Assumptions!$B$2:$H$3,2,FALSE)</f>
        <v>0</v>
      </c>
      <c r="AM20" s="84">
        <f>HLOOKUP(AM$5,$AE$1:$AH$3,2,FALSE)*INDEX('[5]Pop and Housing Units'!$J$4:$Q$115,MATCH('Relocation Components'!$B20,'[5]Pop and Housing Units'!$Q$4:$Q$115,0),MATCH('Relocation Components'!AM$4,'[5]Pop and Housing Units'!$J$4:$Q$4,0))*HLOOKUP(AM$4,$X$1:$AC$2,2,FALSE)*'[5]Number of Hazard Events'!R20*HLOOKUP(AM$4,[5]Assumptions!$B$2:$H$3,2,FALSE)</f>
        <v>13615804.154603062</v>
      </c>
      <c r="AN20" s="84">
        <f>HLOOKUP(AN$5,$AE$1:$AH$3,2,FALSE)*INDEX('[5]Pop and Housing Units'!$J$4:$Q$115,MATCH('Relocation Components'!$B20,'[5]Pop and Housing Units'!$Q$4:$Q$115,0),MATCH('Relocation Components'!AN$4,'[5]Pop and Housing Units'!$J$4:$Q$4,0))*HLOOKUP(AN$4,$X$1:$AC$2,2,FALSE)*'[5]Number of Hazard Events'!S20*HLOOKUP(AN$4,[5]Assumptions!$B$2:$H$3,2,FALSE)</f>
        <v>3829593.9531160295</v>
      </c>
      <c r="AO20" s="84">
        <f>HLOOKUP(AO$5,$AE$1:$AH$3,2,FALSE)*INDEX('[5]Pop and Housing Units'!$J$4:$Q$115,MATCH('Relocation Components'!$B20,'[5]Pop and Housing Units'!$Q$4:$Q$115,0),MATCH('Relocation Components'!AO$4,'[5]Pop and Housing Units'!$J$4:$Q$4,0))*HLOOKUP(AO$4,$X$1:$AC$2,2,FALSE)*'[5]Number of Hazard Events'!T20*HLOOKUP(AO$4,[5]Assumptions!$B$2:$H$3,2,FALSE)</f>
        <v>0</v>
      </c>
      <c r="AP20" s="60">
        <f t="shared" si="6"/>
        <v>5287291621.7986116</v>
      </c>
      <c r="AQ20" s="60">
        <f>'Emergency Relocation Component'!AN30</f>
        <v>5286720004.1218996</v>
      </c>
      <c r="AR20" s="60">
        <f t="shared" si="3"/>
        <v>571617.67671203613</v>
      </c>
      <c r="AS20" s="60">
        <f t="shared" si="4"/>
        <v>971750.05041046138</v>
      </c>
      <c r="AT20" s="60">
        <f t="shared" si="5"/>
        <v>-313048488.0632928</v>
      </c>
    </row>
    <row r="21" spans="1:46">
      <c r="A21">
        <f t="shared" si="9"/>
        <v>0.02</v>
      </c>
      <c r="B21" s="12">
        <f t="shared" si="7"/>
        <v>2035</v>
      </c>
      <c r="C21" s="60">
        <f>IF(MOD($B21,10)=0,VLOOKUP($B21,'[6]R1 Analysis'!$B$45:$X$58,23,FALSE),(VLOOKUP(CEILING($B21,10),$B$6:$R$116,COLUMN()-1,FALSE)-VLOOKUP(FLOOR($B21,10),$B$6:$R$116,COLUMN()-1,FALSE))/10+C20)</f>
        <v>21444961.549785987</v>
      </c>
      <c r="D21" s="60">
        <f>IF(MOD($B21,10)=0,VLOOKUP($B21,'[6]R1 Analysis'!$B$45:$X$58,15,FALSE),(VLOOKUP(CEILING($B21,10),$B$6:$R$116,COLUMN()-1,FALSE)-VLOOKUP(FLOOR($B21,10),$B$6:$R$116,COLUMN()-1,FALSE))/10+D20)</f>
        <v>3351319.9077805378</v>
      </c>
      <c r="E21" s="60">
        <f>IF(MOD($B21,10)=0,VLOOKUP($B21,'[6]R1 Analysis'!$B$45:$X$58,22,FALSE),(VLOOKUP(CEILING($B21,10),$B$6:$R$116,COLUMN()-1,FALSE)-VLOOKUP(FLOOR($B21,10),$B$6:$R$116,COLUMN()-1,FALSE))/10+E20)</f>
        <v>701875.14643621363</v>
      </c>
      <c r="F21" s="60">
        <f>IF(MOD($B21,10)=0,VLOOKUP($B21,'[6]R2 Analysis'!$B$45:$X$58,8,FALSE),(VLOOKUP(CEILING($B21,10),$B$6:$R$116,COLUMN()-1,FALSE)-VLOOKUP(FLOOR($B21,10),$B$6:$R$116,COLUMN()-1,FALSE))/10+F20)</f>
        <v>208945818.80333337</v>
      </c>
      <c r="G21" s="60">
        <f>IF(MOD($B21,10)=0,VLOOKUP($B21,'[6]R2 Analysis'!$B$45:$X$58,15,FALSE),(VLOOKUP(CEILING($B21,10),$B$6:$R$116,COLUMN()-1,FALSE)-VLOOKUP(FLOOR($B21,10),$B$6:$R$116,COLUMN()-1,FALSE))/10+G20)</f>
        <v>6559492.429767441</v>
      </c>
      <c r="H21" s="60">
        <f>IF(MOD($B21,10)=0,VLOOKUP($B21,'[6]R2 Analysis'!$B$45:$X$58,22,FALSE),(VLOOKUP(CEILING($B21,10),$B$6:$R$116,COLUMN()-1,FALSE)-VLOOKUP(FLOOR($B21,10),$B$6:$R$116,COLUMN()-1,FALSE))/10+H20)</f>
        <v>1349280.543024692</v>
      </c>
      <c r="I21" s="60">
        <f>IF(MOD($B21,10)=0,VLOOKUP($B21,'[6]R3 Analysis'!$B$45:$X$58,8,FALSE),(VLOOKUP(CEILING($B21,10),$B$6:$R$116,COLUMN()-1,FALSE)-VLOOKUP(FLOOR($B21,10),$B$6:$R$116,COLUMN()-1,FALSE))/10+I20)</f>
        <v>34156840.130580649</v>
      </c>
      <c r="J21" s="60">
        <f>IF(MOD($B21,10)=0,VLOOKUP($B21,'[6]R3 Analysis'!$B$45:$X$58,15,FALSE),(VLOOKUP(CEILING($B21,10),$B$6:$R$116,COLUMN()-1,FALSE)-VLOOKUP(FLOOR($B21,10),$B$6:$R$116,COLUMN()-1,FALSE))/10+J20)</f>
        <v>2364559.0980000012</v>
      </c>
      <c r="K21" s="60">
        <f>IF(MOD($B21,10)=0,VLOOKUP($B21,'[6]R3 Analysis'!$B$45:$X$58,22,FALSE),(VLOOKUP(CEILING($B21,10),$B$6:$R$116,COLUMN()-1,FALSE)-VLOOKUP(FLOOR($B21,10),$B$6:$R$116,COLUMN()-1,FALSE))/10+K20)</f>
        <v>902433.07292792818</v>
      </c>
      <c r="L21" s="60">
        <f>IF(MOD($B21,10)=0,VLOOKUP($B21,'[6]R4 Analysis'!$B$45:$X$58,8,FALSE),(VLOOKUP(CEILING($B21,10),$B$6:$R$116,COLUMN()-1,FALSE)-VLOOKUP(FLOOR($B21,10),$B$6:$R$116,COLUMN()-1,FALSE))/10+L20)</f>
        <v>21363366.665788457</v>
      </c>
      <c r="M21" s="60">
        <f>IF(MOD($B21,10)=0,VLOOKUP($B21,'[6]R4 Analysis'!$B$45:$X$58,15,FALSE),(VLOOKUP(CEILING($B21,10),$B$6:$R$116,COLUMN()-1,FALSE)-VLOOKUP(FLOOR($B21,10),$B$6:$R$116,COLUMN()-1,FALSE))/10+M20)</f>
        <v>796596.68908914132</v>
      </c>
      <c r="N21" s="60">
        <f>IF(MOD($B21,10)=0,VLOOKUP($B21,'[6]R4 Analysis'!$B$45:$X$58,22,FALSE),(VLOOKUP(CEILING($B21,10),$B$6:$R$116,COLUMN()-1,FALSE)-VLOOKUP(FLOOR($B21,10),$B$6:$R$116,COLUMN()-1,FALSE))/10+N20)</f>
        <v>292298.1879308463</v>
      </c>
      <c r="O21" s="60">
        <f>IF(MOD($B21,10)=0,VLOOKUP($B21,'[6]R5 Analysis'!$B$45:$X$58,8,FALSE),(VLOOKUP(CEILING($B21,10),$B$6:$R$116,COLUMN()-1,FALSE)-VLOOKUP(FLOOR($B21,10),$B$6:$R$116,COLUMN()-1,FALSE))/10+O20)</f>
        <v>47830625.729999997</v>
      </c>
      <c r="P21" s="60">
        <f>IF(MOD($B21,10)=0,VLOOKUP($B21,'[6]R5 Analysis'!$B$45:$X$58,15,FALSE),(VLOOKUP(CEILING($B21,10),$B$6:$R$116,COLUMN()-1,FALSE)-VLOOKUP(FLOOR($B21,10),$B$6:$R$116,COLUMN()-1,FALSE))/10+P20)</f>
        <v>685115.87726758595</v>
      </c>
      <c r="Q21" s="60">
        <f>IF(MOD($B21,10)=0,VLOOKUP($B21,'[6]R5 Analysis'!$B$45:$X$58,22,FALSE),(VLOOKUP(CEILING($B21,10),$B$6:$R$116,COLUMN()-1,FALSE)-VLOOKUP(FLOOR($B21,10),$B$6:$R$116,COLUMN()-1,FALSE))/10+Q20)</f>
        <v>284329.25593622448</v>
      </c>
      <c r="R21" s="60">
        <f>IF(MOD($B21,10)=0,VLOOKUP($B21,'[6]R6 Analysis'!$B$45:$X$58,8,FALSE),(VLOOKUP(CEILING($B21,10),$B$6:$R$116,COLUMN()-1,FALSE)-VLOOKUP(FLOOR($B21,10),$B$6:$R$116,COLUMN()-1,FALSE))/10+R20)</f>
        <v>2723936.0862500002</v>
      </c>
      <c r="S21" s="60">
        <f>IF(MOD($B21,10)=0,VLOOKUP($B21,'[6]R6 Analysis'!$B$45:$X$58,15,FALSE),(VLOOKUP(CEILING($B21,10),$B$6:$T$116,COLUMN()-1,FALSE)-VLOOKUP(FLOOR($B21,10),$B$6:$T$116,COLUMN()-1,FALSE))/10+S20)</f>
        <v>333650.97709999996</v>
      </c>
      <c r="T21" s="60">
        <f>IF(MOD($B21,10)=0,VLOOKUP($B21,'[6]R6 Analysis'!$B$45:$X$58,22,FALSE),(VLOOKUP(CEILING($B21,10),$B$6:$T$116,COLUMN()-1,FALSE)-VLOOKUP(FLOOR($B21,10),$B$6:$T$116,COLUMN()-1,FALSE))/10+T20)</f>
        <v>183355.68790711864</v>
      </c>
      <c r="U21" s="60">
        <f t="shared" si="1"/>
        <v>354269855.83890617</v>
      </c>
      <c r="V21" s="60">
        <f>'Emergency Relocation Component'!U31</f>
        <v>704073487.08656776</v>
      </c>
      <c r="W21" s="103">
        <f t="shared" si="2"/>
        <v>-349803631.24766159</v>
      </c>
      <c r="X21" s="84">
        <f>HLOOKUP(X$5,$AE$1:$AH$3,2,FALSE)*INDEX('[5]Pop and Housing Units'!$J$4:$Q$115,MATCH('Relocation Components'!$B21,'[5]Pop and Housing Units'!$Q$4:$Q$115,0),MATCH('Relocation Components'!X$4,'[5]Pop and Housing Units'!$J$4:$Q$4,0))*HLOOKUP(X$4,$X$1:$AC$2,2,FALSE)*'[5]Number of Hazard Events'!C21*HLOOKUP(X$4,[5]Assumptions!$B$2:$H$3,2,FALSE)</f>
        <v>828946352.69530654</v>
      </c>
      <c r="Y21" s="84">
        <f>HLOOKUP(Y$5,$AE$1:$AH$3,2,FALSE)*INDEX('[5]Pop and Housing Units'!$J$4:$Q$115,MATCH('Relocation Components'!$B21,'[5]Pop and Housing Units'!$Q$4:$Q$115,0),MATCH('Relocation Components'!Y$4,'[5]Pop and Housing Units'!$J$4:$Q$4,0))*HLOOKUP(Y$4,$X$1:$AC$2,2,FALSE)*'[5]Number of Hazard Events'!D21*HLOOKUP(Y$4,[5]Assumptions!$B$2:$H$3,2,FALSE)</f>
        <v>263830270.3087852</v>
      </c>
      <c r="Z21" s="84">
        <f>HLOOKUP(Z$5,$AE$1:$AH$3,2,FALSE)*INDEX('[5]Pop and Housing Units'!$J$4:$Q$115,MATCH('Relocation Components'!$B21,'[5]Pop and Housing Units'!$Q$4:$Q$115,0),MATCH('Relocation Components'!Z$4,'[5]Pop and Housing Units'!$J$4:$Q$4,0))*HLOOKUP(Z$4,$X$1:$AC$2,2,FALSE)*'[5]Number of Hazard Events'!E21*HLOOKUP(Z$4,[5]Assumptions!$B$2:$H$3,2,FALSE)</f>
        <v>0</v>
      </c>
      <c r="AA21" s="84">
        <f>HLOOKUP(AA$5,$AE$1:$AH$3,2,FALSE)*INDEX('[5]Pop and Housing Units'!$J$4:$Q$115,MATCH('Relocation Components'!$B21,'[5]Pop and Housing Units'!$Q$4:$Q$115,0),MATCH('Relocation Components'!AA$4,'[5]Pop and Housing Units'!$J$4:$Q$4,0))*HLOOKUP(AA$4,$X$1:$AC$2,2,FALSE)*'[5]Number of Hazard Events'!F21*HLOOKUP(AA$4,[5]Assumptions!$B$2:$H$3,2,FALSE)</f>
        <v>1112348780.9390845</v>
      </c>
      <c r="AB21" s="84">
        <f>HLOOKUP(AB$5,$AE$1:$AH$3,2,FALSE)*INDEX('[5]Pop and Housing Units'!$J$4:$Q$115,MATCH('Relocation Components'!$B21,'[5]Pop and Housing Units'!$Q$4:$Q$115,0),MATCH('Relocation Components'!AB$4,'[5]Pop and Housing Units'!$J$4:$Q$4,0))*HLOOKUP(AB$4,$X$1:$AC$2,2,FALSE)*'[5]Number of Hazard Events'!G21*HLOOKUP(AB$4,[5]Assumptions!$B$2:$H$3,2,FALSE)</f>
        <v>322846768.09157842</v>
      </c>
      <c r="AC21" s="84">
        <f>HLOOKUP(AC$5,$AE$1:$AH$3,2,FALSE)*INDEX('[5]Pop and Housing Units'!$J$4:$Q$115,MATCH('Relocation Components'!$B21,'[5]Pop and Housing Units'!$Q$4:$Q$115,0),MATCH('Relocation Components'!AC$4,'[5]Pop and Housing Units'!$J$4:$Q$4,0))*HLOOKUP(AC$4,$X$1:$AC$2,2,FALSE)*'[5]Number of Hazard Events'!H21*HLOOKUP(AC$4,[5]Assumptions!$B$2:$H$3,2,FALSE)</f>
        <v>0</v>
      </c>
      <c r="AD21" s="84">
        <f>HLOOKUP(AD$5,$AE$1:$AH$3,2,FALSE)*INDEX('[5]Pop and Housing Units'!$J$4:$Q$115,MATCH('Relocation Components'!$B21,'[5]Pop and Housing Units'!$Q$4:$Q$115,0),MATCH('Relocation Components'!AD$4,'[5]Pop and Housing Units'!$J$4:$Q$4,0))*HLOOKUP(AD$4,$X$1:$AC$2,2,FALSE)*'[5]Number of Hazard Events'!I21*HLOOKUP(AD$4,[5]Assumptions!$B$2:$H$3,2,FALSE)</f>
        <v>2185645921.0558882</v>
      </c>
      <c r="AE21" s="84">
        <f>HLOOKUP(AE$5,$AE$1:$AH$3,2,FALSE)*INDEX('[5]Pop and Housing Units'!$J$4:$Q$115,MATCH('Relocation Components'!$B21,'[5]Pop and Housing Units'!$Q$4:$Q$115,0),MATCH('Relocation Components'!AE$4,'[5]Pop and Housing Units'!$J$4:$Q$4,0))*HLOOKUP(AE$4,$X$1:$AC$2,2,FALSE)*'[5]Number of Hazard Events'!J21*HLOOKUP(AE$4,[5]Assumptions!$B$2:$H$3,2,FALSE)</f>
        <v>450643215.46824181</v>
      </c>
      <c r="AF21" s="84">
        <f>HLOOKUP(AF$5,$AE$1:$AH$3,2,FALSE)*INDEX('[5]Pop and Housing Units'!$J$4:$Q$115,MATCH('Relocation Components'!$B21,'[5]Pop and Housing Units'!$Q$4:$Q$115,0),MATCH('Relocation Components'!AF$4,'[5]Pop and Housing Units'!$J$4:$Q$4,0))*HLOOKUP(AF$4,$X$1:$AC$2,2,FALSE)*'[5]Number of Hazard Events'!K21*HLOOKUP(AF$4,[5]Assumptions!$B$2:$H$3,2,FALSE)</f>
        <v>0</v>
      </c>
      <c r="AG21" s="84">
        <f>HLOOKUP(AG$5,$AE$1:$AH$3,2,FALSE)*INDEX('[5]Pop and Housing Units'!$J$4:$Q$115,MATCH('Relocation Components'!$B21,'[5]Pop and Housing Units'!$Q$4:$Q$115,0),MATCH('Relocation Components'!AG$4,'[5]Pop and Housing Units'!$J$4:$Q$4,0))*HLOOKUP(AG$4,$X$1:$AC$2,2,FALSE)*'[5]Number of Hazard Events'!L21*HLOOKUP(AG$4,[5]Assumptions!$B$2:$H$3,2,FALSE)</f>
        <v>82200355.707750067</v>
      </c>
      <c r="AH21" s="84">
        <f>HLOOKUP(AH$5,$AE$1:$AH$3,2,FALSE)*INDEX('[5]Pop and Housing Units'!$J$4:$Q$115,MATCH('Relocation Components'!$B21,'[5]Pop and Housing Units'!$Q$4:$Q$115,0),MATCH('Relocation Components'!AH$4,'[5]Pop and Housing Units'!$J$4:$Q$4,0))*HLOOKUP(AH$4,$X$1:$AC$2,2,FALSE)*'[5]Number of Hazard Events'!M21*HLOOKUP(AH$4,[5]Assumptions!$B$2:$H$3,2,FALSE)</f>
        <v>28355436.604568042</v>
      </c>
      <c r="AI21" s="84">
        <f>HLOOKUP(AI$5,$AE$1:$AH$3,2,FALSE)*INDEX('[5]Pop and Housing Units'!$J$4:$Q$115,MATCH('Relocation Components'!$B21,'[5]Pop and Housing Units'!$Q$4:$Q$115,0),MATCH('Relocation Components'!AI$4,'[5]Pop and Housing Units'!$J$4:$Q$4,0))*HLOOKUP(AI$4,$X$1:$AC$2,2,FALSE)*'[5]Number of Hazard Events'!N21*HLOOKUP(AI$4,[5]Assumptions!$B$2:$H$3,2,FALSE)</f>
        <v>0</v>
      </c>
      <c r="AJ21" s="84">
        <f>HLOOKUP(AJ$5,$AE$1:$AH$3,2,FALSE)*INDEX('[5]Pop and Housing Units'!$J$4:$Q$115,MATCH('Relocation Components'!$B21,'[5]Pop and Housing Units'!$Q$4:$Q$115,0),MATCH('Relocation Components'!AJ$4,'[5]Pop and Housing Units'!$J$4:$Q$4,0))*HLOOKUP(AJ$4,$X$1:$AC$2,2,FALSE)*'[5]Number of Hazard Events'!O21*HLOOKUP(AJ$4,[5]Assumptions!$B$2:$H$3,2,FALSE)</f>
        <v>82737293.730839193</v>
      </c>
      <c r="AK21" s="84">
        <f>HLOOKUP(AK$5,$AE$1:$AH$3,2,FALSE)*INDEX('[5]Pop and Housing Units'!$J$4:$Q$115,MATCH('Relocation Components'!$B21,'[5]Pop and Housing Units'!$Q$4:$Q$115,0),MATCH('Relocation Components'!AK$4,'[5]Pop and Housing Units'!$J$4:$Q$4,0))*HLOOKUP(AK$4,$X$1:$AC$2,2,FALSE)*'[5]Number of Hazard Events'!P21*HLOOKUP(AK$4,[5]Assumptions!$B$2:$H$3,2,FALSE)</f>
        <v>29727969.289122369</v>
      </c>
      <c r="AL21" s="84">
        <f>HLOOKUP(AL$5,$AE$1:$AH$3,2,FALSE)*INDEX('[5]Pop and Housing Units'!$J$4:$Q$115,MATCH('Relocation Components'!$B21,'[5]Pop and Housing Units'!$Q$4:$Q$115,0),MATCH('Relocation Components'!AL$4,'[5]Pop and Housing Units'!$J$4:$Q$4,0))*HLOOKUP(AL$4,$X$1:$AC$2,2,FALSE)*'[5]Number of Hazard Events'!Q21*HLOOKUP(AL$4,[5]Assumptions!$B$2:$H$3,2,FALSE)</f>
        <v>0</v>
      </c>
      <c r="AM21" s="84">
        <f>HLOOKUP(AM$5,$AE$1:$AH$3,2,FALSE)*INDEX('[5]Pop and Housing Units'!$J$4:$Q$115,MATCH('Relocation Components'!$B21,'[5]Pop and Housing Units'!$Q$4:$Q$115,0),MATCH('Relocation Components'!AM$4,'[5]Pop and Housing Units'!$J$4:$Q$4,0))*HLOOKUP(AM$4,$X$1:$AC$2,2,FALSE)*'[5]Number of Hazard Events'!R21*HLOOKUP(AM$4,[5]Assumptions!$B$2:$H$3,2,FALSE)</f>
        <v>13848047.183859432</v>
      </c>
      <c r="AN21" s="84">
        <f>HLOOKUP(AN$5,$AE$1:$AH$3,2,FALSE)*INDEX('[5]Pop and Housing Units'!$J$4:$Q$115,MATCH('Relocation Components'!$B21,'[5]Pop and Housing Units'!$Q$4:$Q$115,0),MATCH('Relocation Components'!AN$4,'[5]Pop and Housing Units'!$J$4:$Q$4,0))*HLOOKUP(AN$4,$X$1:$AC$2,2,FALSE)*'[5]Number of Hazard Events'!S21*HLOOKUP(AN$4,[5]Assumptions!$B$2:$H$3,2,FALSE)</f>
        <v>3895515.8817204596</v>
      </c>
      <c r="AO21" s="84">
        <f>HLOOKUP(AO$5,$AE$1:$AH$3,2,FALSE)*INDEX('[5]Pop and Housing Units'!$J$4:$Q$115,MATCH('Relocation Components'!$B21,'[5]Pop and Housing Units'!$Q$4:$Q$115,0),MATCH('Relocation Components'!AO$4,'[5]Pop and Housing Units'!$J$4:$Q$4,0))*HLOOKUP(AO$4,$X$1:$AC$2,2,FALSE)*'[5]Number of Hazard Events'!T21*HLOOKUP(AO$4,[5]Assumptions!$B$2:$H$3,2,FALSE)</f>
        <v>0</v>
      </c>
      <c r="AP21" s="60">
        <f t="shared" si="6"/>
        <v>5405025926.9567451</v>
      </c>
      <c r="AQ21" s="60">
        <f>'Emergency Relocation Component'!AN31</f>
        <v>5404444011.609664</v>
      </c>
      <c r="AR21" s="60">
        <f t="shared" si="3"/>
        <v>581915.34708118439</v>
      </c>
      <c r="AS21" s="60">
        <f t="shared" si="4"/>
        <v>989256.09003801341</v>
      </c>
      <c r="AT21" s="60">
        <f t="shared" si="5"/>
        <v>-348814375.15762359</v>
      </c>
    </row>
    <row r="22" spans="1:46">
      <c r="A22">
        <f t="shared" si="9"/>
        <v>0.02</v>
      </c>
      <c r="B22" s="12">
        <f t="shared" si="7"/>
        <v>2036</v>
      </c>
      <c r="C22" s="60">
        <f>IF(MOD($B22,10)=0,VLOOKUP($B22,'[6]R1 Analysis'!$B$45:$X$58,23,FALSE),(VLOOKUP(CEILING($B22,10),$B$6:$R$116,COLUMN()-1,FALSE)-VLOOKUP(FLOOR($B22,10),$B$6:$R$116,COLUMN()-1,FALSE))/10+C21)</f>
        <v>21595922.60171213</v>
      </c>
      <c r="D22" s="60">
        <f>IF(MOD($B22,10)=0,VLOOKUP($B22,'[6]R1 Analysis'!$B$45:$X$58,15,FALSE),(VLOOKUP(CEILING($B22,10),$B$6:$R$116,COLUMN()-1,FALSE)-VLOOKUP(FLOOR($B22,10),$B$6:$R$116,COLUMN()-1,FALSE))/10+D21)</f>
        <v>3375203.7487522769</v>
      </c>
      <c r="E22" s="60">
        <f>IF(MOD($B22,10)=0,VLOOKUP($B22,'[6]R1 Analysis'!$B$45:$X$58,22,FALSE),(VLOOKUP(CEILING($B22,10),$B$6:$R$116,COLUMN()-1,FALSE)-VLOOKUP(FLOOR($B22,10),$B$6:$R$116,COLUMN()-1,FALSE))/10+E21)</f>
        <v>706849.94635061687</v>
      </c>
      <c r="F22" s="60">
        <f>IF(MOD($B22,10)=0,VLOOKUP($B22,'[6]R2 Analysis'!$B$45:$X$58,8,FALSE),(VLOOKUP(CEILING($B22,10),$B$6:$R$116,COLUMN()-1,FALSE)-VLOOKUP(FLOOR($B22,10),$B$6:$R$116,COLUMN()-1,FALSE))/10+F21)</f>
        <v>210433912.19238099</v>
      </c>
      <c r="G22" s="60">
        <f>IF(MOD($B22,10)=0,VLOOKUP($B22,'[6]R2 Analysis'!$B$45:$X$58,15,FALSE),(VLOOKUP(CEILING($B22,10),$B$6:$R$116,COLUMN()-1,FALSE)-VLOOKUP(FLOOR($B22,10),$B$6:$R$116,COLUMN()-1,FALSE))/10+G21)</f>
        <v>6606075.4302790686</v>
      </c>
      <c r="H22" s="60">
        <f>IF(MOD($B22,10)=0,VLOOKUP($B22,'[6]R2 Analysis'!$B$45:$X$58,22,FALSE),(VLOOKUP(CEILING($B22,10),$B$6:$R$116,COLUMN()-1,FALSE)-VLOOKUP(FLOOR($B22,10),$B$6:$R$116,COLUMN()-1,FALSE))/10+H21)</f>
        <v>1358843.055050618</v>
      </c>
      <c r="I22" s="60">
        <f>IF(MOD($B22,10)=0,VLOOKUP($B22,'[6]R3 Analysis'!$B$45:$X$58,8,FALSE),(VLOOKUP(CEILING($B22,10),$B$6:$R$116,COLUMN()-1,FALSE)-VLOOKUP(FLOOR($B22,10),$B$6:$R$116,COLUMN()-1,FALSE))/10+I21)</f>
        <v>34398205.382038713</v>
      </c>
      <c r="J22" s="60">
        <f>IF(MOD($B22,10)=0,VLOOKUP($B22,'[6]R3 Analysis'!$B$45:$X$58,15,FALSE),(VLOOKUP(CEILING($B22,10),$B$6:$R$116,COLUMN()-1,FALSE)-VLOOKUP(FLOOR($B22,10),$B$6:$R$116,COLUMN()-1,FALSE))/10+J21)</f>
        <v>2381319.4416000014</v>
      </c>
      <c r="K22" s="60">
        <f>IF(MOD($B22,10)=0,VLOOKUP($B22,'[6]R3 Analysis'!$B$45:$X$58,22,FALSE),(VLOOKUP(CEILING($B22,10),$B$6:$R$116,COLUMN()-1,FALSE)-VLOOKUP(FLOOR($B22,10),$B$6:$R$116,COLUMN()-1,FALSE))/10+K21)</f>
        <v>908827.50834414444</v>
      </c>
      <c r="L22" s="60">
        <f>IF(MOD($B22,10)=0,VLOOKUP($B22,'[6]R4 Analysis'!$B$45:$X$58,8,FALSE),(VLOOKUP(CEILING($B22,10),$B$6:$R$116,COLUMN()-1,FALSE)-VLOOKUP(FLOOR($B22,10),$B$6:$R$116,COLUMN()-1,FALSE))/10+L21)</f>
        <v>21516646.426619224</v>
      </c>
      <c r="M22" s="60">
        <f>IF(MOD($B22,10)=0,VLOOKUP($B22,'[6]R4 Analysis'!$B$45:$X$58,15,FALSE),(VLOOKUP(CEILING($B22,10),$B$6:$R$116,COLUMN()-1,FALSE)-VLOOKUP(FLOOR($B22,10),$B$6:$R$116,COLUMN()-1,FALSE))/10+M21)</f>
        <v>802240.43553767668</v>
      </c>
      <c r="N22" s="60">
        <f>IF(MOD($B22,10)=0,VLOOKUP($B22,'[6]R4 Analysis'!$B$45:$X$58,22,FALSE),(VLOOKUP(CEILING($B22,10),$B$6:$R$116,COLUMN()-1,FALSE)-VLOOKUP(FLOOR($B22,10),$B$6:$R$116,COLUMN()-1,FALSE))/10+N21)</f>
        <v>294368.45246151055</v>
      </c>
      <c r="O22" s="60">
        <f>IF(MOD($B22,10)=0,VLOOKUP($B22,'[6]R5 Analysis'!$B$45:$X$58,8,FALSE),(VLOOKUP(CEILING($B22,10),$B$6:$R$116,COLUMN()-1,FALSE)-VLOOKUP(FLOOR($B22,10),$B$6:$R$116,COLUMN()-1,FALSE))/10+O21)</f>
        <v>48176069.138049997</v>
      </c>
      <c r="P22" s="60">
        <f>IF(MOD($B22,10)=0,VLOOKUP($B22,'[6]R5 Analysis'!$B$45:$X$58,15,FALSE),(VLOOKUP(CEILING($B22,10),$B$6:$R$116,COLUMN()-1,FALSE)-VLOOKUP(FLOOR($B22,10),$B$6:$R$116,COLUMN()-1,FALSE))/10+P21)</f>
        <v>689935.78796193074</v>
      </c>
      <c r="Q22" s="60">
        <f>IF(MOD($B22,10)=0,VLOOKUP($B22,'[6]R5 Analysis'!$B$45:$X$58,22,FALSE),(VLOOKUP(CEILING($B22,10),$B$6:$R$116,COLUMN()-1,FALSE)-VLOOKUP(FLOOR($B22,10),$B$6:$R$116,COLUMN()-1,FALSE))/10+Q21)</f>
        <v>286346.07661224488</v>
      </c>
      <c r="R22" s="60">
        <f>IF(MOD($B22,10)=0,VLOOKUP($B22,'[6]R6 Analysis'!$B$45:$X$58,8,FALSE),(VLOOKUP(CEILING($B22,10),$B$6:$R$116,COLUMN()-1,FALSE)-VLOOKUP(FLOOR($B22,10),$B$6:$R$116,COLUMN()-1,FALSE))/10+R21)</f>
        <v>2742885.2068500002</v>
      </c>
      <c r="S22" s="60">
        <f>IF(MOD($B22,10)=0,VLOOKUP($B22,'[6]R6 Analysis'!$B$45:$X$58,15,FALSE),(VLOOKUP(CEILING($B22,10),$B$6:$T$116,COLUMN()-1,FALSE)-VLOOKUP(FLOOR($B22,10),$B$6:$T$116,COLUMN()-1,FALSE))/10+S21)</f>
        <v>336023.14787999995</v>
      </c>
      <c r="T22" s="60">
        <f>IF(MOD($B22,10)=0,VLOOKUP($B22,'[6]R6 Analysis'!$B$45:$X$58,22,FALSE),(VLOOKUP(CEILING($B22,10),$B$6:$T$116,COLUMN()-1,FALSE)-VLOOKUP(FLOOR($B22,10),$B$6:$T$116,COLUMN()-1,FALSE))/10+T21)</f>
        <v>184656.64847647457</v>
      </c>
      <c r="U22" s="60">
        <f t="shared" si="1"/>
        <v>356794330.62695771</v>
      </c>
      <c r="V22" s="60">
        <f>'Emergency Relocation Component'!U32</f>
        <v>744547727.75286674</v>
      </c>
      <c r="W22" s="103">
        <f t="shared" si="2"/>
        <v>-387753397.12590903</v>
      </c>
      <c r="X22" s="84">
        <f>HLOOKUP(X$5,$AE$1:$AH$3,2,FALSE)*INDEX('[5]Pop and Housing Units'!$J$4:$Q$115,MATCH('Relocation Components'!$B22,'[5]Pop and Housing Units'!$Q$4:$Q$115,0),MATCH('Relocation Components'!X$4,'[5]Pop and Housing Units'!$J$4:$Q$4,0))*HLOOKUP(X$4,$X$1:$AC$2,2,FALSE)*'[5]Number of Hazard Events'!C22*HLOOKUP(X$4,[5]Assumptions!$B$2:$H$3,2,FALSE)</f>
        <v>848902453.13776863</v>
      </c>
      <c r="Y22" s="84">
        <f>HLOOKUP(Y$5,$AE$1:$AH$3,2,FALSE)*INDEX('[5]Pop and Housing Units'!$J$4:$Q$115,MATCH('Relocation Components'!$B22,'[5]Pop and Housing Units'!$Q$4:$Q$115,0),MATCH('Relocation Components'!Y$4,'[5]Pop and Housing Units'!$J$4:$Q$4,0))*HLOOKUP(Y$4,$X$1:$AC$2,2,FALSE)*'[5]Number of Hazard Events'!D22*HLOOKUP(Y$4,[5]Assumptions!$B$2:$H$3,2,FALSE)</f>
        <v>270210173.0527547</v>
      </c>
      <c r="Z22" s="84">
        <f>HLOOKUP(Z$5,$AE$1:$AH$3,2,FALSE)*INDEX('[5]Pop and Housing Units'!$J$4:$Q$115,MATCH('Relocation Components'!$B22,'[5]Pop and Housing Units'!$Q$4:$Q$115,0),MATCH('Relocation Components'!Z$4,'[5]Pop and Housing Units'!$J$4:$Q$4,0))*HLOOKUP(Z$4,$X$1:$AC$2,2,FALSE)*'[5]Number of Hazard Events'!E22*HLOOKUP(Z$4,[5]Assumptions!$B$2:$H$3,2,FALSE)</f>
        <v>0</v>
      </c>
      <c r="AA22" s="84">
        <f>HLOOKUP(AA$5,$AE$1:$AH$3,2,FALSE)*INDEX('[5]Pop and Housing Units'!$J$4:$Q$115,MATCH('Relocation Components'!$B22,'[5]Pop and Housing Units'!$Q$4:$Q$115,0),MATCH('Relocation Components'!AA$4,'[5]Pop and Housing Units'!$J$4:$Q$4,0))*HLOOKUP(AA$4,$X$1:$AC$2,2,FALSE)*'[5]Number of Hazard Events'!F22*HLOOKUP(AA$4,[5]Assumptions!$B$2:$H$3,2,FALSE)</f>
        <v>1135282950.786566</v>
      </c>
      <c r="AB22" s="84">
        <f>HLOOKUP(AB$5,$AE$1:$AH$3,2,FALSE)*INDEX('[5]Pop and Housing Units'!$J$4:$Q$115,MATCH('Relocation Components'!$B22,'[5]Pop and Housing Units'!$Q$4:$Q$115,0),MATCH('Relocation Components'!AB$4,'[5]Pop and Housing Units'!$J$4:$Q$4,0))*HLOOKUP(AB$4,$X$1:$AC$2,2,FALSE)*'[5]Number of Hazard Events'!G22*HLOOKUP(AB$4,[5]Assumptions!$B$2:$H$3,2,FALSE)</f>
        <v>329496514.31896961</v>
      </c>
      <c r="AC22" s="84">
        <f>HLOOKUP(AC$5,$AE$1:$AH$3,2,FALSE)*INDEX('[5]Pop and Housing Units'!$J$4:$Q$115,MATCH('Relocation Components'!$B22,'[5]Pop and Housing Units'!$Q$4:$Q$115,0),MATCH('Relocation Components'!AC$4,'[5]Pop and Housing Units'!$J$4:$Q$4,0))*HLOOKUP(AC$4,$X$1:$AC$2,2,FALSE)*'[5]Number of Hazard Events'!H22*HLOOKUP(AC$4,[5]Assumptions!$B$2:$H$3,2,FALSE)</f>
        <v>0</v>
      </c>
      <c r="AD22" s="84">
        <f>HLOOKUP(AD$5,$AE$1:$AH$3,2,FALSE)*INDEX('[5]Pop and Housing Units'!$J$4:$Q$115,MATCH('Relocation Components'!$B22,'[5]Pop and Housing Units'!$Q$4:$Q$115,0),MATCH('Relocation Components'!AD$4,'[5]Pop and Housing Units'!$J$4:$Q$4,0))*HLOOKUP(AD$4,$X$1:$AC$2,2,FALSE)*'[5]Number of Hazard Events'!I22*HLOOKUP(AD$4,[5]Assumptions!$B$2:$H$3,2,FALSE)</f>
        <v>2238019065.7182889</v>
      </c>
      <c r="AE22" s="84">
        <f>HLOOKUP(AE$5,$AE$1:$AH$3,2,FALSE)*INDEX('[5]Pop and Housing Units'!$J$4:$Q$115,MATCH('Relocation Components'!$B22,'[5]Pop and Housing Units'!$Q$4:$Q$115,0),MATCH('Relocation Components'!AE$4,'[5]Pop and Housing Units'!$J$4:$Q$4,0))*HLOOKUP(AE$4,$X$1:$AC$2,2,FALSE)*'[5]Number of Hazard Events'!J22*HLOOKUP(AE$4,[5]Assumptions!$B$2:$H$3,2,FALSE)</f>
        <v>461451645.33851254</v>
      </c>
      <c r="AF22" s="84">
        <f>HLOOKUP(AF$5,$AE$1:$AH$3,2,FALSE)*INDEX('[5]Pop and Housing Units'!$J$4:$Q$115,MATCH('Relocation Components'!$B22,'[5]Pop and Housing Units'!$Q$4:$Q$115,0),MATCH('Relocation Components'!AF$4,'[5]Pop and Housing Units'!$J$4:$Q$4,0))*HLOOKUP(AF$4,$X$1:$AC$2,2,FALSE)*'[5]Number of Hazard Events'!K22*HLOOKUP(AF$4,[5]Assumptions!$B$2:$H$3,2,FALSE)</f>
        <v>0</v>
      </c>
      <c r="AG22" s="84">
        <f>HLOOKUP(AG$5,$AE$1:$AH$3,2,FALSE)*INDEX('[5]Pop and Housing Units'!$J$4:$Q$115,MATCH('Relocation Components'!$B22,'[5]Pop and Housing Units'!$Q$4:$Q$115,0),MATCH('Relocation Components'!AG$4,'[5]Pop and Housing Units'!$J$4:$Q$4,0))*HLOOKUP(AG$4,$X$1:$AC$2,2,FALSE)*'[5]Number of Hazard Events'!L22*HLOOKUP(AG$4,[5]Assumptions!$B$2:$H$3,2,FALSE)</f>
        <v>83423088.8482631</v>
      </c>
      <c r="AH22" s="84">
        <f>HLOOKUP(AH$5,$AE$1:$AH$3,2,FALSE)*INDEX('[5]Pop and Housing Units'!$J$4:$Q$115,MATCH('Relocation Components'!$B22,'[5]Pop and Housing Units'!$Q$4:$Q$115,0),MATCH('Relocation Components'!AH$4,'[5]Pop and Housing Units'!$J$4:$Q$4,0))*HLOOKUP(AH$4,$X$1:$AC$2,2,FALSE)*'[5]Number of Hazard Events'!M22*HLOOKUP(AH$4,[5]Assumptions!$B$2:$H$3,2,FALSE)</f>
        <v>28774651.349398673</v>
      </c>
      <c r="AI22" s="84">
        <f>HLOOKUP(AI$5,$AE$1:$AH$3,2,FALSE)*INDEX('[5]Pop and Housing Units'!$J$4:$Q$115,MATCH('Relocation Components'!$B22,'[5]Pop and Housing Units'!$Q$4:$Q$115,0),MATCH('Relocation Components'!AI$4,'[5]Pop and Housing Units'!$J$4:$Q$4,0))*HLOOKUP(AI$4,$X$1:$AC$2,2,FALSE)*'[5]Number of Hazard Events'!N22*HLOOKUP(AI$4,[5]Assumptions!$B$2:$H$3,2,FALSE)</f>
        <v>0</v>
      </c>
      <c r="AJ22" s="84">
        <f>HLOOKUP(AJ$5,$AE$1:$AH$3,2,FALSE)*INDEX('[5]Pop and Housing Units'!$J$4:$Q$115,MATCH('Relocation Components'!$B22,'[5]Pop and Housing Units'!$Q$4:$Q$115,0),MATCH('Relocation Components'!AJ$4,'[5]Pop and Housing Units'!$J$4:$Q$4,0))*HLOOKUP(AJ$4,$X$1:$AC$2,2,FALSE)*'[5]Number of Hazard Events'!O22*HLOOKUP(AJ$4,[5]Assumptions!$B$2:$H$3,2,FALSE)</f>
        <v>84031423.626707822</v>
      </c>
      <c r="AK22" s="84">
        <f>HLOOKUP(AK$5,$AE$1:$AH$3,2,FALSE)*INDEX('[5]Pop and Housing Units'!$J$4:$Q$115,MATCH('Relocation Components'!$B22,'[5]Pop and Housing Units'!$Q$4:$Q$115,0),MATCH('Relocation Components'!AK$4,'[5]Pop and Housing Units'!$J$4:$Q$4,0))*HLOOKUP(AK$4,$X$1:$AC$2,2,FALSE)*'[5]Number of Hazard Events'!P22*HLOOKUP(AK$4,[5]Assumptions!$B$2:$H$3,2,FALSE)</f>
        <v>30187350.362975635</v>
      </c>
      <c r="AL22" s="84">
        <f>HLOOKUP(AL$5,$AE$1:$AH$3,2,FALSE)*INDEX('[5]Pop and Housing Units'!$J$4:$Q$115,MATCH('Relocation Components'!$B22,'[5]Pop and Housing Units'!$Q$4:$Q$115,0),MATCH('Relocation Components'!AL$4,'[5]Pop and Housing Units'!$J$4:$Q$4,0))*HLOOKUP(AL$4,$X$1:$AC$2,2,FALSE)*'[5]Number of Hazard Events'!Q22*HLOOKUP(AL$4,[5]Assumptions!$B$2:$H$3,2,FALSE)</f>
        <v>0</v>
      </c>
      <c r="AM22" s="84">
        <f>HLOOKUP(AM$5,$AE$1:$AH$3,2,FALSE)*INDEX('[5]Pop and Housing Units'!$J$4:$Q$115,MATCH('Relocation Components'!$B22,'[5]Pop and Housing Units'!$Q$4:$Q$115,0),MATCH('Relocation Components'!AM$4,'[5]Pop and Housing Units'!$J$4:$Q$4,0))*HLOOKUP(AM$4,$X$1:$AC$2,2,FALSE)*'[5]Number of Hazard Events'!R22*HLOOKUP(AM$4,[5]Assumptions!$B$2:$H$3,2,FALSE)</f>
        <v>14083524.60498596</v>
      </c>
      <c r="AN22" s="84">
        <f>HLOOKUP(AN$5,$AE$1:$AH$3,2,FALSE)*INDEX('[5]Pop and Housing Units'!$J$4:$Q$115,MATCH('Relocation Components'!$B22,'[5]Pop and Housing Units'!$Q$4:$Q$115,0),MATCH('Relocation Components'!AN$4,'[5]Pop and Housing Units'!$J$4:$Q$4,0))*HLOOKUP(AN$4,$X$1:$AC$2,2,FALSE)*'[5]Number of Hazard Events'!S22*HLOOKUP(AN$4,[5]Assumptions!$B$2:$H$3,2,FALSE)</f>
        <v>3962359.513216259</v>
      </c>
      <c r="AO22" s="84">
        <f>HLOOKUP(AO$5,$AE$1:$AH$3,2,FALSE)*INDEX('[5]Pop and Housing Units'!$J$4:$Q$115,MATCH('Relocation Components'!$B22,'[5]Pop and Housing Units'!$Q$4:$Q$115,0),MATCH('Relocation Components'!AO$4,'[5]Pop and Housing Units'!$J$4:$Q$4,0))*HLOOKUP(AO$4,$X$1:$AC$2,2,FALSE)*'[5]Number of Hazard Events'!T22*HLOOKUP(AO$4,[5]Assumptions!$B$2:$H$3,2,FALSE)</f>
        <v>0</v>
      </c>
      <c r="AP22" s="60">
        <f t="shared" si="6"/>
        <v>5527825200.6584082</v>
      </c>
      <c r="AQ22" s="60">
        <f>'Emergency Relocation Component'!AN32</f>
        <v>5527232631.2623529</v>
      </c>
      <c r="AR22" s="60">
        <f t="shared" si="3"/>
        <v>592569.39605522156</v>
      </c>
      <c r="AS22" s="60">
        <f t="shared" si="4"/>
        <v>1007367.9732938766</v>
      </c>
      <c r="AT22" s="60">
        <f t="shared" si="5"/>
        <v>-386746029.15261513</v>
      </c>
    </row>
    <row r="23" spans="1:46">
      <c r="A23">
        <f t="shared" si="9"/>
        <v>0.02</v>
      </c>
      <c r="B23" s="12">
        <f t="shared" si="7"/>
        <v>2037</v>
      </c>
      <c r="C23" s="60">
        <f>IF(MOD($B23,10)=0,VLOOKUP($B23,'[6]R1 Analysis'!$B$45:$X$58,23,FALSE),(VLOOKUP(CEILING($B23,10),$B$6:$R$116,COLUMN()-1,FALSE)-VLOOKUP(FLOOR($B23,10),$B$6:$R$116,COLUMN()-1,FALSE))/10+C22)</f>
        <v>21746883.653638273</v>
      </c>
      <c r="D23" s="60">
        <f>IF(MOD($B23,10)=0,VLOOKUP($B23,'[6]R1 Analysis'!$B$45:$X$58,15,FALSE),(VLOOKUP(CEILING($B23,10),$B$6:$R$116,COLUMN()-1,FALSE)-VLOOKUP(FLOOR($B23,10),$B$6:$R$116,COLUMN()-1,FALSE))/10+D22)</f>
        <v>3399087.5897240159</v>
      </c>
      <c r="E23" s="60">
        <f>IF(MOD($B23,10)=0,VLOOKUP($B23,'[6]R1 Analysis'!$B$45:$X$58,22,FALSE),(VLOOKUP(CEILING($B23,10),$B$6:$R$116,COLUMN()-1,FALSE)-VLOOKUP(FLOOR($B23,10),$B$6:$R$116,COLUMN()-1,FALSE))/10+E22)</f>
        <v>711824.74626502011</v>
      </c>
      <c r="F23" s="60">
        <f>IF(MOD($B23,10)=0,VLOOKUP($B23,'[6]R2 Analysis'!$B$45:$X$58,8,FALSE),(VLOOKUP(CEILING($B23,10),$B$6:$R$116,COLUMN()-1,FALSE)-VLOOKUP(FLOOR($B23,10),$B$6:$R$116,COLUMN()-1,FALSE))/10+F22)</f>
        <v>211922005.58142862</v>
      </c>
      <c r="G23" s="60">
        <f>IF(MOD($B23,10)=0,VLOOKUP($B23,'[6]R2 Analysis'!$B$45:$X$58,15,FALSE),(VLOOKUP(CEILING($B23,10),$B$6:$R$116,COLUMN()-1,FALSE)-VLOOKUP(FLOOR($B23,10),$B$6:$R$116,COLUMN()-1,FALSE))/10+G22)</f>
        <v>6652658.4307906963</v>
      </c>
      <c r="H23" s="60">
        <f>IF(MOD($B23,10)=0,VLOOKUP($B23,'[6]R2 Analysis'!$B$45:$X$58,22,FALSE),(VLOOKUP(CEILING($B23,10),$B$6:$R$116,COLUMN()-1,FALSE)-VLOOKUP(FLOOR($B23,10),$B$6:$R$116,COLUMN()-1,FALSE))/10+H22)</f>
        <v>1368405.567076544</v>
      </c>
      <c r="I23" s="60">
        <f>IF(MOD($B23,10)=0,VLOOKUP($B23,'[6]R3 Analysis'!$B$45:$X$58,8,FALSE),(VLOOKUP(CEILING($B23,10),$B$6:$R$116,COLUMN()-1,FALSE)-VLOOKUP(FLOOR($B23,10),$B$6:$R$116,COLUMN()-1,FALSE))/10+I22)</f>
        <v>34639570.633496776</v>
      </c>
      <c r="J23" s="60">
        <f>IF(MOD($B23,10)=0,VLOOKUP($B23,'[6]R3 Analysis'!$B$45:$X$58,15,FALSE),(VLOOKUP(CEILING($B23,10),$B$6:$R$116,COLUMN()-1,FALSE)-VLOOKUP(FLOOR($B23,10),$B$6:$R$116,COLUMN()-1,FALSE))/10+J22)</f>
        <v>2398079.7852000017</v>
      </c>
      <c r="K23" s="60">
        <f>IF(MOD($B23,10)=0,VLOOKUP($B23,'[6]R3 Analysis'!$B$45:$X$58,22,FALSE),(VLOOKUP(CEILING($B23,10),$B$6:$R$116,COLUMN()-1,FALSE)-VLOOKUP(FLOOR($B23,10),$B$6:$R$116,COLUMN()-1,FALSE))/10+K22)</f>
        <v>915221.94376036071</v>
      </c>
      <c r="L23" s="60">
        <f>IF(MOD($B23,10)=0,VLOOKUP($B23,'[6]R4 Analysis'!$B$45:$X$58,8,FALSE),(VLOOKUP(CEILING($B23,10),$B$6:$R$116,COLUMN()-1,FALSE)-VLOOKUP(FLOOR($B23,10),$B$6:$R$116,COLUMN()-1,FALSE))/10+L22)</f>
        <v>21669926.187449992</v>
      </c>
      <c r="M23" s="60">
        <f>IF(MOD($B23,10)=0,VLOOKUP($B23,'[6]R4 Analysis'!$B$45:$X$58,15,FALSE),(VLOOKUP(CEILING($B23,10),$B$6:$R$116,COLUMN()-1,FALSE)-VLOOKUP(FLOOR($B23,10),$B$6:$R$116,COLUMN()-1,FALSE))/10+M22)</f>
        <v>807884.18198621203</v>
      </c>
      <c r="N23" s="60">
        <f>IF(MOD($B23,10)=0,VLOOKUP($B23,'[6]R4 Analysis'!$B$45:$X$58,22,FALSE),(VLOOKUP(CEILING($B23,10),$B$6:$R$116,COLUMN()-1,FALSE)-VLOOKUP(FLOOR($B23,10),$B$6:$R$116,COLUMN()-1,FALSE))/10+N22)</f>
        <v>296438.7169921748</v>
      </c>
      <c r="O23" s="60">
        <f>IF(MOD($B23,10)=0,VLOOKUP($B23,'[6]R5 Analysis'!$B$45:$X$58,8,FALSE),(VLOOKUP(CEILING($B23,10),$B$6:$R$116,COLUMN()-1,FALSE)-VLOOKUP(FLOOR($B23,10),$B$6:$R$116,COLUMN()-1,FALSE))/10+O22)</f>
        <v>48521512.546099998</v>
      </c>
      <c r="P23" s="60">
        <f>IF(MOD($B23,10)=0,VLOOKUP($B23,'[6]R5 Analysis'!$B$45:$X$58,15,FALSE),(VLOOKUP(CEILING($B23,10),$B$6:$R$116,COLUMN()-1,FALSE)-VLOOKUP(FLOOR($B23,10),$B$6:$R$116,COLUMN()-1,FALSE))/10+P22)</f>
        <v>694755.69865627552</v>
      </c>
      <c r="Q23" s="60">
        <f>IF(MOD($B23,10)=0,VLOOKUP($B23,'[6]R5 Analysis'!$B$45:$X$58,22,FALSE),(VLOOKUP(CEILING($B23,10),$B$6:$R$116,COLUMN()-1,FALSE)-VLOOKUP(FLOOR($B23,10),$B$6:$R$116,COLUMN()-1,FALSE))/10+Q22)</f>
        <v>288362.89728826529</v>
      </c>
      <c r="R23" s="60">
        <f>IF(MOD($B23,10)=0,VLOOKUP($B23,'[6]R6 Analysis'!$B$45:$X$58,8,FALSE),(VLOOKUP(CEILING($B23,10),$B$6:$R$116,COLUMN()-1,FALSE)-VLOOKUP(FLOOR($B23,10),$B$6:$R$116,COLUMN()-1,FALSE))/10+R22)</f>
        <v>2761834.3274500002</v>
      </c>
      <c r="S23" s="60">
        <f>IF(MOD($B23,10)=0,VLOOKUP($B23,'[6]R6 Analysis'!$B$45:$X$58,15,FALSE),(VLOOKUP(CEILING($B23,10),$B$6:$T$116,COLUMN()-1,FALSE)-VLOOKUP(FLOOR($B23,10),$B$6:$T$116,COLUMN()-1,FALSE))/10+S22)</f>
        <v>338395.31865999993</v>
      </c>
      <c r="T23" s="60">
        <f>IF(MOD($B23,10)=0,VLOOKUP($B23,'[6]R6 Analysis'!$B$45:$X$58,22,FALSE),(VLOOKUP(CEILING($B23,10),$B$6:$T$116,COLUMN()-1,FALSE)-VLOOKUP(FLOOR($B23,10),$B$6:$T$116,COLUMN()-1,FALSE))/10+T22)</f>
        <v>185957.6090458305</v>
      </c>
      <c r="U23" s="60">
        <f t="shared" si="1"/>
        <v>359318805.41500902</v>
      </c>
      <c r="V23" s="60">
        <f>'Emergency Relocation Component'!U33</f>
        <v>787309208.7680794</v>
      </c>
      <c r="W23" s="103">
        <f t="shared" si="2"/>
        <v>-427990403.35307038</v>
      </c>
      <c r="X23" s="84">
        <f>HLOOKUP(X$5,$AE$1:$AH$3,2,FALSE)*INDEX('[5]Pop and Housing Units'!$J$4:$Q$115,MATCH('Relocation Components'!$B23,'[5]Pop and Housing Units'!$Q$4:$Q$115,0),MATCH('Relocation Components'!X$4,'[5]Pop and Housing Units'!$J$4:$Q$4,0))*HLOOKUP(X$4,$X$1:$AC$2,2,FALSE)*'[5]Number of Hazard Events'!C23*HLOOKUP(X$4,[5]Assumptions!$B$2:$H$3,2,FALSE)</f>
        <v>869767382.12766027</v>
      </c>
      <c r="Y23" s="84">
        <f>HLOOKUP(Y$5,$AE$1:$AH$3,2,FALSE)*INDEX('[5]Pop and Housing Units'!$J$4:$Q$115,MATCH('Relocation Components'!$B23,'[5]Pop and Housing Units'!$Q$4:$Q$115,0),MATCH('Relocation Components'!Y$4,'[5]Pop and Housing Units'!$J$4:$Q$4,0))*HLOOKUP(Y$4,$X$1:$AC$2,2,FALSE)*'[5]Number of Hazard Events'!D23*HLOOKUP(Y$4,[5]Assumptions!$B$2:$H$3,2,FALSE)</f>
        <v>276880324.80584407</v>
      </c>
      <c r="Z23" s="84">
        <f>HLOOKUP(Z$5,$AE$1:$AH$3,2,FALSE)*INDEX('[5]Pop and Housing Units'!$J$4:$Q$115,MATCH('Relocation Components'!$B23,'[5]Pop and Housing Units'!$Q$4:$Q$115,0),MATCH('Relocation Components'!Z$4,'[5]Pop and Housing Units'!$J$4:$Q$4,0))*HLOOKUP(Z$4,$X$1:$AC$2,2,FALSE)*'[5]Number of Hazard Events'!E23*HLOOKUP(Z$4,[5]Assumptions!$B$2:$H$3,2,FALSE)</f>
        <v>0</v>
      </c>
      <c r="AA23" s="84">
        <f>HLOOKUP(AA$5,$AE$1:$AH$3,2,FALSE)*INDEX('[5]Pop and Housing Units'!$J$4:$Q$115,MATCH('Relocation Components'!$B23,'[5]Pop and Housing Units'!$Q$4:$Q$115,0),MATCH('Relocation Components'!AA$4,'[5]Pop and Housing Units'!$J$4:$Q$4,0))*HLOOKUP(AA$4,$X$1:$AC$2,2,FALSE)*'[5]Number of Hazard Events'!F23*HLOOKUP(AA$4,[5]Assumptions!$B$2:$H$3,2,FALSE)</f>
        <v>1159185294.7888207</v>
      </c>
      <c r="AB23" s="84">
        <f>HLOOKUP(AB$5,$AE$1:$AH$3,2,FALSE)*INDEX('[5]Pop and Housing Units'!$J$4:$Q$115,MATCH('Relocation Components'!$B23,'[5]Pop and Housing Units'!$Q$4:$Q$115,0),MATCH('Relocation Components'!AB$4,'[5]Pop and Housing Units'!$J$4:$Q$4,0))*HLOOKUP(AB$4,$X$1:$AC$2,2,FALSE)*'[5]Number of Hazard Events'!G23*HLOOKUP(AB$4,[5]Assumptions!$B$2:$H$3,2,FALSE)</f>
        <v>336427077.87295216</v>
      </c>
      <c r="AC23" s="84">
        <f>HLOOKUP(AC$5,$AE$1:$AH$3,2,FALSE)*INDEX('[5]Pop and Housing Units'!$J$4:$Q$115,MATCH('Relocation Components'!$B23,'[5]Pop and Housing Units'!$Q$4:$Q$115,0),MATCH('Relocation Components'!AC$4,'[5]Pop and Housing Units'!$J$4:$Q$4,0))*HLOOKUP(AC$4,$X$1:$AC$2,2,FALSE)*'[5]Number of Hazard Events'!H23*HLOOKUP(AC$4,[5]Assumptions!$B$2:$H$3,2,FALSE)</f>
        <v>0</v>
      </c>
      <c r="AD23" s="84">
        <f>HLOOKUP(AD$5,$AE$1:$AH$3,2,FALSE)*INDEX('[5]Pop and Housing Units'!$J$4:$Q$115,MATCH('Relocation Components'!$B23,'[5]Pop and Housing Units'!$Q$4:$Q$115,0),MATCH('Relocation Components'!AD$4,'[5]Pop and Housing Units'!$J$4:$Q$4,0))*HLOOKUP(AD$4,$X$1:$AC$2,2,FALSE)*'[5]Number of Hazard Events'!I23*HLOOKUP(AD$4,[5]Assumptions!$B$2:$H$3,2,FALSE)</f>
        <v>2292770329.8300385</v>
      </c>
      <c r="AE23" s="84">
        <f>HLOOKUP(AE$5,$AE$1:$AH$3,2,FALSE)*INDEX('[5]Pop and Housing Units'!$J$4:$Q$115,MATCH('Relocation Components'!$B23,'[5]Pop and Housing Units'!$Q$4:$Q$115,0),MATCH('Relocation Components'!AE$4,'[5]Pop and Housing Units'!$J$4:$Q$4,0))*HLOOKUP(AE$4,$X$1:$AC$2,2,FALSE)*'[5]Number of Hazard Events'!J23*HLOOKUP(AE$4,[5]Assumptions!$B$2:$H$3,2,FALSE)</f>
        <v>472750748.80432403</v>
      </c>
      <c r="AF23" s="84">
        <f>HLOOKUP(AF$5,$AE$1:$AH$3,2,FALSE)*INDEX('[5]Pop and Housing Units'!$J$4:$Q$115,MATCH('Relocation Components'!$B23,'[5]Pop and Housing Units'!$Q$4:$Q$115,0),MATCH('Relocation Components'!AF$4,'[5]Pop and Housing Units'!$J$4:$Q$4,0))*HLOOKUP(AF$4,$X$1:$AC$2,2,FALSE)*'[5]Number of Hazard Events'!K23*HLOOKUP(AF$4,[5]Assumptions!$B$2:$H$3,2,FALSE)</f>
        <v>0</v>
      </c>
      <c r="AG23" s="84">
        <f>HLOOKUP(AG$5,$AE$1:$AH$3,2,FALSE)*INDEX('[5]Pop and Housing Units'!$J$4:$Q$115,MATCH('Relocation Components'!$B23,'[5]Pop and Housing Units'!$Q$4:$Q$115,0),MATCH('Relocation Components'!AG$4,'[5]Pop and Housing Units'!$J$4:$Q$4,0))*HLOOKUP(AG$4,$X$1:$AC$2,2,FALSE)*'[5]Number of Hazard Events'!L23*HLOOKUP(AG$4,[5]Assumptions!$B$2:$H$3,2,FALSE)</f>
        <v>84654840.044749007</v>
      </c>
      <c r="AH23" s="84">
        <f>HLOOKUP(AH$5,$AE$1:$AH$3,2,FALSE)*INDEX('[5]Pop and Housing Units'!$J$4:$Q$115,MATCH('Relocation Components'!$B23,'[5]Pop and Housing Units'!$Q$4:$Q$115,0),MATCH('Relocation Components'!AH$4,'[5]Pop and Housing Units'!$J$4:$Q$4,0))*HLOOKUP(AH$4,$X$1:$AC$2,2,FALSE)*'[5]Number of Hazard Events'!M23*HLOOKUP(AH$4,[5]Assumptions!$B$2:$H$3,2,FALSE)</f>
        <v>29196937.869545061</v>
      </c>
      <c r="AI23" s="84">
        <f>HLOOKUP(AI$5,$AE$1:$AH$3,2,FALSE)*INDEX('[5]Pop and Housing Units'!$J$4:$Q$115,MATCH('Relocation Components'!$B23,'[5]Pop and Housing Units'!$Q$4:$Q$115,0),MATCH('Relocation Components'!AI$4,'[5]Pop and Housing Units'!$J$4:$Q$4,0))*HLOOKUP(AI$4,$X$1:$AC$2,2,FALSE)*'[5]Number of Hazard Events'!N23*HLOOKUP(AI$4,[5]Assumptions!$B$2:$H$3,2,FALSE)</f>
        <v>0</v>
      </c>
      <c r="AJ23" s="84">
        <f>HLOOKUP(AJ$5,$AE$1:$AH$3,2,FALSE)*INDEX('[5]Pop and Housing Units'!$J$4:$Q$115,MATCH('Relocation Components'!$B23,'[5]Pop and Housing Units'!$Q$4:$Q$115,0),MATCH('Relocation Components'!AJ$4,'[5]Pop and Housing Units'!$J$4:$Q$4,0))*HLOOKUP(AJ$4,$X$1:$AC$2,2,FALSE)*'[5]Number of Hazard Events'!O23*HLOOKUP(AJ$4,[5]Assumptions!$B$2:$H$3,2,FALSE)</f>
        <v>85335543.126623034</v>
      </c>
      <c r="AK23" s="84">
        <f>HLOOKUP(AK$5,$AE$1:$AH$3,2,FALSE)*INDEX('[5]Pop and Housing Units'!$J$4:$Q$115,MATCH('Relocation Components'!$B23,'[5]Pop and Housing Units'!$Q$4:$Q$115,0),MATCH('Relocation Components'!AK$4,'[5]Pop and Housing Units'!$J$4:$Q$4,0))*HLOOKUP(AK$4,$X$1:$AC$2,2,FALSE)*'[5]Number of Hazard Events'!P23*HLOOKUP(AK$4,[5]Assumptions!$B$2:$H$3,2,FALSE)</f>
        <v>30650227.798245206</v>
      </c>
      <c r="AL23" s="84">
        <f>HLOOKUP(AL$5,$AE$1:$AH$3,2,FALSE)*INDEX('[5]Pop and Housing Units'!$J$4:$Q$115,MATCH('Relocation Components'!$B23,'[5]Pop and Housing Units'!$Q$4:$Q$115,0),MATCH('Relocation Components'!AL$4,'[5]Pop and Housing Units'!$J$4:$Q$4,0))*HLOOKUP(AL$4,$X$1:$AC$2,2,FALSE)*'[5]Number of Hazard Events'!Q23*HLOOKUP(AL$4,[5]Assumptions!$B$2:$H$3,2,FALSE)</f>
        <v>0</v>
      </c>
      <c r="AM23" s="84">
        <f>HLOOKUP(AM$5,$AE$1:$AH$3,2,FALSE)*INDEX('[5]Pop and Housing Units'!$J$4:$Q$115,MATCH('Relocation Components'!$B23,'[5]Pop and Housing Units'!$Q$4:$Q$115,0),MATCH('Relocation Components'!AM$4,'[5]Pop and Housing Units'!$J$4:$Q$4,0))*HLOOKUP(AM$4,$X$1:$AC$2,2,FALSE)*'[5]Number of Hazard Events'!R23*HLOOKUP(AM$4,[5]Assumptions!$B$2:$H$3,2,FALSE)</f>
        <v>14322353.283114865</v>
      </c>
      <c r="AN23" s="84">
        <f>HLOOKUP(AN$5,$AE$1:$AH$3,2,FALSE)*INDEX('[5]Pop and Housing Units'!$J$4:$Q$115,MATCH('Relocation Components'!$B23,'[5]Pop and Housing Units'!$Q$4:$Q$115,0),MATCH('Relocation Components'!AN$4,'[5]Pop and Housing Units'!$J$4:$Q$4,0))*HLOOKUP(AN$4,$X$1:$AC$2,2,FALSE)*'[5]Number of Hazard Events'!S23*HLOOKUP(AN$4,[5]Assumptions!$B$2:$H$3,2,FALSE)</f>
        <v>4030157.9006775212</v>
      </c>
      <c r="AO23" s="84">
        <f>HLOOKUP(AO$5,$AE$1:$AH$3,2,FALSE)*INDEX('[5]Pop and Housing Units'!$J$4:$Q$115,MATCH('Relocation Components'!$B23,'[5]Pop and Housing Units'!$Q$4:$Q$115,0),MATCH('Relocation Components'!AO$4,'[5]Pop and Housing Units'!$J$4:$Q$4,0))*HLOOKUP(AO$4,$X$1:$AC$2,2,FALSE)*'[5]Number of Hazard Events'!T23*HLOOKUP(AO$4,[5]Assumptions!$B$2:$H$3,2,FALSE)</f>
        <v>0</v>
      </c>
      <c r="AP23" s="60">
        <f t="shared" si="6"/>
        <v>5655971218.2525949</v>
      </c>
      <c r="AQ23" s="60">
        <f>'Emergency Relocation Component'!AN33</f>
        <v>5655367619.0233994</v>
      </c>
      <c r="AR23" s="60">
        <f t="shared" si="3"/>
        <v>603599.22919559479</v>
      </c>
      <c r="AS23" s="60">
        <f t="shared" si="4"/>
        <v>1026118.6896325111</v>
      </c>
      <c r="AT23" s="60">
        <f t="shared" si="5"/>
        <v>-426964284.66343784</v>
      </c>
    </row>
    <row r="24" spans="1:46">
      <c r="A24">
        <f t="shared" si="9"/>
        <v>0.02</v>
      </c>
      <c r="B24" s="12">
        <f t="shared" si="7"/>
        <v>2038</v>
      </c>
      <c r="C24" s="60">
        <f>IF(MOD($B24,10)=0,VLOOKUP($B24,'[6]R1 Analysis'!$B$45:$X$58,23,FALSE),(VLOOKUP(CEILING($B24,10),$B$6:$R$116,COLUMN()-1,FALSE)-VLOOKUP(FLOOR($B24,10),$B$6:$R$116,COLUMN()-1,FALSE))/10+C23)</f>
        <v>21897844.705564417</v>
      </c>
      <c r="D24" s="60">
        <f>IF(MOD($B24,10)=0,VLOOKUP($B24,'[6]R1 Analysis'!$B$45:$X$58,15,FALSE),(VLOOKUP(CEILING($B24,10),$B$6:$R$116,COLUMN()-1,FALSE)-VLOOKUP(FLOOR($B24,10),$B$6:$R$116,COLUMN()-1,FALSE))/10+D23)</f>
        <v>3422971.4306957549</v>
      </c>
      <c r="E24" s="60">
        <f>IF(MOD($B24,10)=0,VLOOKUP($B24,'[6]R1 Analysis'!$B$45:$X$58,22,FALSE),(VLOOKUP(CEILING($B24,10),$B$6:$R$116,COLUMN()-1,FALSE)-VLOOKUP(FLOOR($B24,10),$B$6:$R$116,COLUMN()-1,FALSE))/10+E23)</f>
        <v>716799.54617942334</v>
      </c>
      <c r="F24" s="60">
        <f>IF(MOD($B24,10)=0,VLOOKUP($B24,'[6]R2 Analysis'!$B$45:$X$58,8,FALSE),(VLOOKUP(CEILING($B24,10),$B$6:$R$116,COLUMN()-1,FALSE)-VLOOKUP(FLOOR($B24,10),$B$6:$R$116,COLUMN()-1,FALSE))/10+F23)</f>
        <v>213410098.97047624</v>
      </c>
      <c r="G24" s="60">
        <f>IF(MOD($B24,10)=0,VLOOKUP($B24,'[6]R2 Analysis'!$B$45:$X$58,15,FALSE),(VLOOKUP(CEILING($B24,10),$B$6:$R$116,COLUMN()-1,FALSE)-VLOOKUP(FLOOR($B24,10),$B$6:$R$116,COLUMN()-1,FALSE))/10+G23)</f>
        <v>6699241.4313023239</v>
      </c>
      <c r="H24" s="60">
        <f>IF(MOD($B24,10)=0,VLOOKUP($B24,'[6]R2 Analysis'!$B$45:$X$58,22,FALSE),(VLOOKUP(CEILING($B24,10),$B$6:$R$116,COLUMN()-1,FALSE)-VLOOKUP(FLOOR($B24,10),$B$6:$R$116,COLUMN()-1,FALSE))/10+H23)</f>
        <v>1377968.0791024701</v>
      </c>
      <c r="I24" s="60">
        <f>IF(MOD($B24,10)=0,VLOOKUP($B24,'[6]R3 Analysis'!$B$45:$X$58,8,FALSE),(VLOOKUP(CEILING($B24,10),$B$6:$R$116,COLUMN()-1,FALSE)-VLOOKUP(FLOOR($B24,10),$B$6:$R$116,COLUMN()-1,FALSE))/10+I23)</f>
        <v>34880935.88495484</v>
      </c>
      <c r="J24" s="60">
        <f>IF(MOD($B24,10)=0,VLOOKUP($B24,'[6]R3 Analysis'!$B$45:$X$58,15,FALSE),(VLOOKUP(CEILING($B24,10),$B$6:$R$116,COLUMN()-1,FALSE)-VLOOKUP(FLOOR($B24,10),$B$6:$R$116,COLUMN()-1,FALSE))/10+J23)</f>
        <v>2414840.1288000019</v>
      </c>
      <c r="K24" s="60">
        <f>IF(MOD($B24,10)=0,VLOOKUP($B24,'[6]R3 Analysis'!$B$45:$X$58,22,FALSE),(VLOOKUP(CEILING($B24,10),$B$6:$R$116,COLUMN()-1,FALSE)-VLOOKUP(FLOOR($B24,10),$B$6:$R$116,COLUMN()-1,FALSE))/10+K23)</f>
        <v>921616.37917657697</v>
      </c>
      <c r="L24" s="60">
        <f>IF(MOD($B24,10)=0,VLOOKUP($B24,'[6]R4 Analysis'!$B$45:$X$58,8,FALSE),(VLOOKUP(CEILING($B24,10),$B$6:$R$116,COLUMN()-1,FALSE)-VLOOKUP(FLOOR($B24,10),$B$6:$R$116,COLUMN()-1,FALSE))/10+L23)</f>
        <v>21823205.948280759</v>
      </c>
      <c r="M24" s="60">
        <f>IF(MOD($B24,10)=0,VLOOKUP($B24,'[6]R4 Analysis'!$B$45:$X$58,15,FALSE),(VLOOKUP(CEILING($B24,10),$B$6:$R$116,COLUMN()-1,FALSE)-VLOOKUP(FLOOR($B24,10),$B$6:$R$116,COLUMN()-1,FALSE))/10+M23)</f>
        <v>813527.92843474739</v>
      </c>
      <c r="N24" s="60">
        <f>IF(MOD($B24,10)=0,VLOOKUP($B24,'[6]R4 Analysis'!$B$45:$X$58,22,FALSE),(VLOOKUP(CEILING($B24,10),$B$6:$R$116,COLUMN()-1,FALSE)-VLOOKUP(FLOOR($B24,10),$B$6:$R$116,COLUMN()-1,FALSE))/10+N23)</f>
        <v>298508.98152283905</v>
      </c>
      <c r="O24" s="60">
        <f>IF(MOD($B24,10)=0,VLOOKUP($B24,'[6]R5 Analysis'!$B$45:$X$58,8,FALSE),(VLOOKUP(CEILING($B24,10),$B$6:$R$116,COLUMN()-1,FALSE)-VLOOKUP(FLOOR($B24,10),$B$6:$R$116,COLUMN()-1,FALSE))/10+O23)</f>
        <v>48866955.954149999</v>
      </c>
      <c r="P24" s="60">
        <f>IF(MOD($B24,10)=0,VLOOKUP($B24,'[6]R5 Analysis'!$B$45:$X$58,15,FALSE),(VLOOKUP(CEILING($B24,10),$B$6:$R$116,COLUMN()-1,FALSE)-VLOOKUP(FLOOR($B24,10),$B$6:$R$116,COLUMN()-1,FALSE))/10+P23)</f>
        <v>699575.6093506203</v>
      </c>
      <c r="Q24" s="60">
        <f>IF(MOD($B24,10)=0,VLOOKUP($B24,'[6]R5 Analysis'!$B$45:$X$58,22,FALSE),(VLOOKUP(CEILING($B24,10),$B$6:$R$116,COLUMN()-1,FALSE)-VLOOKUP(FLOOR($B24,10),$B$6:$R$116,COLUMN()-1,FALSE))/10+Q23)</f>
        <v>290379.71796428569</v>
      </c>
      <c r="R24" s="60">
        <f>IF(MOD($B24,10)=0,VLOOKUP($B24,'[6]R6 Analysis'!$B$45:$X$58,8,FALSE),(VLOOKUP(CEILING($B24,10),$B$6:$R$116,COLUMN()-1,FALSE)-VLOOKUP(FLOOR($B24,10),$B$6:$R$116,COLUMN()-1,FALSE))/10+R23)</f>
        <v>2780783.4480500002</v>
      </c>
      <c r="S24" s="60">
        <f>IF(MOD($B24,10)=0,VLOOKUP($B24,'[6]R6 Analysis'!$B$45:$X$58,15,FALSE),(VLOOKUP(CEILING($B24,10),$B$6:$T$116,COLUMN()-1,FALSE)-VLOOKUP(FLOOR($B24,10),$B$6:$T$116,COLUMN()-1,FALSE))/10+S23)</f>
        <v>340767.48943999992</v>
      </c>
      <c r="T24" s="60">
        <f>IF(MOD($B24,10)=0,VLOOKUP($B24,'[6]R6 Analysis'!$B$45:$X$58,22,FALSE),(VLOOKUP(CEILING($B24,10),$B$6:$T$116,COLUMN()-1,FALSE)-VLOOKUP(FLOOR($B24,10),$B$6:$T$116,COLUMN()-1,FALSE))/10+T23)</f>
        <v>187258.56961518642</v>
      </c>
      <c r="U24" s="60">
        <f t="shared" si="1"/>
        <v>361843280.20306051</v>
      </c>
      <c r="V24" s="60">
        <f>'Emergency Relocation Component'!U34</f>
        <v>832485468.56543112</v>
      </c>
      <c r="W24" s="103">
        <f t="shared" si="2"/>
        <v>-470642188.36237061</v>
      </c>
      <c r="X24" s="84">
        <f>HLOOKUP(X$5,$AE$1:$AH$3,2,FALSE)*INDEX('[5]Pop and Housing Units'!$J$4:$Q$115,MATCH('Relocation Components'!$B24,'[5]Pop and Housing Units'!$Q$4:$Q$115,0),MATCH('Relocation Components'!X$4,'[5]Pop and Housing Units'!$J$4:$Q$4,0))*HLOOKUP(X$4,$X$1:$AC$2,2,FALSE)*'[5]Number of Hazard Events'!C24*HLOOKUP(X$4,[5]Assumptions!$B$2:$H$3,2,FALSE)</f>
        <v>891591904.62823319</v>
      </c>
      <c r="Y24" s="84">
        <f>HLOOKUP(Y$5,$AE$1:$AH$3,2,FALSE)*INDEX('[5]Pop and Housing Units'!$J$4:$Q$115,MATCH('Relocation Components'!$B24,'[5]Pop and Housing Units'!$Q$4:$Q$115,0),MATCH('Relocation Components'!Y$4,'[5]Pop and Housing Units'!$J$4:$Q$4,0))*HLOOKUP(Y$4,$X$1:$AC$2,2,FALSE)*'[5]Number of Hazard Events'!D24*HLOOKUP(Y$4,[5]Assumptions!$B$2:$H$3,2,FALSE)</f>
        <v>283856957.22455263</v>
      </c>
      <c r="Z24" s="84">
        <f>HLOOKUP(Z$5,$AE$1:$AH$3,2,FALSE)*INDEX('[5]Pop and Housing Units'!$J$4:$Q$115,MATCH('Relocation Components'!$B24,'[5]Pop and Housing Units'!$Q$4:$Q$115,0),MATCH('Relocation Components'!Z$4,'[5]Pop and Housing Units'!$J$4:$Q$4,0))*HLOOKUP(Z$4,$X$1:$AC$2,2,FALSE)*'[5]Number of Hazard Events'!E24*HLOOKUP(Z$4,[5]Assumptions!$B$2:$H$3,2,FALSE)</f>
        <v>0</v>
      </c>
      <c r="AA24" s="84">
        <f>HLOOKUP(AA$5,$AE$1:$AH$3,2,FALSE)*INDEX('[5]Pop and Housing Units'!$J$4:$Q$115,MATCH('Relocation Components'!$B24,'[5]Pop and Housing Units'!$Q$4:$Q$115,0),MATCH('Relocation Components'!AA$4,'[5]Pop and Housing Units'!$J$4:$Q$4,0))*HLOOKUP(AA$4,$X$1:$AC$2,2,FALSE)*'[5]Number of Hazard Events'!F24*HLOOKUP(AA$4,[5]Assumptions!$B$2:$H$3,2,FALSE)</f>
        <v>1184109716.2494369</v>
      </c>
      <c r="AB24" s="84">
        <f>HLOOKUP(AB$5,$AE$1:$AH$3,2,FALSE)*INDEX('[5]Pop and Housing Units'!$J$4:$Q$115,MATCH('Relocation Components'!$B24,'[5]Pop and Housing Units'!$Q$4:$Q$115,0),MATCH('Relocation Components'!AB$4,'[5]Pop and Housing Units'!$J$4:$Q$4,0))*HLOOKUP(AB$4,$X$1:$AC$2,2,FALSE)*'[5]Number of Hazard Events'!G24*HLOOKUP(AB$4,[5]Assumptions!$B$2:$H$3,2,FALSE)</f>
        <v>343654089.75777352</v>
      </c>
      <c r="AC24" s="84">
        <f>HLOOKUP(AC$5,$AE$1:$AH$3,2,FALSE)*INDEX('[5]Pop and Housing Units'!$J$4:$Q$115,MATCH('Relocation Components'!$B24,'[5]Pop and Housing Units'!$Q$4:$Q$115,0),MATCH('Relocation Components'!AC$4,'[5]Pop and Housing Units'!$J$4:$Q$4,0))*HLOOKUP(AC$4,$X$1:$AC$2,2,FALSE)*'[5]Number of Hazard Events'!H24*HLOOKUP(AC$4,[5]Assumptions!$B$2:$H$3,2,FALSE)</f>
        <v>0</v>
      </c>
      <c r="AD24" s="84">
        <f>HLOOKUP(AD$5,$AE$1:$AH$3,2,FALSE)*INDEX('[5]Pop and Housing Units'!$J$4:$Q$115,MATCH('Relocation Components'!$B24,'[5]Pop and Housing Units'!$Q$4:$Q$115,0),MATCH('Relocation Components'!AD$4,'[5]Pop and Housing Units'!$J$4:$Q$4,0))*HLOOKUP(AD$4,$X$1:$AC$2,2,FALSE)*'[5]Number of Hazard Events'!I24*HLOOKUP(AD$4,[5]Assumptions!$B$2:$H$3,2,FALSE)</f>
        <v>2350031900.4722357</v>
      </c>
      <c r="AE24" s="84">
        <f>HLOOKUP(AE$5,$AE$1:$AH$3,2,FALSE)*INDEX('[5]Pop and Housing Units'!$J$4:$Q$115,MATCH('Relocation Components'!$B24,'[5]Pop and Housing Units'!$Q$4:$Q$115,0),MATCH('Relocation Components'!AE$4,'[5]Pop and Housing Units'!$J$4:$Q$4,0))*HLOOKUP(AE$4,$X$1:$AC$2,2,FALSE)*'[5]Number of Hazard Events'!J24*HLOOKUP(AE$4,[5]Assumptions!$B$2:$H$3,2,FALSE)</f>
        <v>484567806.52744269</v>
      </c>
      <c r="AF24" s="84">
        <f>HLOOKUP(AF$5,$AE$1:$AH$3,2,FALSE)*INDEX('[5]Pop and Housing Units'!$J$4:$Q$115,MATCH('Relocation Components'!$B24,'[5]Pop and Housing Units'!$Q$4:$Q$115,0),MATCH('Relocation Components'!AF$4,'[5]Pop and Housing Units'!$J$4:$Q$4,0))*HLOOKUP(AF$4,$X$1:$AC$2,2,FALSE)*'[5]Number of Hazard Events'!K24*HLOOKUP(AF$4,[5]Assumptions!$B$2:$H$3,2,FALSE)</f>
        <v>0</v>
      </c>
      <c r="AG24" s="84">
        <f>HLOOKUP(AG$5,$AE$1:$AH$3,2,FALSE)*INDEX('[5]Pop and Housing Units'!$J$4:$Q$115,MATCH('Relocation Components'!$B24,'[5]Pop and Housing Units'!$Q$4:$Q$115,0),MATCH('Relocation Components'!AG$4,'[5]Pop and Housing Units'!$J$4:$Q$4,0))*HLOOKUP(AG$4,$X$1:$AC$2,2,FALSE)*'[5]Number of Hazard Events'!L24*HLOOKUP(AG$4,[5]Assumptions!$B$2:$H$3,2,FALSE)</f>
        <v>85895609.297207803</v>
      </c>
      <c r="AH24" s="84">
        <f>HLOOKUP(AH$5,$AE$1:$AH$3,2,FALSE)*INDEX('[5]Pop and Housing Units'!$J$4:$Q$115,MATCH('Relocation Components'!$B24,'[5]Pop and Housing Units'!$Q$4:$Q$115,0),MATCH('Relocation Components'!AH$4,'[5]Pop and Housing Units'!$J$4:$Q$4,0))*HLOOKUP(AH$4,$X$1:$AC$2,2,FALSE)*'[5]Number of Hazard Events'!M24*HLOOKUP(AH$4,[5]Assumptions!$B$2:$H$3,2,FALSE)</f>
        <v>29622296.165007215</v>
      </c>
      <c r="AI24" s="84">
        <f>HLOOKUP(AI$5,$AE$1:$AH$3,2,FALSE)*INDEX('[5]Pop and Housing Units'!$J$4:$Q$115,MATCH('Relocation Components'!$B24,'[5]Pop and Housing Units'!$Q$4:$Q$115,0),MATCH('Relocation Components'!AI$4,'[5]Pop and Housing Units'!$J$4:$Q$4,0))*HLOOKUP(AI$4,$X$1:$AC$2,2,FALSE)*'[5]Number of Hazard Events'!N24*HLOOKUP(AI$4,[5]Assumptions!$B$2:$H$3,2,FALSE)</f>
        <v>0</v>
      </c>
      <c r="AJ24" s="84">
        <f>HLOOKUP(AJ$5,$AE$1:$AH$3,2,FALSE)*INDEX('[5]Pop and Housing Units'!$J$4:$Q$115,MATCH('Relocation Components'!$B24,'[5]Pop and Housing Units'!$Q$4:$Q$115,0),MATCH('Relocation Components'!AJ$4,'[5]Pop and Housing Units'!$J$4:$Q$4,0))*HLOOKUP(AJ$4,$X$1:$AC$2,2,FALSE)*'[5]Number of Hazard Events'!O24*HLOOKUP(AJ$4,[5]Assumptions!$B$2:$H$3,2,FALSE)</f>
        <v>86649652.23058483</v>
      </c>
      <c r="AK24" s="84">
        <f>HLOOKUP(AK$5,$AE$1:$AH$3,2,FALSE)*INDEX('[5]Pop and Housing Units'!$J$4:$Q$115,MATCH('Relocation Components'!$B24,'[5]Pop and Housing Units'!$Q$4:$Q$115,0),MATCH('Relocation Components'!AK$4,'[5]Pop and Housing Units'!$J$4:$Q$4,0))*HLOOKUP(AK$4,$X$1:$AC$2,2,FALSE)*'[5]Number of Hazard Events'!P24*HLOOKUP(AK$4,[5]Assumptions!$B$2:$H$3,2,FALSE)</f>
        <v>31116601.594931085</v>
      </c>
      <c r="AL24" s="84">
        <f>HLOOKUP(AL$5,$AE$1:$AH$3,2,FALSE)*INDEX('[5]Pop and Housing Units'!$J$4:$Q$115,MATCH('Relocation Components'!$B24,'[5]Pop and Housing Units'!$Q$4:$Q$115,0),MATCH('Relocation Components'!AL$4,'[5]Pop and Housing Units'!$J$4:$Q$4,0))*HLOOKUP(AL$4,$X$1:$AC$2,2,FALSE)*'[5]Number of Hazard Events'!Q24*HLOOKUP(AL$4,[5]Assumptions!$B$2:$H$3,2,FALSE)</f>
        <v>0</v>
      </c>
      <c r="AM24" s="84">
        <f>HLOOKUP(AM$5,$AE$1:$AH$3,2,FALSE)*INDEX('[5]Pop and Housing Units'!$J$4:$Q$115,MATCH('Relocation Components'!$B24,'[5]Pop and Housing Units'!$Q$4:$Q$115,0),MATCH('Relocation Components'!AM$4,'[5]Pop and Housing Units'!$J$4:$Q$4,0))*HLOOKUP(AM$4,$X$1:$AC$2,2,FALSE)*'[5]Number of Hazard Events'!R24*HLOOKUP(AM$4,[5]Assumptions!$B$2:$H$3,2,FALSE)</f>
        <v>14564562.625985829</v>
      </c>
      <c r="AN24" s="84">
        <f>HLOOKUP(AN$5,$AE$1:$AH$3,2,FALSE)*INDEX('[5]Pop and Housing Units'!$J$4:$Q$115,MATCH('Relocation Components'!$B24,'[5]Pop and Housing Units'!$Q$4:$Q$115,0),MATCH('Relocation Components'!AN$4,'[5]Pop and Housing Units'!$J$4:$Q$4,0))*HLOOKUP(AN$4,$X$1:$AC$2,2,FALSE)*'[5]Number of Hazard Events'!S24*HLOOKUP(AN$4,[5]Assumptions!$B$2:$H$3,2,FALSE)</f>
        <v>4098919.4988294067</v>
      </c>
      <c r="AO24" s="84">
        <f>HLOOKUP(AO$5,$AE$1:$AH$3,2,FALSE)*INDEX('[5]Pop and Housing Units'!$J$4:$Q$115,MATCH('Relocation Components'!$B24,'[5]Pop and Housing Units'!$Q$4:$Q$115,0),MATCH('Relocation Components'!AO$4,'[5]Pop and Housing Units'!$J$4:$Q$4,0))*HLOOKUP(AO$4,$X$1:$AC$2,2,FALSE)*'[5]Number of Hazard Events'!T24*HLOOKUP(AO$4,[5]Assumptions!$B$2:$H$3,2,FALSE)</f>
        <v>0</v>
      </c>
      <c r="AP24" s="60">
        <f t="shared" si="6"/>
        <v>5789760016.2722216</v>
      </c>
      <c r="AQ24" s="60">
        <f>'Emergency Relocation Component'!AN34</f>
        <v>5789144991.5898447</v>
      </c>
      <c r="AR24" s="60">
        <f t="shared" si="3"/>
        <v>615024.68237686157</v>
      </c>
      <c r="AS24" s="60">
        <f t="shared" si="4"/>
        <v>1045541.9600406646</v>
      </c>
      <c r="AT24" s="60">
        <f t="shared" si="5"/>
        <v>-469596646.40232992</v>
      </c>
    </row>
    <row r="25" spans="1:46">
      <c r="A25">
        <f t="shared" si="9"/>
        <v>0.02</v>
      </c>
      <c r="B25" s="12">
        <f t="shared" si="7"/>
        <v>2039</v>
      </c>
      <c r="C25" s="60">
        <f>IF(MOD($B25,10)=0,VLOOKUP($B25,'[6]R1 Analysis'!$B$45:$X$58,23,FALSE),(VLOOKUP(CEILING($B25,10),$B$6:$R$116,COLUMN()-1,FALSE)-VLOOKUP(FLOOR($B25,10),$B$6:$R$116,COLUMN()-1,FALSE))/10+C24)</f>
        <v>22048805.75749056</v>
      </c>
      <c r="D25" s="60">
        <f>IF(MOD($B25,10)=0,VLOOKUP($B25,'[6]R1 Analysis'!$B$45:$X$58,15,FALSE),(VLOOKUP(CEILING($B25,10),$B$6:$R$116,COLUMN()-1,FALSE)-VLOOKUP(FLOOR($B25,10),$B$6:$R$116,COLUMN()-1,FALSE))/10+D24)</f>
        <v>3446855.271667494</v>
      </c>
      <c r="E25" s="60">
        <f>IF(MOD($B25,10)=0,VLOOKUP($B25,'[6]R1 Analysis'!$B$45:$X$58,22,FALSE),(VLOOKUP(CEILING($B25,10),$B$6:$R$116,COLUMN()-1,FALSE)-VLOOKUP(FLOOR($B25,10),$B$6:$R$116,COLUMN()-1,FALSE))/10+E24)</f>
        <v>721774.34609382658</v>
      </c>
      <c r="F25" s="60">
        <f>IF(MOD($B25,10)=0,VLOOKUP($B25,'[6]R2 Analysis'!$B$45:$X$58,8,FALSE),(VLOOKUP(CEILING($B25,10),$B$6:$R$116,COLUMN()-1,FALSE)-VLOOKUP(FLOOR($B25,10),$B$6:$R$116,COLUMN()-1,FALSE))/10+F24)</f>
        <v>214898192.35952386</v>
      </c>
      <c r="G25" s="60">
        <f>IF(MOD($B25,10)=0,VLOOKUP($B25,'[6]R2 Analysis'!$B$45:$X$58,15,FALSE),(VLOOKUP(CEILING($B25,10),$B$6:$R$116,COLUMN()-1,FALSE)-VLOOKUP(FLOOR($B25,10),$B$6:$R$116,COLUMN()-1,FALSE))/10+G24)</f>
        <v>6745824.4318139516</v>
      </c>
      <c r="H25" s="60">
        <f>IF(MOD($B25,10)=0,VLOOKUP($B25,'[6]R2 Analysis'!$B$45:$X$58,22,FALSE),(VLOOKUP(CEILING($B25,10),$B$6:$R$116,COLUMN()-1,FALSE)-VLOOKUP(FLOOR($B25,10),$B$6:$R$116,COLUMN()-1,FALSE))/10+H24)</f>
        <v>1387530.5911283961</v>
      </c>
      <c r="I25" s="60">
        <f>IF(MOD($B25,10)=0,VLOOKUP($B25,'[6]R3 Analysis'!$B$45:$X$58,8,FALSE),(VLOOKUP(CEILING($B25,10),$B$6:$R$116,COLUMN()-1,FALSE)-VLOOKUP(FLOOR($B25,10),$B$6:$R$116,COLUMN()-1,FALSE))/10+I24)</f>
        <v>35122301.136412904</v>
      </c>
      <c r="J25" s="60">
        <f>IF(MOD($B25,10)=0,VLOOKUP($B25,'[6]R3 Analysis'!$B$45:$X$58,15,FALSE),(VLOOKUP(CEILING($B25,10),$B$6:$R$116,COLUMN()-1,FALSE)-VLOOKUP(FLOOR($B25,10),$B$6:$R$116,COLUMN()-1,FALSE))/10+J24)</f>
        <v>2431600.4724000022</v>
      </c>
      <c r="K25" s="60">
        <f>IF(MOD($B25,10)=0,VLOOKUP($B25,'[6]R3 Analysis'!$B$45:$X$58,22,FALSE),(VLOOKUP(CEILING($B25,10),$B$6:$R$116,COLUMN()-1,FALSE)-VLOOKUP(FLOOR($B25,10),$B$6:$R$116,COLUMN()-1,FALSE))/10+K24)</f>
        <v>928010.81459279323</v>
      </c>
      <c r="L25" s="60">
        <f>IF(MOD($B25,10)=0,VLOOKUP($B25,'[6]R4 Analysis'!$B$45:$X$58,8,FALSE),(VLOOKUP(CEILING($B25,10),$B$6:$R$116,COLUMN()-1,FALSE)-VLOOKUP(FLOOR($B25,10),$B$6:$R$116,COLUMN()-1,FALSE))/10+L24)</f>
        <v>21976485.709111527</v>
      </c>
      <c r="M25" s="60">
        <f>IF(MOD($B25,10)=0,VLOOKUP($B25,'[6]R4 Analysis'!$B$45:$X$58,15,FALSE),(VLOOKUP(CEILING($B25,10),$B$6:$R$116,COLUMN()-1,FALSE)-VLOOKUP(FLOOR($B25,10),$B$6:$R$116,COLUMN()-1,FALSE))/10+M24)</f>
        <v>819171.67488328274</v>
      </c>
      <c r="N25" s="60">
        <f>IF(MOD($B25,10)=0,VLOOKUP($B25,'[6]R4 Analysis'!$B$45:$X$58,22,FALSE),(VLOOKUP(CEILING($B25,10),$B$6:$R$116,COLUMN()-1,FALSE)-VLOOKUP(FLOOR($B25,10),$B$6:$R$116,COLUMN()-1,FALSE))/10+N24)</f>
        <v>300579.2460535033</v>
      </c>
      <c r="O25" s="60">
        <f>IF(MOD($B25,10)=0,VLOOKUP($B25,'[6]R5 Analysis'!$B$45:$X$58,8,FALSE),(VLOOKUP(CEILING($B25,10),$B$6:$R$116,COLUMN()-1,FALSE)-VLOOKUP(FLOOR($B25,10),$B$6:$R$116,COLUMN()-1,FALSE))/10+O24)</f>
        <v>49212399.362199999</v>
      </c>
      <c r="P25" s="60">
        <f>IF(MOD($B25,10)=0,VLOOKUP($B25,'[6]R5 Analysis'!$B$45:$X$58,15,FALSE),(VLOOKUP(CEILING($B25,10),$B$6:$R$116,COLUMN()-1,FALSE)-VLOOKUP(FLOOR($B25,10),$B$6:$R$116,COLUMN()-1,FALSE))/10+P24)</f>
        <v>704395.52004496509</v>
      </c>
      <c r="Q25" s="60">
        <f>IF(MOD($B25,10)=0,VLOOKUP($B25,'[6]R5 Analysis'!$B$45:$X$58,22,FALSE),(VLOOKUP(CEILING($B25,10),$B$6:$R$116,COLUMN()-1,FALSE)-VLOOKUP(FLOOR($B25,10),$B$6:$R$116,COLUMN()-1,FALSE))/10+Q24)</f>
        <v>292396.5386403061</v>
      </c>
      <c r="R25" s="60">
        <f>IF(MOD($B25,10)=0,VLOOKUP($B25,'[6]R6 Analysis'!$B$45:$X$58,8,FALSE),(VLOOKUP(CEILING($B25,10),$B$6:$R$116,COLUMN()-1,FALSE)-VLOOKUP(FLOOR($B25,10),$B$6:$R$116,COLUMN()-1,FALSE))/10+R24)</f>
        <v>2799732.5686500003</v>
      </c>
      <c r="S25" s="60">
        <f>IF(MOD($B25,10)=0,VLOOKUP($B25,'[6]R6 Analysis'!$B$45:$X$58,15,FALSE),(VLOOKUP(CEILING($B25,10),$B$6:$T$116,COLUMN()-1,FALSE)-VLOOKUP(FLOOR($B25,10),$B$6:$T$116,COLUMN()-1,FALSE))/10+S24)</f>
        <v>343139.6602199999</v>
      </c>
      <c r="T25" s="60">
        <f>IF(MOD($B25,10)=0,VLOOKUP($B25,'[6]R6 Analysis'!$B$45:$X$58,22,FALSE),(VLOOKUP(CEILING($B25,10),$B$6:$T$116,COLUMN()-1,FALSE)-VLOOKUP(FLOOR($B25,10),$B$6:$T$116,COLUMN()-1,FALSE))/10+T24)</f>
        <v>188559.53018454235</v>
      </c>
      <c r="U25" s="60">
        <f t="shared" si="1"/>
        <v>364367754.99111205</v>
      </c>
      <c r="V25" s="60">
        <f>'Emergency Relocation Component'!U35</f>
        <v>880211081.32059753</v>
      </c>
      <c r="W25" s="103">
        <f t="shared" si="2"/>
        <v>-515843326.32948548</v>
      </c>
      <c r="X25" s="84">
        <f>HLOOKUP(X$5,$AE$1:$AH$3,2,FALSE)*INDEX('[5]Pop and Housing Units'!$J$4:$Q$115,MATCH('Relocation Components'!$B25,'[5]Pop and Housing Units'!$Q$4:$Q$115,0),MATCH('Relocation Components'!X$4,'[5]Pop and Housing Units'!$J$4:$Q$4,0))*HLOOKUP(X$4,$X$1:$AC$2,2,FALSE)*'[5]Number of Hazard Events'!C25*HLOOKUP(X$4,[5]Assumptions!$B$2:$H$3,2,FALSE)</f>
        <v>914429284.80987585</v>
      </c>
      <c r="Y25" s="84">
        <f>HLOOKUP(Y$5,$AE$1:$AH$3,2,FALSE)*INDEX('[5]Pop and Housing Units'!$J$4:$Q$115,MATCH('Relocation Components'!$B25,'[5]Pop and Housing Units'!$Q$4:$Q$115,0),MATCH('Relocation Components'!Y$4,'[5]Pop and Housing Units'!$J$4:$Q$4,0))*HLOOKUP(Y$4,$X$1:$AC$2,2,FALSE)*'[5]Number of Hazard Events'!D25*HLOOKUP(Y$4,[5]Assumptions!$B$2:$H$3,2,FALSE)</f>
        <v>291157102.34604752</v>
      </c>
      <c r="Z25" s="84">
        <f>HLOOKUP(Z$5,$AE$1:$AH$3,2,FALSE)*INDEX('[5]Pop and Housing Units'!$J$4:$Q$115,MATCH('Relocation Components'!$B25,'[5]Pop and Housing Units'!$Q$4:$Q$115,0),MATCH('Relocation Components'!Z$4,'[5]Pop and Housing Units'!$J$4:$Q$4,0))*HLOOKUP(Z$4,$X$1:$AC$2,2,FALSE)*'[5]Number of Hazard Events'!E25*HLOOKUP(Z$4,[5]Assumptions!$B$2:$H$3,2,FALSE)</f>
        <v>0</v>
      </c>
      <c r="AA25" s="84">
        <f>HLOOKUP(AA$5,$AE$1:$AH$3,2,FALSE)*INDEX('[5]Pop and Housing Units'!$J$4:$Q$115,MATCH('Relocation Components'!$B25,'[5]Pop and Housing Units'!$Q$4:$Q$115,0),MATCH('Relocation Components'!AA$4,'[5]Pop and Housing Units'!$J$4:$Q$4,0))*HLOOKUP(AA$4,$X$1:$AC$2,2,FALSE)*'[5]Number of Hazard Events'!F25*HLOOKUP(AA$4,[5]Assumptions!$B$2:$H$3,2,FALSE)</f>
        <v>1210113129.1201737</v>
      </c>
      <c r="AB25" s="84">
        <f>HLOOKUP(AB$5,$AE$1:$AH$3,2,FALSE)*INDEX('[5]Pop and Housing Units'!$J$4:$Q$115,MATCH('Relocation Components'!$B25,'[5]Pop and Housing Units'!$Q$4:$Q$115,0),MATCH('Relocation Components'!AB$4,'[5]Pop and Housing Units'!$J$4:$Q$4,0))*HLOOKUP(AB$4,$X$1:$AC$2,2,FALSE)*'[5]Number of Hazard Events'!G25*HLOOKUP(AB$4,[5]Assumptions!$B$2:$H$3,2,FALSE)</f>
        <v>351194053.86376435</v>
      </c>
      <c r="AC25" s="84">
        <f>HLOOKUP(AC$5,$AE$1:$AH$3,2,FALSE)*INDEX('[5]Pop and Housing Units'!$J$4:$Q$115,MATCH('Relocation Components'!$B25,'[5]Pop and Housing Units'!$Q$4:$Q$115,0),MATCH('Relocation Components'!AC$4,'[5]Pop and Housing Units'!$J$4:$Q$4,0))*HLOOKUP(AC$4,$X$1:$AC$2,2,FALSE)*'[5]Number of Hazard Events'!H25*HLOOKUP(AC$4,[5]Assumptions!$B$2:$H$3,2,FALSE)</f>
        <v>0</v>
      </c>
      <c r="AD25" s="84">
        <f>HLOOKUP(AD$5,$AE$1:$AH$3,2,FALSE)*INDEX('[5]Pop and Housing Units'!$J$4:$Q$115,MATCH('Relocation Components'!$B25,'[5]Pop and Housing Units'!$Q$4:$Q$115,0),MATCH('Relocation Components'!AD$4,'[5]Pop and Housing Units'!$J$4:$Q$4,0))*HLOOKUP(AD$4,$X$1:$AC$2,2,FALSE)*'[5]Number of Hazard Events'!I25*HLOOKUP(AD$4,[5]Assumptions!$B$2:$H$3,2,FALSE)</f>
        <v>2409942741.7857981</v>
      </c>
      <c r="AE25" s="84">
        <f>HLOOKUP(AE$5,$AE$1:$AH$3,2,FALSE)*INDEX('[5]Pop and Housing Units'!$J$4:$Q$115,MATCH('Relocation Components'!$B25,'[5]Pop and Housing Units'!$Q$4:$Q$115,0),MATCH('Relocation Components'!AE$4,'[5]Pop and Housing Units'!$J$4:$Q$4,0))*HLOOKUP(AE$4,$X$1:$AC$2,2,FALSE)*'[5]Number of Hazard Events'!J25*HLOOKUP(AE$4,[5]Assumptions!$B$2:$H$3,2,FALSE)</f>
        <v>496931498.19819927</v>
      </c>
      <c r="AF25" s="84">
        <f>HLOOKUP(AF$5,$AE$1:$AH$3,2,FALSE)*INDEX('[5]Pop and Housing Units'!$J$4:$Q$115,MATCH('Relocation Components'!$B25,'[5]Pop and Housing Units'!$Q$4:$Q$115,0),MATCH('Relocation Components'!AF$4,'[5]Pop and Housing Units'!$J$4:$Q$4,0))*HLOOKUP(AF$4,$X$1:$AC$2,2,FALSE)*'[5]Number of Hazard Events'!K25*HLOOKUP(AF$4,[5]Assumptions!$B$2:$H$3,2,FALSE)</f>
        <v>0</v>
      </c>
      <c r="AG25" s="84">
        <f>HLOOKUP(AG$5,$AE$1:$AH$3,2,FALSE)*INDEX('[5]Pop and Housing Units'!$J$4:$Q$115,MATCH('Relocation Components'!$B25,'[5]Pop and Housing Units'!$Q$4:$Q$115,0),MATCH('Relocation Components'!AG$4,'[5]Pop and Housing Units'!$J$4:$Q$4,0))*HLOOKUP(AG$4,$X$1:$AC$2,2,FALSE)*'[5]Number of Hazard Events'!L25*HLOOKUP(AG$4,[5]Assumptions!$B$2:$H$3,2,FALSE)</f>
        <v>87145396.605639473</v>
      </c>
      <c r="AH25" s="84">
        <f>HLOOKUP(AH$5,$AE$1:$AH$3,2,FALSE)*INDEX('[5]Pop and Housing Units'!$J$4:$Q$115,MATCH('Relocation Components'!$B25,'[5]Pop and Housing Units'!$Q$4:$Q$115,0),MATCH('Relocation Components'!AH$4,'[5]Pop and Housing Units'!$J$4:$Q$4,0))*HLOOKUP(AH$4,$X$1:$AC$2,2,FALSE)*'[5]Number of Hazard Events'!M25*HLOOKUP(AH$4,[5]Assumptions!$B$2:$H$3,2,FALSE)</f>
        <v>30050726.235785127</v>
      </c>
      <c r="AI25" s="84">
        <f>HLOOKUP(AI$5,$AE$1:$AH$3,2,FALSE)*INDEX('[5]Pop and Housing Units'!$J$4:$Q$115,MATCH('Relocation Components'!$B25,'[5]Pop and Housing Units'!$Q$4:$Q$115,0),MATCH('Relocation Components'!AI$4,'[5]Pop and Housing Units'!$J$4:$Q$4,0))*HLOOKUP(AI$4,$X$1:$AC$2,2,FALSE)*'[5]Number of Hazard Events'!N25*HLOOKUP(AI$4,[5]Assumptions!$B$2:$H$3,2,FALSE)</f>
        <v>0</v>
      </c>
      <c r="AJ25" s="84">
        <f>HLOOKUP(AJ$5,$AE$1:$AH$3,2,FALSE)*INDEX('[5]Pop and Housing Units'!$J$4:$Q$115,MATCH('Relocation Components'!$B25,'[5]Pop and Housing Units'!$Q$4:$Q$115,0),MATCH('Relocation Components'!AJ$4,'[5]Pop and Housing Units'!$J$4:$Q$4,0))*HLOOKUP(AJ$4,$X$1:$AC$2,2,FALSE)*'[5]Number of Hazard Events'!O25*HLOOKUP(AJ$4,[5]Assumptions!$B$2:$H$3,2,FALSE)</f>
        <v>87973750.938593224</v>
      </c>
      <c r="AK25" s="84">
        <f>HLOOKUP(AK$5,$AE$1:$AH$3,2,FALSE)*INDEX('[5]Pop and Housing Units'!$J$4:$Q$115,MATCH('Relocation Components'!$B25,'[5]Pop and Housing Units'!$Q$4:$Q$115,0),MATCH('Relocation Components'!AK$4,'[5]Pop and Housing Units'!$J$4:$Q$4,0))*HLOOKUP(AK$4,$X$1:$AC$2,2,FALSE)*'[5]Number of Hazard Events'!P25*HLOOKUP(AK$4,[5]Assumptions!$B$2:$H$3,2,FALSE)</f>
        <v>31586471.753033273</v>
      </c>
      <c r="AL25" s="84">
        <f>HLOOKUP(AL$5,$AE$1:$AH$3,2,FALSE)*INDEX('[5]Pop and Housing Units'!$J$4:$Q$115,MATCH('Relocation Components'!$B25,'[5]Pop and Housing Units'!$Q$4:$Q$115,0),MATCH('Relocation Components'!AL$4,'[5]Pop and Housing Units'!$J$4:$Q$4,0))*HLOOKUP(AL$4,$X$1:$AC$2,2,FALSE)*'[5]Number of Hazard Events'!Q25*HLOOKUP(AL$4,[5]Assumptions!$B$2:$H$3,2,FALSE)</f>
        <v>0</v>
      </c>
      <c r="AM25" s="84">
        <f>HLOOKUP(AM$5,$AE$1:$AH$3,2,FALSE)*INDEX('[5]Pop and Housing Units'!$J$4:$Q$115,MATCH('Relocation Components'!$B25,'[5]Pop and Housing Units'!$Q$4:$Q$115,0),MATCH('Relocation Components'!AM$4,'[5]Pop and Housing Units'!$J$4:$Q$4,0))*HLOOKUP(AM$4,$X$1:$AC$2,2,FALSE)*'[5]Number of Hazard Events'!R25*HLOOKUP(AM$4,[5]Assumptions!$B$2:$H$3,2,FALSE)</f>
        <v>14810182.041338556</v>
      </c>
      <c r="AN25" s="84">
        <f>HLOOKUP(AN$5,$AE$1:$AH$3,2,FALSE)*INDEX('[5]Pop and Housing Units'!$J$4:$Q$115,MATCH('Relocation Components'!$B25,'[5]Pop and Housing Units'!$Q$4:$Q$115,0),MATCH('Relocation Components'!AN$4,'[5]Pop and Housing Units'!$J$4:$Q$4,0))*HLOOKUP(AN$4,$X$1:$AC$2,2,FALSE)*'[5]Number of Hazard Events'!S25*HLOOKUP(AN$4,[5]Assumptions!$B$2:$H$3,2,FALSE)</f>
        <v>4168652.7623970751</v>
      </c>
      <c r="AO25" s="84">
        <f>HLOOKUP(AO$5,$AE$1:$AH$3,2,FALSE)*INDEX('[5]Pop and Housing Units'!$J$4:$Q$115,MATCH('Relocation Components'!$B25,'[5]Pop and Housing Units'!$Q$4:$Q$115,0),MATCH('Relocation Components'!AO$4,'[5]Pop and Housing Units'!$J$4:$Q$4,0))*HLOOKUP(AO$4,$X$1:$AC$2,2,FALSE)*'[5]Number of Hazard Events'!T25*HLOOKUP(AO$4,[5]Assumptions!$B$2:$H$3,2,FALSE)</f>
        <v>0</v>
      </c>
      <c r="AP25" s="60">
        <f t="shared" si="6"/>
        <v>5929502990.4606457</v>
      </c>
      <c r="AQ25" s="60">
        <f>'Emergency Relocation Component'!AN35</f>
        <v>5928876123.5186758</v>
      </c>
      <c r="AR25" s="60">
        <f t="shared" si="3"/>
        <v>626866.94196987152</v>
      </c>
      <c r="AS25" s="60">
        <f t="shared" si="4"/>
        <v>1065673.8013487814</v>
      </c>
      <c r="AT25" s="60">
        <f t="shared" si="5"/>
        <v>-514777652.52813667</v>
      </c>
    </row>
    <row r="26" spans="1:46">
      <c r="A26">
        <f t="shared" si="9"/>
        <v>0.02</v>
      </c>
      <c r="B26" s="12">
        <f t="shared" si="7"/>
        <v>2040</v>
      </c>
      <c r="C26" s="60">
        <f>IF(MOD($B26,10)=0,VLOOKUP($B26,'[6]R1 Analysis'!$B$45:$X$58,23,FALSE),(VLOOKUP(CEILING($B26,10),$B$6:$R$116,COLUMN()-1,FALSE)-VLOOKUP(FLOOR($B26,10),$B$6:$R$116,COLUMN()-1,FALSE))/10+C25)</f>
        <v>22199766.809416693</v>
      </c>
      <c r="D26" s="60">
        <f>IF(MOD($B26,10)=0,VLOOKUP($B26,'[6]R1 Analysis'!$B$45:$X$58,15,FALSE),(VLOOKUP(CEILING($B26,10),$B$6:$R$116,COLUMN()-1,FALSE)-VLOOKUP(FLOOR($B26,10),$B$6:$R$116,COLUMN()-1,FALSE))/10+D25)</f>
        <v>3470739.1126392339</v>
      </c>
      <c r="E26" s="60">
        <f>IF(MOD($B26,10)=0,VLOOKUP($B26,'[6]R1 Analysis'!$B$45:$X$58,22,FALSE),(VLOOKUP(CEILING($B26,10),$B$6:$R$116,COLUMN()-1,FALSE)-VLOOKUP(FLOOR($B26,10),$B$6:$R$116,COLUMN()-1,FALSE))/10+E25)</f>
        <v>726749.14600823028</v>
      </c>
      <c r="F26" s="60">
        <f>IF(MOD($B26,10)=0,VLOOKUP($B26,'[6]R2 Analysis'!$B$45:$X$58,8,FALSE),(VLOOKUP(CEILING($B26,10),$B$6:$R$116,COLUMN()-1,FALSE)-VLOOKUP(FLOOR($B26,10),$B$6:$R$116,COLUMN()-1,FALSE))/10+F25)</f>
        <v>216386285.74857143</v>
      </c>
      <c r="G26" s="60">
        <f>IF(MOD($B26,10)=0,VLOOKUP($B26,'[6]R2 Analysis'!$B$45:$X$58,15,FALSE),(VLOOKUP(CEILING($B26,10),$B$6:$R$116,COLUMN()-1,FALSE)-VLOOKUP(FLOOR($B26,10),$B$6:$R$116,COLUMN()-1,FALSE))/10+G25)</f>
        <v>6792407.432325582</v>
      </c>
      <c r="H26" s="60">
        <f>IF(MOD($B26,10)=0,VLOOKUP($B26,'[6]R2 Analysis'!$B$45:$X$58,22,FALSE),(VLOOKUP(CEILING($B26,10),$B$6:$R$116,COLUMN()-1,FALSE)-VLOOKUP(FLOOR($B26,10),$B$6:$R$116,COLUMN()-1,FALSE))/10+H25)</f>
        <v>1397093.1031543212</v>
      </c>
      <c r="I26" s="60">
        <f>IF(MOD($B26,10)=0,VLOOKUP($B26,'[6]R3 Analysis'!$B$45:$X$58,8,FALSE),(VLOOKUP(CEILING($B26,10),$B$6:$R$116,COLUMN()-1,FALSE)-VLOOKUP(FLOOR($B26,10),$B$6:$R$116,COLUMN()-1,FALSE))/10+I25)</f>
        <v>35363666.387870967</v>
      </c>
      <c r="J26" s="60">
        <f>IF(MOD($B26,10)=0,VLOOKUP($B26,'[6]R3 Analysis'!$B$45:$X$58,15,FALSE),(VLOOKUP(CEILING($B26,10),$B$6:$R$116,COLUMN()-1,FALSE)-VLOOKUP(FLOOR($B26,10),$B$6:$R$116,COLUMN()-1,FALSE))/10+J25)</f>
        <v>2448360.8160000001</v>
      </c>
      <c r="K26" s="60">
        <f>IF(MOD($B26,10)=0,VLOOKUP($B26,'[6]R3 Analysis'!$B$45:$X$58,22,FALSE),(VLOOKUP(CEILING($B26,10),$B$6:$R$116,COLUMN()-1,FALSE)-VLOOKUP(FLOOR($B26,10),$B$6:$R$116,COLUMN()-1,FALSE))/10+K25)</f>
        <v>934405.25000900903</v>
      </c>
      <c r="L26" s="60">
        <f>IF(MOD($B26,10)=0,VLOOKUP($B26,'[6]R4 Analysis'!$B$45:$X$58,8,FALSE),(VLOOKUP(CEILING($B26,10),$B$6:$R$116,COLUMN()-1,FALSE)-VLOOKUP(FLOOR($B26,10),$B$6:$R$116,COLUMN()-1,FALSE))/10+L25)</f>
        <v>22129765.469942309</v>
      </c>
      <c r="M26" s="60">
        <f>IF(MOD($B26,10)=0,VLOOKUP($B26,'[6]R4 Analysis'!$B$45:$X$58,15,FALSE),(VLOOKUP(CEILING($B26,10),$B$6:$R$116,COLUMN()-1,FALSE)-VLOOKUP(FLOOR($B26,10),$B$6:$R$116,COLUMN()-1,FALSE))/10+M25)</f>
        <v>824815.4213318181</v>
      </c>
      <c r="N26" s="60">
        <f>IF(MOD($B26,10)=0,VLOOKUP($B26,'[6]R4 Analysis'!$B$45:$X$58,22,FALSE),(VLOOKUP(CEILING($B26,10),$B$6:$R$116,COLUMN()-1,FALSE)-VLOOKUP(FLOOR($B26,10),$B$6:$R$116,COLUMN()-1,FALSE))/10+N25)</f>
        <v>302649.51058416744</v>
      </c>
      <c r="O26" s="60">
        <f>IF(MOD($B26,10)=0,VLOOKUP($B26,'[6]R5 Analysis'!$B$45:$X$58,8,FALSE),(VLOOKUP(CEILING($B26,10),$B$6:$R$116,COLUMN()-1,FALSE)-VLOOKUP(FLOOR($B26,10),$B$6:$R$116,COLUMN()-1,FALSE))/10+O25)</f>
        <v>49557842.77025</v>
      </c>
      <c r="P26" s="60">
        <f>IF(MOD($B26,10)=0,VLOOKUP($B26,'[6]R5 Analysis'!$B$45:$X$58,15,FALSE),(VLOOKUP(CEILING($B26,10),$B$6:$R$116,COLUMN()-1,FALSE)-VLOOKUP(FLOOR($B26,10),$B$6:$R$116,COLUMN()-1,FALSE))/10+P25)</f>
        <v>709215.43073931034</v>
      </c>
      <c r="Q26" s="60">
        <f>IF(MOD($B26,10)=0,VLOOKUP($B26,'[6]R5 Analysis'!$B$45:$X$58,22,FALSE),(VLOOKUP(CEILING($B26,10),$B$6:$R$116,COLUMN()-1,FALSE)-VLOOKUP(FLOOR($B26,10),$B$6:$R$116,COLUMN()-1,FALSE))/10+Q25)</f>
        <v>294413.35931632656</v>
      </c>
      <c r="R26" s="60">
        <f>IF(MOD($B26,10)=0,VLOOKUP($B26,'[6]R6 Analysis'!$B$45:$X$58,8,FALSE),(VLOOKUP(CEILING($B26,10),$B$6:$R$116,COLUMN()-1,FALSE)-VLOOKUP(FLOOR($B26,10),$B$6:$R$116,COLUMN()-1,FALSE))/10+R25)</f>
        <v>2818681.6892499998</v>
      </c>
      <c r="S26" s="60">
        <f>IF(MOD($B26,10)=0,VLOOKUP($B26,'[6]R6 Analysis'!$B$45:$X$58,15,FALSE),(VLOOKUP(CEILING($B26,10),$B$6:$T$116,COLUMN()-1,FALSE)-VLOOKUP(FLOOR($B26,10),$B$6:$T$116,COLUMN()-1,FALSE))/10+S25)</f>
        <v>345511.83100000006</v>
      </c>
      <c r="T26" s="60">
        <f>IF(MOD($B26,10)=0,VLOOKUP($B26,'[6]R6 Analysis'!$B$45:$X$58,22,FALSE),(VLOOKUP(CEILING($B26,10),$B$6:$T$116,COLUMN()-1,FALSE)-VLOOKUP(FLOOR($B26,10),$B$6:$T$116,COLUMN()-1,FALSE))/10+T25)</f>
        <v>189860.49075389831</v>
      </c>
      <c r="U26" s="60">
        <f t="shared" si="1"/>
        <v>366892229.77916324</v>
      </c>
      <c r="V26" s="60">
        <f>'Emergency Relocation Component'!U36</f>
        <v>930628041.67986739</v>
      </c>
      <c r="W26" s="103">
        <f t="shared" si="2"/>
        <v>-563735811.90070415</v>
      </c>
      <c r="X26" s="84">
        <f>HLOOKUP(X$5,$AE$1:$AH$3,2,FALSE)*INDEX('[5]Pop and Housing Units'!$J$4:$Q$115,MATCH('Relocation Components'!$B26,'[5]Pop and Housing Units'!$Q$4:$Q$115,0),MATCH('Relocation Components'!X$4,'[5]Pop and Housing Units'!$J$4:$Q$4,0))*HLOOKUP(X$4,$X$1:$AC$2,2,FALSE)*'[5]Number of Hazard Events'!C26*HLOOKUP(X$4,[5]Assumptions!$B$2:$H$3,2,FALSE)</f>
        <v>938335844.21959102</v>
      </c>
      <c r="Y26" s="84">
        <f>HLOOKUP(Y$5,$AE$1:$AH$3,2,FALSE)*INDEX('[5]Pop and Housing Units'!$J$4:$Q$115,MATCH('Relocation Components'!$B26,'[5]Pop and Housing Units'!$Q$4:$Q$115,0),MATCH('Relocation Components'!Y$4,'[5]Pop and Housing Units'!$J$4:$Q$4,0))*HLOOKUP(Y$4,$X$1:$AC$2,2,FALSE)*'[5]Number of Hazard Events'!D26*HLOOKUP(Y$4,[5]Assumptions!$B$2:$H$3,2,FALSE)</f>
        <v>298798770.56801236</v>
      </c>
      <c r="Z26" s="84">
        <f>HLOOKUP(Z$5,$AE$1:$AH$3,2,FALSE)*INDEX('[5]Pop and Housing Units'!$J$4:$Q$115,MATCH('Relocation Components'!$B26,'[5]Pop and Housing Units'!$Q$4:$Q$115,0),MATCH('Relocation Components'!Z$4,'[5]Pop and Housing Units'!$J$4:$Q$4,0))*HLOOKUP(Z$4,$X$1:$AC$2,2,FALSE)*'[5]Number of Hazard Events'!E26*HLOOKUP(Z$4,[5]Assumptions!$B$2:$H$3,2,FALSE)</f>
        <v>0</v>
      </c>
      <c r="AA26" s="84">
        <f>HLOOKUP(AA$5,$AE$1:$AH$3,2,FALSE)*INDEX('[5]Pop and Housing Units'!$J$4:$Q$115,MATCH('Relocation Components'!$B26,'[5]Pop and Housing Units'!$Q$4:$Q$115,0),MATCH('Relocation Components'!AA$4,'[5]Pop and Housing Units'!$J$4:$Q$4,0))*HLOOKUP(AA$4,$X$1:$AC$2,2,FALSE)*'[5]Number of Hazard Events'!F26*HLOOKUP(AA$4,[5]Assumptions!$B$2:$H$3,2,FALSE)</f>
        <v>1237255918.5240991</v>
      </c>
      <c r="AB26" s="84">
        <f>HLOOKUP(AB$5,$AE$1:$AH$3,2,FALSE)*INDEX('[5]Pop and Housing Units'!$J$4:$Q$115,MATCH('Relocation Components'!$B26,'[5]Pop and Housing Units'!$Q$4:$Q$115,0),MATCH('Relocation Components'!AB$4,'[5]Pop and Housing Units'!$J$4:$Q$4,0))*HLOOKUP(AB$4,$X$1:$AC$2,2,FALSE)*'[5]Number of Hazard Events'!G26*HLOOKUP(AB$4,[5]Assumptions!$B$2:$H$3,2,FALSE)</f>
        <v>359064480.56196958</v>
      </c>
      <c r="AC26" s="84">
        <f>HLOOKUP(AC$5,$AE$1:$AH$3,2,FALSE)*INDEX('[5]Pop and Housing Units'!$J$4:$Q$115,MATCH('Relocation Components'!$B26,'[5]Pop and Housing Units'!$Q$4:$Q$115,0),MATCH('Relocation Components'!AC$4,'[5]Pop and Housing Units'!$J$4:$Q$4,0))*HLOOKUP(AC$4,$X$1:$AC$2,2,FALSE)*'[5]Number of Hazard Events'!H26*HLOOKUP(AC$4,[5]Assumptions!$B$2:$H$3,2,FALSE)</f>
        <v>0</v>
      </c>
      <c r="AD26" s="84">
        <f>HLOOKUP(AD$5,$AE$1:$AH$3,2,FALSE)*INDEX('[5]Pop and Housing Units'!$J$4:$Q$115,MATCH('Relocation Components'!$B26,'[5]Pop and Housing Units'!$Q$4:$Q$115,0),MATCH('Relocation Components'!AD$4,'[5]Pop and Housing Units'!$J$4:$Q$4,0))*HLOOKUP(AD$4,$X$1:$AC$2,2,FALSE)*'[5]Number of Hazard Events'!I26*HLOOKUP(AD$4,[5]Assumptions!$B$2:$H$3,2,FALSE)</f>
        <v>2472651273.0228868</v>
      </c>
      <c r="AE26" s="84">
        <f>HLOOKUP(AE$5,$AE$1:$AH$3,2,FALSE)*INDEX('[5]Pop and Housing Units'!$J$4:$Q$115,MATCH('Relocation Components'!$B26,'[5]Pop and Housing Units'!$Q$4:$Q$115,0),MATCH('Relocation Components'!AE$4,'[5]Pop and Housing Units'!$J$4:$Q$4,0))*HLOOKUP(AE$4,$X$1:$AC$2,2,FALSE)*'[5]Number of Hazard Events'!J26*HLOOKUP(AE$4,[5]Assumptions!$B$2:$H$3,2,FALSE)</f>
        <v>509872454.8508414</v>
      </c>
      <c r="AF26" s="84">
        <f>HLOOKUP(AF$5,$AE$1:$AH$3,2,FALSE)*INDEX('[5]Pop and Housing Units'!$J$4:$Q$115,MATCH('Relocation Components'!$B26,'[5]Pop and Housing Units'!$Q$4:$Q$115,0),MATCH('Relocation Components'!AF$4,'[5]Pop and Housing Units'!$J$4:$Q$4,0))*HLOOKUP(AF$4,$X$1:$AC$2,2,FALSE)*'[5]Number of Hazard Events'!K26*HLOOKUP(AF$4,[5]Assumptions!$B$2:$H$3,2,FALSE)</f>
        <v>0</v>
      </c>
      <c r="AG26" s="84">
        <f>HLOOKUP(AG$5,$AE$1:$AH$3,2,FALSE)*INDEX('[5]Pop and Housing Units'!$J$4:$Q$115,MATCH('Relocation Components'!$B26,'[5]Pop and Housing Units'!$Q$4:$Q$115,0),MATCH('Relocation Components'!AG$4,'[5]Pop and Housing Units'!$J$4:$Q$4,0))*HLOOKUP(AG$4,$X$1:$AC$2,2,FALSE)*'[5]Number of Hazard Events'!L26*HLOOKUP(AG$4,[5]Assumptions!$B$2:$H$3,2,FALSE)</f>
        <v>88404201.970044062</v>
      </c>
      <c r="AH26" s="84">
        <f>HLOOKUP(AH$5,$AE$1:$AH$3,2,FALSE)*INDEX('[5]Pop and Housing Units'!$J$4:$Q$115,MATCH('Relocation Components'!$B26,'[5]Pop and Housing Units'!$Q$4:$Q$115,0),MATCH('Relocation Components'!AH$4,'[5]Pop and Housing Units'!$J$4:$Q$4,0))*HLOOKUP(AH$4,$X$1:$AC$2,2,FALSE)*'[5]Number of Hazard Events'!M26*HLOOKUP(AH$4,[5]Assumptions!$B$2:$H$3,2,FALSE)</f>
        <v>30482228.081878826</v>
      </c>
      <c r="AI26" s="84">
        <f>HLOOKUP(AI$5,$AE$1:$AH$3,2,FALSE)*INDEX('[5]Pop and Housing Units'!$J$4:$Q$115,MATCH('Relocation Components'!$B26,'[5]Pop and Housing Units'!$Q$4:$Q$115,0),MATCH('Relocation Components'!AI$4,'[5]Pop and Housing Units'!$J$4:$Q$4,0))*HLOOKUP(AI$4,$X$1:$AC$2,2,FALSE)*'[5]Number of Hazard Events'!N26*HLOOKUP(AI$4,[5]Assumptions!$B$2:$H$3,2,FALSE)</f>
        <v>0</v>
      </c>
      <c r="AJ26" s="84">
        <f>HLOOKUP(AJ$5,$AE$1:$AH$3,2,FALSE)*INDEX('[5]Pop and Housing Units'!$J$4:$Q$115,MATCH('Relocation Components'!$B26,'[5]Pop and Housing Units'!$Q$4:$Q$115,0),MATCH('Relocation Components'!AJ$4,'[5]Pop and Housing Units'!$J$4:$Q$4,0))*HLOOKUP(AJ$4,$X$1:$AC$2,2,FALSE)*'[5]Number of Hazard Events'!O26*HLOOKUP(AJ$4,[5]Assumptions!$B$2:$H$3,2,FALSE)</f>
        <v>89307839.250648215</v>
      </c>
      <c r="AK26" s="84">
        <f>HLOOKUP(AK$5,$AE$1:$AH$3,2,FALSE)*INDEX('[5]Pop and Housing Units'!$J$4:$Q$115,MATCH('Relocation Components'!$B26,'[5]Pop and Housing Units'!$Q$4:$Q$115,0),MATCH('Relocation Components'!AK$4,'[5]Pop and Housing Units'!$J$4:$Q$4,0))*HLOOKUP(AK$4,$X$1:$AC$2,2,FALSE)*'[5]Number of Hazard Events'!P26*HLOOKUP(AK$4,[5]Assumptions!$B$2:$H$3,2,FALSE)</f>
        <v>32059838.272551738</v>
      </c>
      <c r="AL26" s="84">
        <f>HLOOKUP(AL$5,$AE$1:$AH$3,2,FALSE)*INDEX('[5]Pop and Housing Units'!$J$4:$Q$115,MATCH('Relocation Components'!$B26,'[5]Pop and Housing Units'!$Q$4:$Q$115,0),MATCH('Relocation Components'!AL$4,'[5]Pop and Housing Units'!$J$4:$Q$4,0))*HLOOKUP(AL$4,$X$1:$AC$2,2,FALSE)*'[5]Number of Hazard Events'!Q26*HLOOKUP(AL$4,[5]Assumptions!$B$2:$H$3,2,FALSE)</f>
        <v>0</v>
      </c>
      <c r="AM26" s="84">
        <f>HLOOKUP(AM$5,$AE$1:$AH$3,2,FALSE)*INDEX('[5]Pop and Housing Units'!$J$4:$Q$115,MATCH('Relocation Components'!$B26,'[5]Pop and Housing Units'!$Q$4:$Q$115,0),MATCH('Relocation Components'!AM$4,'[5]Pop and Housing Units'!$J$4:$Q$4,0))*HLOOKUP(AM$4,$X$1:$AC$2,2,FALSE)*'[5]Number of Hazard Events'!R26*HLOOKUP(AM$4,[5]Assumptions!$B$2:$H$3,2,FALSE)</f>
        <v>15059240.936912736</v>
      </c>
      <c r="AN26" s="84">
        <f>HLOOKUP(AN$5,$AE$1:$AH$3,2,FALSE)*INDEX('[5]Pop and Housing Units'!$J$4:$Q$115,MATCH('Relocation Components'!$B26,'[5]Pop and Housing Units'!$Q$4:$Q$115,0),MATCH('Relocation Components'!AN$4,'[5]Pop and Housing Units'!$J$4:$Q$4,0))*HLOOKUP(AN$4,$X$1:$AC$2,2,FALSE)*'[5]Number of Hazard Events'!S26*HLOOKUP(AN$4,[5]Assumptions!$B$2:$H$3,2,FALSE)</f>
        <v>4239366.1461056862</v>
      </c>
      <c r="AO26" s="84">
        <f>HLOOKUP(AO$5,$AE$1:$AH$3,2,FALSE)*INDEX('[5]Pop and Housing Units'!$J$4:$Q$115,MATCH('Relocation Components'!$B26,'[5]Pop and Housing Units'!$Q$4:$Q$115,0),MATCH('Relocation Components'!AO$4,'[5]Pop and Housing Units'!$J$4:$Q$4,0))*HLOOKUP(AO$4,$X$1:$AC$2,2,FALSE)*'[5]Number of Hazard Events'!T26*HLOOKUP(AO$4,[5]Assumptions!$B$2:$H$3,2,FALSE)</f>
        <v>0</v>
      </c>
      <c r="AP26" s="60">
        <f t="shared" si="6"/>
        <v>6075531456.4055414</v>
      </c>
      <c r="AQ26" s="60">
        <f>'Emergency Relocation Component'!AN36</f>
        <v>6074892306.9541225</v>
      </c>
      <c r="AR26" s="60">
        <f t="shared" si="3"/>
        <v>639149.45141887665</v>
      </c>
      <c r="AS26" s="60">
        <f t="shared" si="4"/>
        <v>1086554.0674120903</v>
      </c>
      <c r="AT26" s="60">
        <f t="shared" si="5"/>
        <v>-562649257.83329201</v>
      </c>
    </row>
    <row r="27" spans="1:46">
      <c r="A27">
        <f t="shared" si="9"/>
        <v>0.02</v>
      </c>
      <c r="B27" s="12">
        <f t="shared" si="7"/>
        <v>2041</v>
      </c>
      <c r="C27" s="60">
        <f>IF(MOD($B27,10)=0,VLOOKUP($B27,'[6]R1 Analysis'!$B$45:$X$58,23,FALSE),(VLOOKUP(CEILING($B27,10),$B$6:$R$116,COLUMN()-1,FALSE)-VLOOKUP(FLOOR($B27,10),$B$6:$R$116,COLUMN()-1,FALSE))/10+C26)</f>
        <v>22284260.702281781</v>
      </c>
      <c r="D27" s="60">
        <f>IF(MOD($B27,10)=0,VLOOKUP($B27,'[6]R1 Analysis'!$B$45:$X$58,15,FALSE),(VLOOKUP(CEILING($B27,10),$B$6:$R$116,COLUMN()-1,FALSE)-VLOOKUP(FLOOR($B27,10),$B$6:$R$116,COLUMN()-1,FALSE))/10+D26)</f>
        <v>3483628.8045922359</v>
      </c>
      <c r="E27" s="60">
        <f>IF(MOD($B27,10)=0,VLOOKUP($B27,'[6]R1 Analysis'!$B$45:$X$58,22,FALSE),(VLOOKUP(CEILING($B27,10),$B$6:$R$116,COLUMN()-1,FALSE)-VLOOKUP(FLOOR($B27,10),$B$6:$R$116,COLUMN()-1,FALSE))/10+E26)</f>
        <v>729475.06376954715</v>
      </c>
      <c r="F27" s="60">
        <f>IF(MOD($B27,10)=0,VLOOKUP($B27,'[6]R2 Analysis'!$B$45:$X$58,8,FALSE),(VLOOKUP(CEILING($B27,10),$B$6:$R$116,COLUMN()-1,FALSE)-VLOOKUP(FLOOR($B27,10),$B$6:$R$116,COLUMN()-1,FALSE))/10+F26)</f>
        <v>217191606.87676191</v>
      </c>
      <c r="G27" s="60">
        <f>IF(MOD($B27,10)=0,VLOOKUP($B27,'[6]R2 Analysis'!$B$45:$X$58,15,FALSE),(VLOOKUP(CEILING($B27,10),$B$6:$R$116,COLUMN()-1,FALSE)-VLOOKUP(FLOOR($B27,10),$B$6:$R$116,COLUMN()-1,FALSE))/10+G26)</f>
        <v>6817781.9122790704</v>
      </c>
      <c r="H27" s="60">
        <f>IF(MOD($B27,10)=0,VLOOKUP($B27,'[6]R2 Analysis'!$B$45:$X$58,22,FALSE),(VLOOKUP(CEILING($B27,10),$B$6:$R$116,COLUMN()-1,FALSE)-VLOOKUP(FLOOR($B27,10),$B$6:$R$116,COLUMN()-1,FALSE))/10+H26)</f>
        <v>1402328.6866617287</v>
      </c>
      <c r="I27" s="60">
        <f>IF(MOD($B27,10)=0,VLOOKUP($B27,'[6]R3 Analysis'!$B$45:$X$58,8,FALSE),(VLOOKUP(CEILING($B27,10),$B$6:$R$116,COLUMN()-1,FALSE)-VLOOKUP(FLOOR($B27,10),$B$6:$R$116,COLUMN()-1,FALSE))/10+I26)</f>
        <v>35497148.686025806</v>
      </c>
      <c r="J27" s="60">
        <f>IF(MOD($B27,10)=0,VLOOKUP($B27,'[6]R3 Analysis'!$B$45:$X$58,15,FALSE),(VLOOKUP(CEILING($B27,10),$B$6:$R$116,COLUMN()-1,FALSE)-VLOOKUP(FLOOR($B27,10),$B$6:$R$116,COLUMN()-1,FALSE))/10+J26)</f>
        <v>2457508.4028000003</v>
      </c>
      <c r="K27" s="60">
        <f>IF(MOD($B27,10)=0,VLOOKUP($B27,'[6]R3 Analysis'!$B$45:$X$58,22,FALSE),(VLOOKUP(CEILING($B27,10),$B$6:$R$116,COLUMN()-1,FALSE)-VLOOKUP(FLOOR($B27,10),$B$6:$R$116,COLUMN()-1,FALSE))/10+K26)</f>
        <v>937910.24585855857</v>
      </c>
      <c r="L27" s="60">
        <f>IF(MOD($B27,10)=0,VLOOKUP($B27,'[6]R4 Analysis'!$B$45:$X$58,8,FALSE),(VLOOKUP(CEILING($B27,10),$B$6:$R$116,COLUMN()-1,FALSE)-VLOOKUP(FLOOR($B27,10),$B$6:$R$116,COLUMN()-1,FALSE))/10+L26)</f>
        <v>22211195.342883654</v>
      </c>
      <c r="M27" s="60">
        <f>IF(MOD($B27,10)=0,VLOOKUP($B27,'[6]R4 Analysis'!$B$45:$X$58,15,FALSE),(VLOOKUP(CEILING($B27,10),$B$6:$R$116,COLUMN()-1,FALSE)-VLOOKUP(FLOOR($B27,10),$B$6:$R$116,COLUMN()-1,FALSE))/10+M26)</f>
        <v>827870.29326267669</v>
      </c>
      <c r="N27" s="60">
        <f>IF(MOD($B27,10)=0,VLOOKUP($B27,'[6]R4 Analysis'!$B$45:$X$58,22,FALSE),(VLOOKUP(CEILING($B27,10),$B$6:$R$116,COLUMN()-1,FALSE)-VLOOKUP(FLOOR($B27,10),$B$6:$R$116,COLUMN()-1,FALSE))/10+N26)</f>
        <v>303785.98446988175</v>
      </c>
      <c r="O27" s="60">
        <f>IF(MOD($B27,10)=0,VLOOKUP($B27,'[6]R5 Analysis'!$B$45:$X$58,8,FALSE),(VLOOKUP(CEILING($B27,10),$B$6:$R$116,COLUMN()-1,FALSE)-VLOOKUP(FLOOR($B27,10),$B$6:$R$116,COLUMN()-1,FALSE))/10+O26)</f>
        <v>49743850.759199999</v>
      </c>
      <c r="P27" s="60">
        <f>IF(MOD($B27,10)=0,VLOOKUP($B27,'[6]R5 Analysis'!$B$45:$X$58,15,FALSE),(VLOOKUP(CEILING($B27,10),$B$6:$R$116,COLUMN()-1,FALSE)-VLOOKUP(FLOOR($B27,10),$B$6:$R$116,COLUMN()-1,FALSE))/10+P26)</f>
        <v>711863.73331862071</v>
      </c>
      <c r="Q27" s="60">
        <f>IF(MOD($B27,10)=0,VLOOKUP($B27,'[6]R5 Analysis'!$B$45:$X$58,22,FALSE),(VLOOKUP(CEILING($B27,10),$B$6:$R$116,COLUMN()-1,FALSE)-VLOOKUP(FLOOR($B27,10),$B$6:$R$116,COLUMN()-1,FALSE))/10+Q26)</f>
        <v>295517.30326530617</v>
      </c>
      <c r="R27" s="60">
        <f>IF(MOD($B27,10)=0,VLOOKUP($B27,'[6]R6 Analysis'!$B$45:$X$58,8,FALSE),(VLOOKUP(CEILING($B27,10),$B$6:$R$116,COLUMN()-1,FALSE)-VLOOKUP(FLOOR($B27,10),$B$6:$R$116,COLUMN()-1,FALSE))/10+R26)</f>
        <v>2829340.5695874998</v>
      </c>
      <c r="S27" s="60">
        <f>IF(MOD($B27,10)=0,VLOOKUP($B27,'[6]R6 Analysis'!$B$45:$X$58,15,FALSE),(VLOOKUP(CEILING($B27,10),$B$6:$T$116,COLUMN()-1,FALSE)-VLOOKUP(FLOOR($B27,10),$B$6:$T$116,COLUMN()-1,FALSE))/10+S26)</f>
        <v>346801.05425000004</v>
      </c>
      <c r="T27" s="60">
        <f>IF(MOD($B27,10)=0,VLOOKUP($B27,'[6]R6 Analysis'!$B$45:$X$58,22,FALSE),(VLOOKUP(CEILING($B27,10),$B$6:$T$116,COLUMN()-1,FALSE)-VLOOKUP(FLOOR($B27,10),$B$6:$T$116,COLUMN()-1,FALSE))/10+T26)</f>
        <v>190573.27757925424</v>
      </c>
      <c r="U27" s="60">
        <f t="shared" si="1"/>
        <v>368262447.69884759</v>
      </c>
      <c r="V27" s="60">
        <f>'Emergency Relocation Component'!U37</f>
        <v>980806519.35403419</v>
      </c>
      <c r="W27" s="103">
        <f t="shared" si="2"/>
        <v>-612544071.65518665</v>
      </c>
      <c r="X27" s="84">
        <f>HLOOKUP(X$5,$AE$1:$AH$3,2,FALSE)*INDEX('[5]Pop and Housing Units'!$J$4:$Q$115,MATCH('Relocation Components'!$B27,'[5]Pop and Housing Units'!$Q$4:$Q$115,0),MATCH('Relocation Components'!X$4,'[5]Pop and Housing Units'!$J$4:$Q$4,0))*HLOOKUP(X$4,$X$1:$AC$2,2,FALSE)*'[5]Number of Hazard Events'!C27*HLOOKUP(X$4,[5]Assumptions!$B$2:$H$3,2,FALSE)</f>
        <v>960541991.37674713</v>
      </c>
      <c r="Y27" s="84">
        <f>HLOOKUP(Y$5,$AE$1:$AH$3,2,FALSE)*INDEX('[5]Pop and Housing Units'!$J$4:$Q$115,MATCH('Relocation Components'!$B27,'[5]Pop and Housing Units'!$Q$4:$Q$115,0),MATCH('Relocation Components'!Y$4,'[5]Pop and Housing Units'!$J$4:$Q$4,0))*HLOOKUP(Y$4,$X$1:$AC$2,2,FALSE)*'[5]Number of Hazard Events'!D27*HLOOKUP(Y$4,[5]Assumptions!$B$2:$H$3,2,FALSE)</f>
        <v>305835771.26683748</v>
      </c>
      <c r="Z27" s="84">
        <f>HLOOKUP(Z$5,$AE$1:$AH$3,2,FALSE)*INDEX('[5]Pop and Housing Units'!$J$4:$Q$115,MATCH('Relocation Components'!$B27,'[5]Pop and Housing Units'!$Q$4:$Q$115,0),MATCH('Relocation Components'!Z$4,'[5]Pop and Housing Units'!$J$4:$Q$4,0))*HLOOKUP(Z$4,$X$1:$AC$2,2,FALSE)*'[5]Number of Hazard Events'!E27*HLOOKUP(Z$4,[5]Assumptions!$B$2:$H$3,2,FALSE)</f>
        <v>0</v>
      </c>
      <c r="AA27" s="84">
        <f>HLOOKUP(AA$5,$AE$1:$AH$3,2,FALSE)*INDEX('[5]Pop and Housing Units'!$J$4:$Q$115,MATCH('Relocation Components'!$B27,'[5]Pop and Housing Units'!$Q$4:$Q$115,0),MATCH('Relocation Components'!AA$4,'[5]Pop and Housing Units'!$J$4:$Q$4,0))*HLOOKUP(AA$4,$X$1:$AC$2,2,FALSE)*'[5]Number of Hazard Events'!F27*HLOOKUP(AA$4,[5]Assumptions!$B$2:$H$3,2,FALSE)</f>
        <v>1261635498.1258175</v>
      </c>
      <c r="AB27" s="84">
        <f>HLOOKUP(AB$5,$AE$1:$AH$3,2,FALSE)*INDEX('[5]Pop and Housing Units'!$J$4:$Q$115,MATCH('Relocation Components'!$B27,'[5]Pop and Housing Units'!$Q$4:$Q$115,0),MATCH('Relocation Components'!AB$4,'[5]Pop and Housing Units'!$J$4:$Q$4,0))*HLOOKUP(AB$4,$X$1:$AC$2,2,FALSE)*'[5]Number of Hazard Events'!G27*HLOOKUP(AB$4,[5]Assumptions!$B$2:$H$3,2,FALSE)</f>
        <v>366144804.72772795</v>
      </c>
      <c r="AC27" s="84">
        <f>HLOOKUP(AC$5,$AE$1:$AH$3,2,FALSE)*INDEX('[5]Pop and Housing Units'!$J$4:$Q$115,MATCH('Relocation Components'!$B27,'[5]Pop and Housing Units'!$Q$4:$Q$115,0),MATCH('Relocation Components'!AC$4,'[5]Pop and Housing Units'!$J$4:$Q$4,0))*HLOOKUP(AC$4,$X$1:$AC$2,2,FALSE)*'[5]Number of Hazard Events'!H27*HLOOKUP(AC$4,[5]Assumptions!$B$2:$H$3,2,FALSE)</f>
        <v>0</v>
      </c>
      <c r="AD27" s="84">
        <f>HLOOKUP(AD$5,$AE$1:$AH$3,2,FALSE)*INDEX('[5]Pop and Housing Units'!$J$4:$Q$115,MATCH('Relocation Components'!$B27,'[5]Pop and Housing Units'!$Q$4:$Q$115,0),MATCH('Relocation Components'!AD$4,'[5]Pop and Housing Units'!$J$4:$Q$4,0))*HLOOKUP(AD$4,$X$1:$AC$2,2,FALSE)*'[5]Number of Hazard Events'!I27*HLOOKUP(AD$4,[5]Assumptions!$B$2:$H$3,2,FALSE)</f>
        <v>2530621980.2403321</v>
      </c>
      <c r="AE27" s="84">
        <f>HLOOKUP(AE$5,$AE$1:$AH$3,2,FALSE)*INDEX('[5]Pop and Housing Units'!$J$4:$Q$115,MATCH('Relocation Components'!$B27,'[5]Pop and Housing Units'!$Q$4:$Q$115,0),MATCH('Relocation Components'!AE$4,'[5]Pop and Housing Units'!$J$4:$Q$4,0))*HLOOKUP(AE$4,$X$1:$AC$2,2,FALSE)*'[5]Number of Hazard Events'!J27*HLOOKUP(AE$4,[5]Assumptions!$B$2:$H$3,2,FALSE)</f>
        <v>521806352.68655169</v>
      </c>
      <c r="AF27" s="84">
        <f>HLOOKUP(AF$5,$AE$1:$AH$3,2,FALSE)*INDEX('[5]Pop and Housing Units'!$J$4:$Q$115,MATCH('Relocation Components'!$B27,'[5]Pop and Housing Units'!$Q$4:$Q$115,0),MATCH('Relocation Components'!AF$4,'[5]Pop and Housing Units'!$J$4:$Q$4,0))*HLOOKUP(AF$4,$X$1:$AC$2,2,FALSE)*'[5]Number of Hazard Events'!K27*HLOOKUP(AF$4,[5]Assumptions!$B$2:$H$3,2,FALSE)</f>
        <v>0</v>
      </c>
      <c r="AG27" s="84">
        <f>HLOOKUP(AG$5,$AE$1:$AH$3,2,FALSE)*INDEX('[5]Pop and Housing Units'!$J$4:$Q$115,MATCH('Relocation Components'!$B27,'[5]Pop and Housing Units'!$Q$4:$Q$115,0),MATCH('Relocation Components'!AG$4,'[5]Pop and Housing Units'!$J$4:$Q$4,0))*HLOOKUP(AG$4,$X$1:$AC$2,2,FALSE)*'[5]Number of Hazard Events'!L27*HLOOKUP(AG$4,[5]Assumptions!$B$2:$H$3,2,FALSE)</f>
        <v>89382885.153779984</v>
      </c>
      <c r="AH27" s="84">
        <f>HLOOKUP(AH$5,$AE$1:$AH$3,2,FALSE)*INDEX('[5]Pop and Housing Units'!$J$4:$Q$115,MATCH('Relocation Components'!$B27,'[5]Pop and Housing Units'!$Q$4:$Q$115,0),MATCH('Relocation Components'!AH$4,'[5]Pop and Housing Units'!$J$4:$Q$4,0))*HLOOKUP(AH$4,$X$1:$AC$2,2,FALSE)*'[5]Number of Hazard Events'!M27*HLOOKUP(AH$4,[5]Assumptions!$B$2:$H$3,2,FALSE)</f>
        <v>30820421.624407765</v>
      </c>
      <c r="AI27" s="84">
        <f>HLOOKUP(AI$5,$AE$1:$AH$3,2,FALSE)*INDEX('[5]Pop and Housing Units'!$J$4:$Q$115,MATCH('Relocation Components'!$B27,'[5]Pop and Housing Units'!$Q$4:$Q$115,0),MATCH('Relocation Components'!AI$4,'[5]Pop and Housing Units'!$J$4:$Q$4,0))*HLOOKUP(AI$4,$X$1:$AC$2,2,FALSE)*'[5]Number of Hazard Events'!N27*HLOOKUP(AI$4,[5]Assumptions!$B$2:$H$3,2,FALSE)</f>
        <v>0</v>
      </c>
      <c r="AJ27" s="84">
        <f>HLOOKUP(AJ$5,$AE$1:$AH$3,2,FALSE)*INDEX('[5]Pop and Housing Units'!$J$4:$Q$115,MATCH('Relocation Components'!$B27,'[5]Pop and Housing Units'!$Q$4:$Q$115,0),MATCH('Relocation Components'!AJ$4,'[5]Pop and Housing Units'!$J$4:$Q$4,0))*HLOOKUP(AJ$4,$X$1:$AC$2,2,FALSE)*'[5]Number of Hazard Events'!O27*HLOOKUP(AJ$4,[5]Assumptions!$B$2:$H$3,2,FALSE)</f>
        <v>90362294.428197876</v>
      </c>
      <c r="AK27" s="84">
        <f>HLOOKUP(AK$5,$AE$1:$AH$3,2,FALSE)*INDEX('[5]Pop and Housing Units'!$J$4:$Q$115,MATCH('Relocation Components'!$B27,'[5]Pop and Housing Units'!$Q$4:$Q$115,0),MATCH('Relocation Components'!AK$4,'[5]Pop and Housing Units'!$J$4:$Q$4,0))*HLOOKUP(AK$4,$X$1:$AC$2,2,FALSE)*'[5]Number of Hazard Events'!P27*HLOOKUP(AK$4,[5]Assumptions!$B$2:$H$3,2,FALSE)</f>
        <v>32437746.717814624</v>
      </c>
      <c r="AL27" s="84">
        <f>HLOOKUP(AL$5,$AE$1:$AH$3,2,FALSE)*INDEX('[5]Pop and Housing Units'!$J$4:$Q$115,MATCH('Relocation Components'!$B27,'[5]Pop and Housing Units'!$Q$4:$Q$115,0),MATCH('Relocation Components'!AL$4,'[5]Pop and Housing Units'!$J$4:$Q$4,0))*HLOOKUP(AL$4,$X$1:$AC$2,2,FALSE)*'[5]Number of Hazard Events'!Q27*HLOOKUP(AL$4,[5]Assumptions!$B$2:$H$3,2,FALSE)</f>
        <v>0</v>
      </c>
      <c r="AM27" s="84">
        <f>HLOOKUP(AM$5,$AE$1:$AH$3,2,FALSE)*INDEX('[5]Pop and Housing Units'!$J$4:$Q$115,MATCH('Relocation Components'!$B27,'[5]Pop and Housing Units'!$Q$4:$Q$115,0),MATCH('Relocation Components'!AM$4,'[5]Pop and Housing Units'!$J$4:$Q$4,0))*HLOOKUP(AM$4,$X$1:$AC$2,2,FALSE)*'[5]Number of Hazard Events'!R27*HLOOKUP(AM$4,[5]Assumptions!$B$2:$H$3,2,FALSE)</f>
        <v>15267034.838543572</v>
      </c>
      <c r="AN27" s="84">
        <f>HLOOKUP(AN$5,$AE$1:$AH$3,2,FALSE)*INDEX('[5]Pop and Housing Units'!$J$4:$Q$115,MATCH('Relocation Components'!$B27,'[5]Pop and Housing Units'!$Q$4:$Q$115,0),MATCH('Relocation Components'!AN$4,'[5]Pop and Housing Units'!$J$4:$Q$4,0))*HLOOKUP(AN$4,$X$1:$AC$2,2,FALSE)*'[5]Number of Hazard Events'!S27*HLOOKUP(AN$4,[5]Assumptions!$B$2:$H$3,2,FALSE)</f>
        <v>4297647.9401090629</v>
      </c>
      <c r="AO27" s="84">
        <f>HLOOKUP(AO$5,$AE$1:$AH$3,2,FALSE)*INDEX('[5]Pop and Housing Units'!$J$4:$Q$115,MATCH('Relocation Components'!$B27,'[5]Pop and Housing Units'!$Q$4:$Q$115,0),MATCH('Relocation Components'!AO$4,'[5]Pop and Housing Units'!$J$4:$Q$4,0))*HLOOKUP(AO$4,$X$1:$AC$2,2,FALSE)*'[5]Number of Hazard Events'!T27*HLOOKUP(AO$4,[5]Assumptions!$B$2:$H$3,2,FALSE)</f>
        <v>0</v>
      </c>
      <c r="AP27" s="60">
        <f t="shared" si="6"/>
        <v>6209154429.1268682</v>
      </c>
      <c r="AQ27" s="60">
        <f>'Emergency Relocation Component'!AN37</f>
        <v>6208504689.4725599</v>
      </c>
      <c r="AR27" s="60">
        <f t="shared" si="3"/>
        <v>649739.65430831909</v>
      </c>
      <c r="AS27" s="60">
        <f t="shared" si="4"/>
        <v>1104557.4123241424</v>
      </c>
      <c r="AT27" s="60">
        <f t="shared" si="5"/>
        <v>-611439514.24286246</v>
      </c>
    </row>
    <row r="28" spans="1:46">
      <c r="A28">
        <f t="shared" si="9"/>
        <v>0.02</v>
      </c>
      <c r="B28" s="12">
        <f t="shared" si="7"/>
        <v>2042</v>
      </c>
      <c r="C28" s="60">
        <f>IF(MOD($B28,10)=0,VLOOKUP($B28,'[6]R1 Analysis'!$B$45:$X$58,23,FALSE),(VLOOKUP(CEILING($B28,10),$B$6:$R$116,COLUMN()-1,FALSE)-VLOOKUP(FLOOR($B28,10),$B$6:$R$116,COLUMN()-1,FALSE))/10+C27)</f>
        <v>22368754.595146868</v>
      </c>
      <c r="D28" s="60">
        <f>IF(MOD($B28,10)=0,VLOOKUP($B28,'[6]R1 Analysis'!$B$45:$X$58,15,FALSE),(VLOOKUP(CEILING($B28,10),$B$6:$R$116,COLUMN()-1,FALSE)-VLOOKUP(FLOOR($B28,10),$B$6:$R$116,COLUMN()-1,FALSE))/10+D27)</f>
        <v>3496518.496545238</v>
      </c>
      <c r="E28" s="60">
        <f>IF(MOD($B28,10)=0,VLOOKUP($B28,'[6]R1 Analysis'!$B$45:$X$58,22,FALSE),(VLOOKUP(CEILING($B28,10),$B$6:$R$116,COLUMN()-1,FALSE)-VLOOKUP(FLOOR($B28,10),$B$6:$R$116,COLUMN()-1,FALSE))/10+E27)</f>
        <v>732200.98153086402</v>
      </c>
      <c r="F28" s="60">
        <f>IF(MOD($B28,10)=0,VLOOKUP($B28,'[6]R2 Analysis'!$B$45:$X$58,8,FALSE),(VLOOKUP(CEILING($B28,10),$B$6:$R$116,COLUMN()-1,FALSE)-VLOOKUP(FLOOR($B28,10),$B$6:$R$116,COLUMN()-1,FALSE))/10+F27)</f>
        <v>217996928.0049524</v>
      </c>
      <c r="G28" s="60">
        <f>IF(MOD($B28,10)=0,VLOOKUP($B28,'[6]R2 Analysis'!$B$45:$X$58,15,FALSE),(VLOOKUP(CEILING($B28,10),$B$6:$R$116,COLUMN()-1,FALSE)-VLOOKUP(FLOOR($B28,10),$B$6:$R$116,COLUMN()-1,FALSE))/10+G27)</f>
        <v>6843156.3922325587</v>
      </c>
      <c r="H28" s="60">
        <f>IF(MOD($B28,10)=0,VLOOKUP($B28,'[6]R2 Analysis'!$B$45:$X$58,22,FALSE),(VLOOKUP(CEILING($B28,10),$B$6:$R$116,COLUMN()-1,FALSE)-VLOOKUP(FLOOR($B28,10),$B$6:$R$116,COLUMN()-1,FALSE))/10+H27)</f>
        <v>1407564.2701691361</v>
      </c>
      <c r="I28" s="60">
        <f>IF(MOD($B28,10)=0,VLOOKUP($B28,'[6]R3 Analysis'!$B$45:$X$58,8,FALSE),(VLOOKUP(CEILING($B28,10),$B$6:$R$116,COLUMN()-1,FALSE)-VLOOKUP(FLOOR($B28,10),$B$6:$R$116,COLUMN()-1,FALSE))/10+I27)</f>
        <v>35630630.984180644</v>
      </c>
      <c r="J28" s="60">
        <f>IF(MOD($B28,10)=0,VLOOKUP($B28,'[6]R3 Analysis'!$B$45:$X$58,15,FALSE),(VLOOKUP(CEILING($B28,10),$B$6:$R$116,COLUMN()-1,FALSE)-VLOOKUP(FLOOR($B28,10),$B$6:$R$116,COLUMN()-1,FALSE))/10+J27)</f>
        <v>2466655.9896000004</v>
      </c>
      <c r="K28" s="60">
        <f>IF(MOD($B28,10)=0,VLOOKUP($B28,'[6]R3 Analysis'!$B$45:$X$58,22,FALSE),(VLOOKUP(CEILING($B28,10),$B$6:$R$116,COLUMN()-1,FALSE)-VLOOKUP(FLOOR($B28,10),$B$6:$R$116,COLUMN()-1,FALSE))/10+K27)</f>
        <v>941415.24170810811</v>
      </c>
      <c r="L28" s="60">
        <f>IF(MOD($B28,10)=0,VLOOKUP($B28,'[6]R4 Analysis'!$B$45:$X$58,8,FALSE),(VLOOKUP(CEILING($B28,10),$B$6:$R$116,COLUMN()-1,FALSE)-VLOOKUP(FLOOR($B28,10),$B$6:$R$116,COLUMN()-1,FALSE))/10+L27)</f>
        <v>22292625.215824999</v>
      </c>
      <c r="M28" s="60">
        <f>IF(MOD($B28,10)=0,VLOOKUP($B28,'[6]R4 Analysis'!$B$45:$X$58,15,FALSE),(VLOOKUP(CEILING($B28,10),$B$6:$R$116,COLUMN()-1,FALSE)-VLOOKUP(FLOOR($B28,10),$B$6:$R$116,COLUMN()-1,FALSE))/10+M27)</f>
        <v>830925.16519353527</v>
      </c>
      <c r="N28" s="60">
        <f>IF(MOD($B28,10)=0,VLOOKUP($B28,'[6]R4 Analysis'!$B$45:$X$58,22,FALSE),(VLOOKUP(CEILING($B28,10),$B$6:$R$116,COLUMN()-1,FALSE)-VLOOKUP(FLOOR($B28,10),$B$6:$R$116,COLUMN()-1,FALSE))/10+N27)</f>
        <v>304922.45835559606</v>
      </c>
      <c r="O28" s="60">
        <f>IF(MOD($B28,10)=0,VLOOKUP($B28,'[6]R5 Analysis'!$B$45:$X$58,8,FALSE),(VLOOKUP(CEILING($B28,10),$B$6:$R$116,COLUMN()-1,FALSE)-VLOOKUP(FLOOR($B28,10),$B$6:$R$116,COLUMN()-1,FALSE))/10+O27)</f>
        <v>49929858.748149998</v>
      </c>
      <c r="P28" s="60">
        <f>IF(MOD($B28,10)=0,VLOOKUP($B28,'[6]R5 Analysis'!$B$45:$X$58,15,FALSE),(VLOOKUP(CEILING($B28,10),$B$6:$R$116,COLUMN()-1,FALSE)-VLOOKUP(FLOOR($B28,10),$B$6:$R$116,COLUMN()-1,FALSE))/10+P27)</f>
        <v>714512.03589793108</v>
      </c>
      <c r="Q28" s="60">
        <f>IF(MOD($B28,10)=0,VLOOKUP($B28,'[6]R5 Analysis'!$B$45:$X$58,22,FALSE),(VLOOKUP(CEILING($B28,10),$B$6:$R$116,COLUMN()-1,FALSE)-VLOOKUP(FLOOR($B28,10),$B$6:$R$116,COLUMN()-1,FALSE))/10+Q27)</f>
        <v>296621.24721428577</v>
      </c>
      <c r="R28" s="60">
        <f>IF(MOD($B28,10)=0,VLOOKUP($B28,'[6]R6 Analysis'!$B$45:$X$58,8,FALSE),(VLOOKUP(CEILING($B28,10),$B$6:$R$116,COLUMN()-1,FALSE)-VLOOKUP(FLOOR($B28,10),$B$6:$R$116,COLUMN()-1,FALSE))/10+R27)</f>
        <v>2839999.4499249998</v>
      </c>
      <c r="S28" s="60">
        <f>IF(MOD($B28,10)=0,VLOOKUP($B28,'[6]R6 Analysis'!$B$45:$X$58,15,FALSE),(VLOOKUP(CEILING($B28,10),$B$6:$T$116,COLUMN()-1,FALSE)-VLOOKUP(FLOOR($B28,10),$B$6:$T$116,COLUMN()-1,FALSE))/10+S27)</f>
        <v>348090.27750000003</v>
      </c>
      <c r="T28" s="60">
        <f>IF(MOD($B28,10)=0,VLOOKUP($B28,'[6]R6 Analysis'!$B$45:$X$58,22,FALSE),(VLOOKUP(CEILING($B28,10),$B$6:$T$116,COLUMN()-1,FALSE)-VLOOKUP(FLOOR($B28,10),$B$6:$T$116,COLUMN()-1,FALSE))/10+T27)</f>
        <v>191286.06440461017</v>
      </c>
      <c r="U28" s="60">
        <f t="shared" si="1"/>
        <v>369632665.61853176</v>
      </c>
      <c r="V28" s="60">
        <f>'Emergency Relocation Component'!U38</f>
        <v>1033676274.6914178</v>
      </c>
      <c r="W28" s="103">
        <f t="shared" si="2"/>
        <v>-664043609.07288599</v>
      </c>
      <c r="X28" s="84">
        <f>HLOOKUP(X$5,$AE$1:$AH$3,2,FALSE)*INDEX('[5]Pop and Housing Units'!$J$4:$Q$115,MATCH('Relocation Components'!$B28,'[5]Pop and Housing Units'!$Q$4:$Q$115,0),MATCH('Relocation Components'!X$4,'[5]Pop and Housing Units'!$J$4:$Q$4,0))*HLOOKUP(X$4,$X$1:$AC$2,2,FALSE)*'[5]Number of Hazard Events'!C28*HLOOKUP(X$4,[5]Assumptions!$B$2:$H$3,2,FALSE)</f>
        <v>983824523.39070487</v>
      </c>
      <c r="Y28" s="84">
        <f>HLOOKUP(Y$5,$AE$1:$AH$3,2,FALSE)*INDEX('[5]Pop and Housing Units'!$J$4:$Q$115,MATCH('Relocation Components'!$B28,'[5]Pop and Housing Units'!$Q$4:$Q$115,0),MATCH('Relocation Components'!Y$4,'[5]Pop and Housing Units'!$J$4:$Q$4,0))*HLOOKUP(Y$4,$X$1:$AC$2,2,FALSE)*'[5]Number of Hazard Events'!D28*HLOOKUP(Y$4,[5]Assumptions!$B$2:$H$3,2,FALSE)</f>
        <v>313214138.04737556</v>
      </c>
      <c r="Z28" s="84">
        <f>HLOOKUP(Z$5,$AE$1:$AH$3,2,FALSE)*INDEX('[5]Pop and Housing Units'!$J$4:$Q$115,MATCH('Relocation Components'!$B28,'[5]Pop and Housing Units'!$Q$4:$Q$115,0),MATCH('Relocation Components'!Z$4,'[5]Pop and Housing Units'!$J$4:$Q$4,0))*HLOOKUP(Z$4,$X$1:$AC$2,2,FALSE)*'[5]Number of Hazard Events'!E28*HLOOKUP(Z$4,[5]Assumptions!$B$2:$H$3,2,FALSE)</f>
        <v>0</v>
      </c>
      <c r="AA28" s="84">
        <f>HLOOKUP(AA$5,$AE$1:$AH$3,2,FALSE)*INDEX('[5]Pop and Housing Units'!$J$4:$Q$115,MATCH('Relocation Components'!$B28,'[5]Pop and Housing Units'!$Q$4:$Q$115,0),MATCH('Relocation Components'!AA$4,'[5]Pop and Housing Units'!$J$4:$Q$4,0))*HLOOKUP(AA$4,$X$1:$AC$2,2,FALSE)*'[5]Number of Hazard Events'!F28*HLOOKUP(AA$4,[5]Assumptions!$B$2:$H$3,2,FALSE)</f>
        <v>1287153818.5257771</v>
      </c>
      <c r="AB28" s="84">
        <f>HLOOKUP(AB$5,$AE$1:$AH$3,2,FALSE)*INDEX('[5]Pop and Housing Units'!$J$4:$Q$115,MATCH('Relocation Components'!$B28,'[5]Pop and Housing Units'!$Q$4:$Q$115,0),MATCH('Relocation Components'!AB$4,'[5]Pop and Housing Units'!$J$4:$Q$4,0))*HLOOKUP(AB$4,$X$1:$AC$2,2,FALSE)*'[5]Number of Hazard Events'!G28*HLOOKUP(AB$4,[5]Assumptions!$B$2:$H$3,2,FALSE)</f>
        <v>373555771.71445984</v>
      </c>
      <c r="AC28" s="84">
        <f>HLOOKUP(AC$5,$AE$1:$AH$3,2,FALSE)*INDEX('[5]Pop and Housing Units'!$J$4:$Q$115,MATCH('Relocation Components'!$B28,'[5]Pop and Housing Units'!$Q$4:$Q$115,0),MATCH('Relocation Components'!AC$4,'[5]Pop and Housing Units'!$J$4:$Q$4,0))*HLOOKUP(AC$4,$X$1:$AC$2,2,FALSE)*'[5]Number of Hazard Events'!H28*HLOOKUP(AC$4,[5]Assumptions!$B$2:$H$3,2,FALSE)</f>
        <v>0</v>
      </c>
      <c r="AD28" s="84">
        <f>HLOOKUP(AD$5,$AE$1:$AH$3,2,FALSE)*INDEX('[5]Pop and Housing Units'!$J$4:$Q$115,MATCH('Relocation Components'!$B28,'[5]Pop and Housing Units'!$Q$4:$Q$115,0),MATCH('Relocation Components'!AD$4,'[5]Pop and Housing Units'!$J$4:$Q$4,0))*HLOOKUP(AD$4,$X$1:$AC$2,2,FALSE)*'[5]Number of Hazard Events'!I28*HLOOKUP(AD$4,[5]Assumptions!$B$2:$H$3,2,FALSE)</f>
        <v>2591399201.0628767</v>
      </c>
      <c r="AE28" s="84">
        <f>HLOOKUP(AE$5,$AE$1:$AH$3,2,FALSE)*INDEX('[5]Pop and Housing Units'!$J$4:$Q$115,MATCH('Relocation Components'!$B28,'[5]Pop and Housing Units'!$Q$4:$Q$115,0),MATCH('Relocation Components'!AE$4,'[5]Pop and Housing Units'!$J$4:$Q$4,0))*HLOOKUP(AE$4,$X$1:$AC$2,2,FALSE)*'[5]Number of Hazard Events'!J28*HLOOKUP(AE$4,[5]Assumptions!$B$2:$H$3,2,FALSE)</f>
        <v>534318162.27190942</v>
      </c>
      <c r="AF28" s="84">
        <f>HLOOKUP(AF$5,$AE$1:$AH$3,2,FALSE)*INDEX('[5]Pop and Housing Units'!$J$4:$Q$115,MATCH('Relocation Components'!$B28,'[5]Pop and Housing Units'!$Q$4:$Q$115,0),MATCH('Relocation Components'!AF$4,'[5]Pop and Housing Units'!$J$4:$Q$4,0))*HLOOKUP(AF$4,$X$1:$AC$2,2,FALSE)*'[5]Number of Hazard Events'!K28*HLOOKUP(AF$4,[5]Assumptions!$B$2:$H$3,2,FALSE)</f>
        <v>0</v>
      </c>
      <c r="AG28" s="84">
        <f>HLOOKUP(AG$5,$AE$1:$AH$3,2,FALSE)*INDEX('[5]Pop and Housing Units'!$J$4:$Q$115,MATCH('Relocation Components'!$B28,'[5]Pop and Housing Units'!$Q$4:$Q$115,0),MATCH('Relocation Components'!AG$4,'[5]Pop and Housing Units'!$J$4:$Q$4,0))*HLOOKUP(AG$4,$X$1:$AC$2,2,FALSE)*'[5]Number of Hazard Events'!L28*HLOOKUP(AG$4,[5]Assumptions!$B$2:$H$3,2,FALSE)</f>
        <v>90366359.179751471</v>
      </c>
      <c r="AH28" s="84">
        <f>HLOOKUP(AH$5,$AE$1:$AH$3,2,FALSE)*INDEX('[5]Pop and Housing Units'!$J$4:$Q$115,MATCH('Relocation Components'!$B28,'[5]Pop and Housing Units'!$Q$4:$Q$115,0),MATCH('Relocation Components'!AH$4,'[5]Pop and Housing Units'!$J$4:$Q$4,0))*HLOOKUP(AH$4,$X$1:$AC$2,2,FALSE)*'[5]Number of Hazard Events'!M28*HLOOKUP(AH$4,[5]Assumptions!$B$2:$H$3,2,FALSE)</f>
        <v>31160277.871006701</v>
      </c>
      <c r="AI28" s="84">
        <f>HLOOKUP(AI$5,$AE$1:$AH$3,2,FALSE)*INDEX('[5]Pop and Housing Units'!$J$4:$Q$115,MATCH('Relocation Components'!$B28,'[5]Pop and Housing Units'!$Q$4:$Q$115,0),MATCH('Relocation Components'!AI$4,'[5]Pop and Housing Units'!$J$4:$Q$4,0))*HLOOKUP(AI$4,$X$1:$AC$2,2,FALSE)*'[5]Number of Hazard Events'!N28*HLOOKUP(AI$4,[5]Assumptions!$B$2:$H$3,2,FALSE)</f>
        <v>0</v>
      </c>
      <c r="AJ28" s="84">
        <f>HLOOKUP(AJ$5,$AE$1:$AH$3,2,FALSE)*INDEX('[5]Pop and Housing Units'!$J$4:$Q$115,MATCH('Relocation Components'!$B28,'[5]Pop and Housing Units'!$Q$4:$Q$115,0),MATCH('Relocation Components'!AJ$4,'[5]Pop and Housing Units'!$J$4:$Q$4,0))*HLOOKUP(AJ$4,$X$1:$AC$2,2,FALSE)*'[5]Number of Hazard Events'!O28*HLOOKUP(AJ$4,[5]Assumptions!$B$2:$H$3,2,FALSE)</f>
        <v>91422128.623311073</v>
      </c>
      <c r="AK28" s="84">
        <f>HLOOKUP(AK$5,$AE$1:$AH$3,2,FALSE)*INDEX('[5]Pop and Housing Units'!$J$4:$Q$115,MATCH('Relocation Components'!$B28,'[5]Pop and Housing Units'!$Q$4:$Q$115,0),MATCH('Relocation Components'!AK$4,'[5]Pop and Housing Units'!$J$4:$Q$4,0))*HLOOKUP(AK$4,$X$1:$AC$2,2,FALSE)*'[5]Number of Hazard Events'!P28*HLOOKUP(AK$4,[5]Assumptions!$B$2:$H$3,2,FALSE)</f>
        <v>32817576.240778767</v>
      </c>
      <c r="AL28" s="84">
        <f>HLOOKUP(AL$5,$AE$1:$AH$3,2,FALSE)*INDEX('[5]Pop and Housing Units'!$J$4:$Q$115,MATCH('Relocation Components'!$B28,'[5]Pop and Housing Units'!$Q$4:$Q$115,0),MATCH('Relocation Components'!AL$4,'[5]Pop and Housing Units'!$J$4:$Q$4,0))*HLOOKUP(AL$4,$X$1:$AC$2,2,FALSE)*'[5]Number of Hazard Events'!Q28*HLOOKUP(AL$4,[5]Assumptions!$B$2:$H$3,2,FALSE)</f>
        <v>0</v>
      </c>
      <c r="AM28" s="84">
        <f>HLOOKUP(AM$5,$AE$1:$AH$3,2,FALSE)*INDEX('[5]Pop and Housing Units'!$J$4:$Q$115,MATCH('Relocation Components'!$B28,'[5]Pop and Housing Units'!$Q$4:$Q$115,0),MATCH('Relocation Components'!AM$4,'[5]Pop and Housing Units'!$J$4:$Q$4,0))*HLOOKUP(AM$4,$X$1:$AC$2,2,FALSE)*'[5]Number of Hazard Events'!R28*HLOOKUP(AM$4,[5]Assumptions!$B$2:$H$3,2,FALSE)</f>
        <v>15477526.287629884</v>
      </c>
      <c r="AN28" s="84">
        <f>HLOOKUP(AN$5,$AE$1:$AH$3,2,FALSE)*INDEX('[5]Pop and Housing Units'!$J$4:$Q$115,MATCH('Relocation Components'!$B28,'[5]Pop and Housing Units'!$Q$4:$Q$115,0),MATCH('Relocation Components'!AN$4,'[5]Pop and Housing Units'!$J$4:$Q$4,0))*HLOOKUP(AN$4,$X$1:$AC$2,2,FALSE)*'[5]Number of Hazard Events'!S28*HLOOKUP(AN$4,[5]Assumptions!$B$2:$H$3,2,FALSE)</f>
        <v>4356684.8390951511</v>
      </c>
      <c r="AO28" s="84">
        <f>HLOOKUP(AO$5,$AE$1:$AH$3,2,FALSE)*INDEX('[5]Pop and Housing Units'!$J$4:$Q$115,MATCH('Relocation Components'!$B28,'[5]Pop and Housing Units'!$Q$4:$Q$115,0),MATCH('Relocation Components'!AO$4,'[5]Pop and Housing Units'!$J$4:$Q$4,0))*HLOOKUP(AO$4,$X$1:$AC$2,2,FALSE)*'[5]Number of Hazard Events'!T28*HLOOKUP(AO$4,[5]Assumptions!$B$2:$H$3,2,FALSE)</f>
        <v>0</v>
      </c>
      <c r="AP28" s="60">
        <f t="shared" si="6"/>
        <v>6349066168.054677</v>
      </c>
      <c r="AQ28" s="60">
        <f>'Emergency Relocation Component'!AN38</f>
        <v>6348405408.694005</v>
      </c>
      <c r="AR28" s="60">
        <f t="shared" si="3"/>
        <v>660759.36067199707</v>
      </c>
      <c r="AS28" s="60">
        <f t="shared" si="4"/>
        <v>1123290.913142395</v>
      </c>
      <c r="AT28" s="60">
        <f t="shared" si="5"/>
        <v>-662920318.15974355</v>
      </c>
    </row>
    <row r="29" spans="1:46">
      <c r="A29">
        <f t="shared" si="9"/>
        <v>0.02</v>
      </c>
      <c r="B29" s="12">
        <f t="shared" si="7"/>
        <v>2043</v>
      </c>
      <c r="C29" s="60">
        <f>IF(MOD($B29,10)=0,VLOOKUP($B29,'[6]R1 Analysis'!$B$45:$X$58,23,FALSE),(VLOOKUP(CEILING($B29,10),$B$6:$R$116,COLUMN()-1,FALSE)-VLOOKUP(FLOOR($B29,10),$B$6:$R$116,COLUMN()-1,FALSE))/10+C28)</f>
        <v>22453248.488011956</v>
      </c>
      <c r="D29" s="60">
        <f>IF(MOD($B29,10)=0,VLOOKUP($B29,'[6]R1 Analysis'!$B$45:$X$58,15,FALSE),(VLOOKUP(CEILING($B29,10),$B$6:$R$116,COLUMN()-1,FALSE)-VLOOKUP(FLOOR($B29,10),$B$6:$R$116,COLUMN()-1,FALSE))/10+D28)</f>
        <v>3509408.18849824</v>
      </c>
      <c r="E29" s="60">
        <f>IF(MOD($B29,10)=0,VLOOKUP($B29,'[6]R1 Analysis'!$B$45:$X$58,22,FALSE),(VLOOKUP(CEILING($B29,10),$B$6:$R$116,COLUMN()-1,FALSE)-VLOOKUP(FLOOR($B29,10),$B$6:$R$116,COLUMN()-1,FALSE))/10+E28)</f>
        <v>734926.8992921809</v>
      </c>
      <c r="F29" s="60">
        <f>IF(MOD($B29,10)=0,VLOOKUP($B29,'[6]R2 Analysis'!$B$45:$X$58,8,FALSE),(VLOOKUP(CEILING($B29,10),$B$6:$R$116,COLUMN()-1,FALSE)-VLOOKUP(FLOOR($B29,10),$B$6:$R$116,COLUMN()-1,FALSE))/10+F28)</f>
        <v>218802249.13314289</v>
      </c>
      <c r="G29" s="60">
        <f>IF(MOD($B29,10)=0,VLOOKUP($B29,'[6]R2 Analysis'!$B$45:$X$58,15,FALSE),(VLOOKUP(CEILING($B29,10),$B$6:$R$116,COLUMN()-1,FALSE)-VLOOKUP(FLOOR($B29,10),$B$6:$R$116,COLUMN()-1,FALSE))/10+G28)</f>
        <v>6868530.872186047</v>
      </c>
      <c r="H29" s="60">
        <f>IF(MOD($B29,10)=0,VLOOKUP($B29,'[6]R2 Analysis'!$B$45:$X$58,22,FALSE),(VLOOKUP(CEILING($B29,10),$B$6:$R$116,COLUMN()-1,FALSE)-VLOOKUP(FLOOR($B29,10),$B$6:$R$116,COLUMN()-1,FALSE))/10+H28)</f>
        <v>1412799.8536765436</v>
      </c>
      <c r="I29" s="60">
        <f>IF(MOD($B29,10)=0,VLOOKUP($B29,'[6]R3 Analysis'!$B$45:$X$58,8,FALSE),(VLOOKUP(CEILING($B29,10),$B$6:$R$116,COLUMN()-1,FALSE)-VLOOKUP(FLOOR($B29,10),$B$6:$R$116,COLUMN()-1,FALSE))/10+I28)</f>
        <v>35764113.282335483</v>
      </c>
      <c r="J29" s="60">
        <f>IF(MOD($B29,10)=0,VLOOKUP($B29,'[6]R3 Analysis'!$B$45:$X$58,15,FALSE),(VLOOKUP(CEILING($B29,10),$B$6:$R$116,COLUMN()-1,FALSE)-VLOOKUP(FLOOR($B29,10),$B$6:$R$116,COLUMN()-1,FALSE))/10+J28)</f>
        <v>2475803.5764000006</v>
      </c>
      <c r="K29" s="60">
        <f>IF(MOD($B29,10)=0,VLOOKUP($B29,'[6]R3 Analysis'!$B$45:$X$58,22,FALSE),(VLOOKUP(CEILING($B29,10),$B$6:$R$116,COLUMN()-1,FALSE)-VLOOKUP(FLOOR($B29,10),$B$6:$R$116,COLUMN()-1,FALSE))/10+K28)</f>
        <v>944920.23755765765</v>
      </c>
      <c r="L29" s="60">
        <f>IF(MOD($B29,10)=0,VLOOKUP($B29,'[6]R4 Analysis'!$B$45:$X$58,8,FALSE),(VLOOKUP(CEILING($B29,10),$B$6:$R$116,COLUMN()-1,FALSE)-VLOOKUP(FLOOR($B29,10),$B$6:$R$116,COLUMN()-1,FALSE))/10+L28)</f>
        <v>22374055.088766344</v>
      </c>
      <c r="M29" s="60">
        <f>IF(MOD($B29,10)=0,VLOOKUP($B29,'[6]R4 Analysis'!$B$45:$X$58,15,FALSE),(VLOOKUP(CEILING($B29,10),$B$6:$R$116,COLUMN()-1,FALSE)-VLOOKUP(FLOOR($B29,10),$B$6:$R$116,COLUMN()-1,FALSE))/10+M28)</f>
        <v>833980.03712439386</v>
      </c>
      <c r="N29" s="60">
        <f>IF(MOD($B29,10)=0,VLOOKUP($B29,'[6]R4 Analysis'!$B$45:$X$58,22,FALSE),(VLOOKUP(CEILING($B29,10),$B$6:$R$116,COLUMN()-1,FALSE)-VLOOKUP(FLOOR($B29,10),$B$6:$R$116,COLUMN()-1,FALSE))/10+N28)</f>
        <v>306058.93224131037</v>
      </c>
      <c r="O29" s="60">
        <f>IF(MOD($B29,10)=0,VLOOKUP($B29,'[6]R5 Analysis'!$B$45:$X$58,8,FALSE),(VLOOKUP(CEILING($B29,10),$B$6:$R$116,COLUMN()-1,FALSE)-VLOOKUP(FLOOR($B29,10),$B$6:$R$116,COLUMN()-1,FALSE))/10+O28)</f>
        <v>50115866.737099998</v>
      </c>
      <c r="P29" s="60">
        <f>IF(MOD($B29,10)=0,VLOOKUP($B29,'[6]R5 Analysis'!$B$45:$X$58,15,FALSE),(VLOOKUP(CEILING($B29,10),$B$6:$R$116,COLUMN()-1,FALSE)-VLOOKUP(FLOOR($B29,10),$B$6:$R$116,COLUMN()-1,FALSE))/10+P28)</f>
        <v>717160.33847724146</v>
      </c>
      <c r="Q29" s="60">
        <f>IF(MOD($B29,10)=0,VLOOKUP($B29,'[6]R5 Analysis'!$B$45:$X$58,22,FALSE),(VLOOKUP(CEILING($B29,10),$B$6:$R$116,COLUMN()-1,FALSE)-VLOOKUP(FLOOR($B29,10),$B$6:$R$116,COLUMN()-1,FALSE))/10+Q28)</f>
        <v>297725.19116326538</v>
      </c>
      <c r="R29" s="60">
        <f>IF(MOD($B29,10)=0,VLOOKUP($B29,'[6]R6 Analysis'!$B$45:$X$58,8,FALSE),(VLOOKUP(CEILING($B29,10),$B$6:$R$116,COLUMN()-1,FALSE)-VLOOKUP(FLOOR($B29,10),$B$6:$R$116,COLUMN()-1,FALSE))/10+R28)</f>
        <v>2850658.3302624999</v>
      </c>
      <c r="S29" s="60">
        <f>IF(MOD($B29,10)=0,VLOOKUP($B29,'[6]R6 Analysis'!$B$45:$X$58,15,FALSE),(VLOOKUP(CEILING($B29,10),$B$6:$T$116,COLUMN()-1,FALSE)-VLOOKUP(FLOOR($B29,10),$B$6:$T$116,COLUMN()-1,FALSE))/10+S28)</f>
        <v>349379.50075000001</v>
      </c>
      <c r="T29" s="60">
        <f>IF(MOD($B29,10)=0,VLOOKUP($B29,'[6]R6 Analysis'!$B$45:$X$58,22,FALSE),(VLOOKUP(CEILING($B29,10),$B$6:$T$116,COLUMN()-1,FALSE)-VLOOKUP(FLOOR($B29,10),$B$6:$T$116,COLUMN()-1,FALSE))/10+T28)</f>
        <v>191998.85122996609</v>
      </c>
      <c r="U29" s="60">
        <f t="shared" si="1"/>
        <v>371002883.53821599</v>
      </c>
      <c r="V29" s="60">
        <f>'Emergency Relocation Component'!U39</f>
        <v>1089380989.2641551</v>
      </c>
      <c r="W29" s="103">
        <f t="shared" si="2"/>
        <v>-718378105.72593915</v>
      </c>
      <c r="X29" s="84">
        <f>HLOOKUP(X$5,$AE$1:$AH$3,2,FALSE)*INDEX('[5]Pop and Housing Units'!$J$4:$Q$115,MATCH('Relocation Components'!$B29,'[5]Pop and Housing Units'!$Q$4:$Q$115,0),MATCH('Relocation Components'!X$4,'[5]Pop and Housing Units'!$J$4:$Q$4,0))*HLOOKUP(X$4,$X$1:$AC$2,2,FALSE)*'[5]Number of Hazard Events'!C29*HLOOKUP(X$4,[5]Assumptions!$B$2:$H$3,2,FALSE)</f>
        <v>1008240717.0844685</v>
      </c>
      <c r="Y29" s="84">
        <f>HLOOKUP(Y$5,$AE$1:$AH$3,2,FALSE)*INDEX('[5]Pop and Housing Units'!$J$4:$Q$115,MATCH('Relocation Components'!$B29,'[5]Pop and Housing Units'!$Q$4:$Q$115,0),MATCH('Relocation Components'!Y$4,'[5]Pop and Housing Units'!$J$4:$Q$4,0))*HLOOKUP(Y$4,$X$1:$AC$2,2,FALSE)*'[5]Number of Hazard Events'!D29*HLOOKUP(Y$4,[5]Assumptions!$B$2:$H$3,2,FALSE)</f>
        <v>320952005.43503869</v>
      </c>
      <c r="Z29" s="84">
        <f>HLOOKUP(Z$5,$AE$1:$AH$3,2,FALSE)*INDEX('[5]Pop and Housing Units'!$J$4:$Q$115,MATCH('Relocation Components'!$B29,'[5]Pop and Housing Units'!$Q$4:$Q$115,0),MATCH('Relocation Components'!Z$4,'[5]Pop and Housing Units'!$J$4:$Q$4,0))*HLOOKUP(Z$4,$X$1:$AC$2,2,FALSE)*'[5]Number of Hazard Events'!E29*HLOOKUP(Z$4,[5]Assumptions!$B$2:$H$3,2,FALSE)</f>
        <v>0</v>
      </c>
      <c r="AA29" s="84">
        <f>HLOOKUP(AA$5,$AE$1:$AH$3,2,FALSE)*INDEX('[5]Pop and Housing Units'!$J$4:$Q$115,MATCH('Relocation Components'!$B29,'[5]Pop and Housing Units'!$Q$4:$Q$115,0),MATCH('Relocation Components'!AA$4,'[5]Pop and Housing Units'!$J$4:$Q$4,0))*HLOOKUP(AA$4,$X$1:$AC$2,2,FALSE)*'[5]Number of Hazard Events'!F29*HLOOKUP(AA$4,[5]Assumptions!$B$2:$H$3,2,FALSE)</f>
        <v>1313872338.1505115</v>
      </c>
      <c r="AB29" s="84">
        <f>HLOOKUP(AB$5,$AE$1:$AH$3,2,FALSE)*INDEX('[5]Pop and Housing Units'!$J$4:$Q$115,MATCH('Relocation Components'!$B29,'[5]Pop and Housing Units'!$Q$4:$Q$115,0),MATCH('Relocation Components'!AB$4,'[5]Pop and Housing Units'!$J$4:$Q$4,0))*HLOOKUP(AB$4,$X$1:$AC$2,2,FALSE)*'[5]Number of Hazard Events'!G29*HLOOKUP(AB$4,[5]Assumptions!$B$2:$H$3,2,FALSE)</f>
        <v>381315230.031968</v>
      </c>
      <c r="AC29" s="84">
        <f>HLOOKUP(AC$5,$AE$1:$AH$3,2,FALSE)*INDEX('[5]Pop and Housing Units'!$J$4:$Q$115,MATCH('Relocation Components'!$B29,'[5]Pop and Housing Units'!$Q$4:$Q$115,0),MATCH('Relocation Components'!AC$4,'[5]Pop and Housing Units'!$J$4:$Q$4,0))*HLOOKUP(AC$4,$X$1:$AC$2,2,FALSE)*'[5]Number of Hazard Events'!H29*HLOOKUP(AC$4,[5]Assumptions!$B$2:$H$3,2,FALSE)</f>
        <v>0</v>
      </c>
      <c r="AD29" s="84">
        <f>HLOOKUP(AD$5,$AE$1:$AH$3,2,FALSE)*INDEX('[5]Pop and Housing Units'!$J$4:$Q$115,MATCH('Relocation Components'!$B29,'[5]Pop and Housing Units'!$Q$4:$Q$115,0),MATCH('Relocation Components'!AD$4,'[5]Pop and Housing Units'!$J$4:$Q$4,0))*HLOOKUP(AD$4,$X$1:$AC$2,2,FALSE)*'[5]Number of Hazard Events'!I29*HLOOKUP(AD$4,[5]Assumptions!$B$2:$H$3,2,FALSE)</f>
        <v>2655133372.2779679</v>
      </c>
      <c r="AE29" s="84">
        <f>HLOOKUP(AE$5,$AE$1:$AH$3,2,FALSE)*INDEX('[5]Pop and Housing Units'!$J$4:$Q$115,MATCH('Relocation Components'!$B29,'[5]Pop and Housing Units'!$Q$4:$Q$115,0),MATCH('Relocation Components'!AE$4,'[5]Pop and Housing Units'!$J$4:$Q$4,0))*HLOOKUP(AE$4,$X$1:$AC$2,2,FALSE)*'[5]Number of Hazard Events'!J29*HLOOKUP(AE$4,[5]Assumptions!$B$2:$H$3,2,FALSE)</f>
        <v>547438844.03013241</v>
      </c>
      <c r="AF29" s="84">
        <f>HLOOKUP(AF$5,$AE$1:$AH$3,2,FALSE)*INDEX('[5]Pop and Housing Units'!$J$4:$Q$115,MATCH('Relocation Components'!$B29,'[5]Pop and Housing Units'!$Q$4:$Q$115,0),MATCH('Relocation Components'!AF$4,'[5]Pop and Housing Units'!$J$4:$Q$4,0))*HLOOKUP(AF$4,$X$1:$AC$2,2,FALSE)*'[5]Number of Hazard Events'!K29*HLOOKUP(AF$4,[5]Assumptions!$B$2:$H$3,2,FALSE)</f>
        <v>0</v>
      </c>
      <c r="AG29" s="84">
        <f>HLOOKUP(AG$5,$AE$1:$AH$3,2,FALSE)*INDEX('[5]Pop and Housing Units'!$J$4:$Q$115,MATCH('Relocation Components'!$B29,'[5]Pop and Housing Units'!$Q$4:$Q$115,0),MATCH('Relocation Components'!AG$4,'[5]Pop and Housing Units'!$J$4:$Q$4,0))*HLOOKUP(AG$4,$X$1:$AC$2,2,FALSE)*'[5]Number of Hazard Events'!L29*HLOOKUP(AG$4,[5]Assumptions!$B$2:$H$3,2,FALSE)</f>
        <v>91354624.047958583</v>
      </c>
      <c r="AH29" s="84">
        <f>HLOOKUP(AH$5,$AE$1:$AH$3,2,FALSE)*INDEX('[5]Pop and Housing Units'!$J$4:$Q$115,MATCH('Relocation Components'!$B29,'[5]Pop and Housing Units'!$Q$4:$Q$115,0),MATCH('Relocation Components'!AH$4,'[5]Pop and Housing Units'!$J$4:$Q$4,0))*HLOOKUP(AH$4,$X$1:$AC$2,2,FALSE)*'[5]Number of Hazard Events'!M29*HLOOKUP(AH$4,[5]Assumptions!$B$2:$H$3,2,FALSE)</f>
        <v>31501796.82167564</v>
      </c>
      <c r="AI29" s="84">
        <f>HLOOKUP(AI$5,$AE$1:$AH$3,2,FALSE)*INDEX('[5]Pop and Housing Units'!$J$4:$Q$115,MATCH('Relocation Components'!$B29,'[5]Pop and Housing Units'!$Q$4:$Q$115,0),MATCH('Relocation Components'!AI$4,'[5]Pop and Housing Units'!$J$4:$Q$4,0))*HLOOKUP(AI$4,$X$1:$AC$2,2,FALSE)*'[5]Number of Hazard Events'!N29*HLOOKUP(AI$4,[5]Assumptions!$B$2:$H$3,2,FALSE)</f>
        <v>0</v>
      </c>
      <c r="AJ29" s="84">
        <f>HLOOKUP(AJ$5,$AE$1:$AH$3,2,FALSE)*INDEX('[5]Pop and Housing Units'!$J$4:$Q$115,MATCH('Relocation Components'!$B29,'[5]Pop and Housing Units'!$Q$4:$Q$115,0),MATCH('Relocation Components'!AJ$4,'[5]Pop and Housing Units'!$J$4:$Q$4,0))*HLOOKUP(AJ$4,$X$1:$AC$2,2,FALSE)*'[5]Number of Hazard Events'!O29*HLOOKUP(AJ$4,[5]Assumptions!$B$2:$H$3,2,FALSE)</f>
        <v>92487341.835987806</v>
      </c>
      <c r="AK29" s="84">
        <f>HLOOKUP(AK$5,$AE$1:$AH$3,2,FALSE)*INDEX('[5]Pop and Housing Units'!$J$4:$Q$115,MATCH('Relocation Components'!$B29,'[5]Pop and Housing Units'!$Q$4:$Q$115,0),MATCH('Relocation Components'!AK$4,'[5]Pop and Housing Units'!$J$4:$Q$4,0))*HLOOKUP(AK$4,$X$1:$AC$2,2,FALSE)*'[5]Number of Hazard Events'!P29*HLOOKUP(AK$4,[5]Assumptions!$B$2:$H$3,2,FALSE)</f>
        <v>33199326.841444187</v>
      </c>
      <c r="AL29" s="84">
        <f>HLOOKUP(AL$5,$AE$1:$AH$3,2,FALSE)*INDEX('[5]Pop and Housing Units'!$J$4:$Q$115,MATCH('Relocation Components'!$B29,'[5]Pop and Housing Units'!$Q$4:$Q$115,0),MATCH('Relocation Components'!AL$4,'[5]Pop and Housing Units'!$J$4:$Q$4,0))*HLOOKUP(AL$4,$X$1:$AC$2,2,FALSE)*'[5]Number of Hazard Events'!Q29*HLOOKUP(AL$4,[5]Assumptions!$B$2:$H$3,2,FALSE)</f>
        <v>0</v>
      </c>
      <c r="AM29" s="84">
        <f>HLOOKUP(AM$5,$AE$1:$AH$3,2,FALSE)*INDEX('[5]Pop and Housing Units'!$J$4:$Q$115,MATCH('Relocation Components'!$B29,'[5]Pop and Housing Units'!$Q$4:$Q$115,0),MATCH('Relocation Components'!AM$4,'[5]Pop and Housing Units'!$J$4:$Q$4,0))*HLOOKUP(AM$4,$X$1:$AC$2,2,FALSE)*'[5]Number of Hazard Events'!R29*HLOOKUP(AM$4,[5]Assumptions!$B$2:$H$3,2,FALSE)</f>
        <v>15690732.859891098</v>
      </c>
      <c r="AN29" s="84">
        <f>HLOOKUP(AN$5,$AE$1:$AH$3,2,FALSE)*INDEX('[5]Pop and Housing Units'!$J$4:$Q$115,MATCH('Relocation Components'!$B29,'[5]Pop and Housing Units'!$Q$4:$Q$115,0),MATCH('Relocation Components'!AN$4,'[5]Pop and Housing Units'!$J$4:$Q$4,0))*HLOOKUP(AN$4,$X$1:$AC$2,2,FALSE)*'[5]Number of Hazard Events'!S29*HLOOKUP(AN$4,[5]Assumptions!$B$2:$H$3,2,FALSE)</f>
        <v>4416481.7252082322</v>
      </c>
      <c r="AO29" s="84">
        <f>HLOOKUP(AO$5,$AE$1:$AH$3,2,FALSE)*INDEX('[5]Pop and Housing Units'!$J$4:$Q$115,MATCH('Relocation Components'!$B29,'[5]Pop and Housing Units'!$Q$4:$Q$115,0),MATCH('Relocation Components'!AO$4,'[5]Pop and Housing Units'!$J$4:$Q$4,0))*HLOOKUP(AO$4,$X$1:$AC$2,2,FALSE)*'[5]Number of Hazard Events'!T29*HLOOKUP(AO$4,[5]Assumptions!$B$2:$H$3,2,FALSE)</f>
        <v>0</v>
      </c>
      <c r="AP29" s="60">
        <f t="shared" si="6"/>
        <v>6495602811.142252</v>
      </c>
      <c r="AQ29" s="60">
        <f>'Emergency Relocation Component'!AN39</f>
        <v>6494930578.7835722</v>
      </c>
      <c r="AR29" s="60">
        <f t="shared" si="3"/>
        <v>672232.35867977142</v>
      </c>
      <c r="AS29" s="60">
        <f t="shared" si="4"/>
        <v>1142795.0097556114</v>
      </c>
      <c r="AT29" s="60">
        <f t="shared" si="5"/>
        <v>-717235310.71618354</v>
      </c>
    </row>
    <row r="30" spans="1:46">
      <c r="A30">
        <f t="shared" si="9"/>
        <v>0.02</v>
      </c>
      <c r="B30" s="12">
        <f t="shared" si="7"/>
        <v>2044</v>
      </c>
      <c r="C30" s="60">
        <f>IF(MOD($B30,10)=0,VLOOKUP($B30,'[6]R1 Analysis'!$B$45:$X$58,23,FALSE),(VLOOKUP(CEILING($B30,10),$B$6:$R$116,COLUMN()-1,FALSE)-VLOOKUP(FLOOR($B30,10),$B$6:$R$116,COLUMN()-1,FALSE))/10+C29)</f>
        <v>22537742.380877044</v>
      </c>
      <c r="D30" s="60">
        <f>IF(MOD($B30,10)=0,VLOOKUP($B30,'[6]R1 Analysis'!$B$45:$X$58,15,FALSE),(VLOOKUP(CEILING($B30,10),$B$6:$R$116,COLUMN()-1,FALSE)-VLOOKUP(FLOOR($B30,10),$B$6:$R$116,COLUMN()-1,FALSE))/10+D29)</f>
        <v>3522297.880451242</v>
      </c>
      <c r="E30" s="60">
        <f>IF(MOD($B30,10)=0,VLOOKUP($B30,'[6]R1 Analysis'!$B$45:$X$58,22,FALSE),(VLOOKUP(CEILING($B30,10),$B$6:$R$116,COLUMN()-1,FALSE)-VLOOKUP(FLOOR($B30,10),$B$6:$R$116,COLUMN()-1,FALSE))/10+E29)</f>
        <v>737652.81705349777</v>
      </c>
      <c r="F30" s="60">
        <f>IF(MOD($B30,10)=0,VLOOKUP($B30,'[6]R2 Analysis'!$B$45:$X$58,8,FALSE),(VLOOKUP(CEILING($B30,10),$B$6:$R$116,COLUMN()-1,FALSE)-VLOOKUP(FLOOR($B30,10),$B$6:$R$116,COLUMN()-1,FALSE))/10+F29)</f>
        <v>219607570.26133338</v>
      </c>
      <c r="G30" s="60">
        <f>IF(MOD($B30,10)=0,VLOOKUP($B30,'[6]R2 Analysis'!$B$45:$X$58,15,FALSE),(VLOOKUP(CEILING($B30,10),$B$6:$R$116,COLUMN()-1,FALSE)-VLOOKUP(FLOOR($B30,10),$B$6:$R$116,COLUMN()-1,FALSE))/10+G29)</f>
        <v>6893905.3521395354</v>
      </c>
      <c r="H30" s="60">
        <f>IF(MOD($B30,10)=0,VLOOKUP($B30,'[6]R2 Analysis'!$B$45:$X$58,22,FALSE),(VLOOKUP(CEILING($B30,10),$B$6:$R$116,COLUMN()-1,FALSE)-VLOOKUP(FLOOR($B30,10),$B$6:$R$116,COLUMN()-1,FALSE))/10+H29)</f>
        <v>1418035.437183951</v>
      </c>
      <c r="I30" s="60">
        <f>IF(MOD($B30,10)=0,VLOOKUP($B30,'[6]R3 Analysis'!$B$45:$X$58,8,FALSE),(VLOOKUP(CEILING($B30,10),$B$6:$R$116,COLUMN()-1,FALSE)-VLOOKUP(FLOOR($B30,10),$B$6:$R$116,COLUMN()-1,FALSE))/10+I29)</f>
        <v>35897595.580490321</v>
      </c>
      <c r="J30" s="60">
        <f>IF(MOD($B30,10)=0,VLOOKUP($B30,'[6]R3 Analysis'!$B$45:$X$58,15,FALSE),(VLOOKUP(CEILING($B30,10),$B$6:$R$116,COLUMN()-1,FALSE)-VLOOKUP(FLOOR($B30,10),$B$6:$R$116,COLUMN()-1,FALSE))/10+J29)</f>
        <v>2484951.1632000008</v>
      </c>
      <c r="K30" s="60">
        <f>IF(MOD($B30,10)=0,VLOOKUP($B30,'[6]R3 Analysis'!$B$45:$X$58,22,FALSE),(VLOOKUP(CEILING($B30,10),$B$6:$R$116,COLUMN()-1,FALSE)-VLOOKUP(FLOOR($B30,10),$B$6:$R$116,COLUMN()-1,FALSE))/10+K29)</f>
        <v>948425.23340720718</v>
      </c>
      <c r="L30" s="60">
        <f>IF(MOD($B30,10)=0,VLOOKUP($B30,'[6]R4 Analysis'!$B$45:$X$58,8,FALSE),(VLOOKUP(CEILING($B30,10),$B$6:$R$116,COLUMN()-1,FALSE)-VLOOKUP(FLOOR($B30,10),$B$6:$R$116,COLUMN()-1,FALSE))/10+L29)</f>
        <v>22455484.961707689</v>
      </c>
      <c r="M30" s="60">
        <f>IF(MOD($B30,10)=0,VLOOKUP($B30,'[6]R4 Analysis'!$B$45:$X$58,15,FALSE),(VLOOKUP(CEILING($B30,10),$B$6:$R$116,COLUMN()-1,FALSE)-VLOOKUP(FLOOR($B30,10),$B$6:$R$116,COLUMN()-1,FALSE))/10+M29)</f>
        <v>837034.90905525244</v>
      </c>
      <c r="N30" s="60">
        <f>IF(MOD($B30,10)=0,VLOOKUP($B30,'[6]R4 Analysis'!$B$45:$X$58,22,FALSE),(VLOOKUP(CEILING($B30,10),$B$6:$R$116,COLUMN()-1,FALSE)-VLOOKUP(FLOOR($B30,10),$B$6:$R$116,COLUMN()-1,FALSE))/10+N29)</f>
        <v>307195.40612702467</v>
      </c>
      <c r="O30" s="60">
        <f>IF(MOD($B30,10)=0,VLOOKUP($B30,'[6]R5 Analysis'!$B$45:$X$58,8,FALSE),(VLOOKUP(CEILING($B30,10),$B$6:$R$116,COLUMN()-1,FALSE)-VLOOKUP(FLOOR($B30,10),$B$6:$R$116,COLUMN()-1,FALSE))/10+O29)</f>
        <v>50301874.726049997</v>
      </c>
      <c r="P30" s="60">
        <f>IF(MOD($B30,10)=0,VLOOKUP($B30,'[6]R5 Analysis'!$B$45:$X$58,15,FALSE),(VLOOKUP(CEILING($B30,10),$B$6:$R$116,COLUMN()-1,FALSE)-VLOOKUP(FLOOR($B30,10),$B$6:$R$116,COLUMN()-1,FALSE))/10+P29)</f>
        <v>719808.64105655183</v>
      </c>
      <c r="Q30" s="60">
        <f>IF(MOD($B30,10)=0,VLOOKUP($B30,'[6]R5 Analysis'!$B$45:$X$58,22,FALSE),(VLOOKUP(CEILING($B30,10),$B$6:$R$116,COLUMN()-1,FALSE)-VLOOKUP(FLOOR($B30,10),$B$6:$R$116,COLUMN()-1,FALSE))/10+Q29)</f>
        <v>298829.13511224499</v>
      </c>
      <c r="R30" s="60">
        <f>IF(MOD($B30,10)=0,VLOOKUP($B30,'[6]R6 Analysis'!$B$45:$X$58,8,FALSE),(VLOOKUP(CEILING($B30,10),$B$6:$R$116,COLUMN()-1,FALSE)-VLOOKUP(FLOOR($B30,10),$B$6:$R$116,COLUMN()-1,FALSE))/10+R29)</f>
        <v>2861317.2105999999</v>
      </c>
      <c r="S30" s="60">
        <f>IF(MOD($B30,10)=0,VLOOKUP($B30,'[6]R6 Analysis'!$B$45:$X$58,15,FALSE),(VLOOKUP(CEILING($B30,10),$B$6:$T$116,COLUMN()-1,FALSE)-VLOOKUP(FLOOR($B30,10),$B$6:$T$116,COLUMN()-1,FALSE))/10+S29)</f>
        <v>350668.72399999999</v>
      </c>
      <c r="T30" s="60">
        <f>IF(MOD($B30,10)=0,VLOOKUP($B30,'[6]R6 Analysis'!$B$45:$X$58,22,FALSE),(VLOOKUP(CEILING($B30,10),$B$6:$T$116,COLUMN()-1,FALSE)-VLOOKUP(FLOOR($B30,10),$B$6:$T$116,COLUMN()-1,FALSE))/10+T29)</f>
        <v>192711.63805532202</v>
      </c>
      <c r="U30" s="60">
        <f t="shared" si="1"/>
        <v>372373101.45790023</v>
      </c>
      <c r="V30" s="60">
        <f>'Emergency Relocation Component'!U40</f>
        <v>1148071984.6074376</v>
      </c>
      <c r="W30" s="103">
        <f t="shared" si="2"/>
        <v>-775698883.14953732</v>
      </c>
      <c r="X30" s="84">
        <f>HLOOKUP(X$5,$AE$1:$AH$3,2,FALSE)*INDEX('[5]Pop and Housing Units'!$J$4:$Q$115,MATCH('Relocation Components'!$B30,'[5]Pop and Housing Units'!$Q$4:$Q$115,0),MATCH('Relocation Components'!X$4,'[5]Pop and Housing Units'!$J$4:$Q$4,0))*HLOOKUP(X$4,$X$1:$AC$2,2,FALSE)*'[5]Number of Hazard Events'!C30*HLOOKUP(X$4,[5]Assumptions!$B$2:$H$3,2,FALSE)</f>
        <v>1033851383.9432225</v>
      </c>
      <c r="Y30" s="84">
        <f>HLOOKUP(Y$5,$AE$1:$AH$3,2,FALSE)*INDEX('[5]Pop and Housing Units'!$J$4:$Q$115,MATCH('Relocation Components'!$B30,'[5]Pop and Housing Units'!$Q$4:$Q$115,0),MATCH('Relocation Components'!Y$4,'[5]Pop and Housing Units'!$J$4:$Q$4,0))*HLOOKUP(Y$4,$X$1:$AC$2,2,FALSE)*'[5]Number of Hazard Events'!D30*HLOOKUP(Y$4,[5]Assumptions!$B$2:$H$3,2,FALSE)</f>
        <v>329068626.52334636</v>
      </c>
      <c r="Z30" s="84">
        <f>HLOOKUP(Z$5,$AE$1:$AH$3,2,FALSE)*INDEX('[5]Pop and Housing Units'!$J$4:$Q$115,MATCH('Relocation Components'!$B30,'[5]Pop and Housing Units'!$Q$4:$Q$115,0),MATCH('Relocation Components'!Z$4,'[5]Pop and Housing Units'!$J$4:$Q$4,0))*HLOOKUP(Z$4,$X$1:$AC$2,2,FALSE)*'[5]Number of Hazard Events'!E30*HLOOKUP(Z$4,[5]Assumptions!$B$2:$H$3,2,FALSE)</f>
        <v>0</v>
      </c>
      <c r="AA30" s="84">
        <f>HLOOKUP(AA$5,$AE$1:$AH$3,2,FALSE)*INDEX('[5]Pop and Housing Units'!$J$4:$Q$115,MATCH('Relocation Components'!$B30,'[5]Pop and Housing Units'!$Q$4:$Q$115,0),MATCH('Relocation Components'!AA$4,'[5]Pop and Housing Units'!$J$4:$Q$4,0))*HLOOKUP(AA$4,$X$1:$AC$2,2,FALSE)*'[5]Number of Hazard Events'!F30*HLOOKUP(AA$4,[5]Assumptions!$B$2:$H$3,2,FALSE)</f>
        <v>1341854454.8060184</v>
      </c>
      <c r="AB30" s="84">
        <f>HLOOKUP(AB$5,$AE$1:$AH$3,2,FALSE)*INDEX('[5]Pop and Housing Units'!$J$4:$Q$115,MATCH('Relocation Components'!$B30,'[5]Pop and Housing Units'!$Q$4:$Q$115,0),MATCH('Relocation Components'!AB$4,'[5]Pop and Housing Units'!$J$4:$Q$4,0))*HLOOKUP(AB$4,$X$1:$AC$2,2,FALSE)*'[5]Number of Hazard Events'!G30*HLOOKUP(AB$4,[5]Assumptions!$B$2:$H$3,2,FALSE)</f>
        <v>389441591.85003108</v>
      </c>
      <c r="AC30" s="84">
        <f>HLOOKUP(AC$5,$AE$1:$AH$3,2,FALSE)*INDEX('[5]Pop and Housing Units'!$J$4:$Q$115,MATCH('Relocation Components'!$B30,'[5]Pop and Housing Units'!$Q$4:$Q$115,0),MATCH('Relocation Components'!AC$4,'[5]Pop and Housing Units'!$J$4:$Q$4,0))*HLOOKUP(AC$4,$X$1:$AC$2,2,FALSE)*'[5]Number of Hazard Events'!H30*HLOOKUP(AC$4,[5]Assumptions!$B$2:$H$3,2,FALSE)</f>
        <v>0</v>
      </c>
      <c r="AD30" s="84">
        <f>HLOOKUP(AD$5,$AE$1:$AH$3,2,FALSE)*INDEX('[5]Pop and Housing Units'!$J$4:$Q$115,MATCH('Relocation Components'!$B30,'[5]Pop and Housing Units'!$Q$4:$Q$115,0),MATCH('Relocation Components'!AD$4,'[5]Pop and Housing Units'!$J$4:$Q$4,0))*HLOOKUP(AD$4,$X$1:$AC$2,2,FALSE)*'[5]Number of Hazard Events'!I30*HLOOKUP(AD$4,[5]Assumptions!$B$2:$H$3,2,FALSE)</f>
        <v>2721981911.4254975</v>
      </c>
      <c r="AE30" s="84">
        <f>HLOOKUP(AE$5,$AE$1:$AH$3,2,FALSE)*INDEX('[5]Pop and Housing Units'!$J$4:$Q$115,MATCH('Relocation Components'!$B30,'[5]Pop and Housing Units'!$Q$4:$Q$115,0),MATCH('Relocation Components'!AE$4,'[5]Pop and Housing Units'!$J$4:$Q$4,0))*HLOOKUP(AE$4,$X$1:$AC$2,2,FALSE)*'[5]Number of Hazard Events'!J30*HLOOKUP(AE$4,[5]Assumptions!$B$2:$H$3,2,FALSE)</f>
        <v>561200793.84096587</v>
      </c>
      <c r="AF30" s="84">
        <f>HLOOKUP(AF$5,$AE$1:$AH$3,2,FALSE)*INDEX('[5]Pop and Housing Units'!$J$4:$Q$115,MATCH('Relocation Components'!$B30,'[5]Pop and Housing Units'!$Q$4:$Q$115,0),MATCH('Relocation Components'!AF$4,'[5]Pop and Housing Units'!$J$4:$Q$4,0))*HLOOKUP(AF$4,$X$1:$AC$2,2,FALSE)*'[5]Number of Hazard Events'!K30*HLOOKUP(AF$4,[5]Assumptions!$B$2:$H$3,2,FALSE)</f>
        <v>0</v>
      </c>
      <c r="AG30" s="84">
        <f>HLOOKUP(AG$5,$AE$1:$AH$3,2,FALSE)*INDEX('[5]Pop and Housing Units'!$J$4:$Q$115,MATCH('Relocation Components'!$B30,'[5]Pop and Housing Units'!$Q$4:$Q$115,0),MATCH('Relocation Components'!AG$4,'[5]Pop and Housing Units'!$J$4:$Q$4,0))*HLOOKUP(AG$4,$X$1:$AC$2,2,FALSE)*'[5]Number of Hazard Events'!L30*HLOOKUP(AG$4,[5]Assumptions!$B$2:$H$3,2,FALSE)</f>
        <v>92347679.75840126</v>
      </c>
      <c r="AH30" s="84">
        <f>HLOOKUP(AH$5,$AE$1:$AH$3,2,FALSE)*INDEX('[5]Pop and Housing Units'!$J$4:$Q$115,MATCH('Relocation Components'!$B30,'[5]Pop and Housing Units'!$Q$4:$Q$115,0),MATCH('Relocation Components'!AH$4,'[5]Pop and Housing Units'!$J$4:$Q$4,0))*HLOOKUP(AH$4,$X$1:$AC$2,2,FALSE)*'[5]Number of Hazard Events'!M30*HLOOKUP(AH$4,[5]Assumptions!$B$2:$H$3,2,FALSE)</f>
        <v>31844978.476414572</v>
      </c>
      <c r="AI30" s="84">
        <f>HLOOKUP(AI$5,$AE$1:$AH$3,2,FALSE)*INDEX('[5]Pop and Housing Units'!$J$4:$Q$115,MATCH('Relocation Components'!$B30,'[5]Pop and Housing Units'!$Q$4:$Q$115,0),MATCH('Relocation Components'!AI$4,'[5]Pop and Housing Units'!$J$4:$Q$4,0))*HLOOKUP(AI$4,$X$1:$AC$2,2,FALSE)*'[5]Number of Hazard Events'!N30*HLOOKUP(AI$4,[5]Assumptions!$B$2:$H$3,2,FALSE)</f>
        <v>0</v>
      </c>
      <c r="AJ30" s="84">
        <f>HLOOKUP(AJ$5,$AE$1:$AH$3,2,FALSE)*INDEX('[5]Pop and Housing Units'!$J$4:$Q$115,MATCH('Relocation Components'!$B30,'[5]Pop and Housing Units'!$Q$4:$Q$115,0),MATCH('Relocation Components'!AJ$4,'[5]Pop and Housing Units'!$J$4:$Q$4,0))*HLOOKUP(AJ$4,$X$1:$AC$2,2,FALSE)*'[5]Number of Hazard Events'!O30*HLOOKUP(AJ$4,[5]Assumptions!$B$2:$H$3,2,FALSE)</f>
        <v>93557934.066228122</v>
      </c>
      <c r="AK30" s="84">
        <f>HLOOKUP(AK$5,$AE$1:$AH$3,2,FALSE)*INDEX('[5]Pop and Housing Units'!$J$4:$Q$115,MATCH('Relocation Components'!$B30,'[5]Pop and Housing Units'!$Q$4:$Q$115,0),MATCH('Relocation Components'!AK$4,'[5]Pop and Housing Units'!$J$4:$Q$4,0))*HLOOKUP(AK$4,$X$1:$AC$2,2,FALSE)*'[5]Number of Hazard Events'!P30*HLOOKUP(AK$4,[5]Assumptions!$B$2:$H$3,2,FALSE)</f>
        <v>33582998.51981087</v>
      </c>
      <c r="AL30" s="84">
        <f>HLOOKUP(AL$5,$AE$1:$AH$3,2,FALSE)*INDEX('[5]Pop and Housing Units'!$J$4:$Q$115,MATCH('Relocation Components'!$B30,'[5]Pop and Housing Units'!$Q$4:$Q$115,0),MATCH('Relocation Components'!AL$4,'[5]Pop and Housing Units'!$J$4:$Q$4,0))*HLOOKUP(AL$4,$X$1:$AC$2,2,FALSE)*'[5]Number of Hazard Events'!Q30*HLOOKUP(AL$4,[5]Assumptions!$B$2:$H$3,2,FALSE)</f>
        <v>0</v>
      </c>
      <c r="AM30" s="84">
        <f>HLOOKUP(AM$5,$AE$1:$AH$3,2,FALSE)*INDEX('[5]Pop and Housing Units'!$J$4:$Q$115,MATCH('Relocation Components'!$B30,'[5]Pop and Housing Units'!$Q$4:$Q$115,0),MATCH('Relocation Components'!AM$4,'[5]Pop and Housing Units'!$J$4:$Q$4,0))*HLOOKUP(AM$4,$X$1:$AC$2,2,FALSE)*'[5]Number of Hazard Events'!R30*HLOOKUP(AM$4,[5]Assumptions!$B$2:$H$3,2,FALSE)</f>
        <v>15906579.619198855</v>
      </c>
      <c r="AN30" s="84">
        <f>HLOOKUP(AN$5,$AE$1:$AH$3,2,FALSE)*INDEX('[5]Pop and Housing Units'!$J$4:$Q$115,MATCH('Relocation Components'!$B30,'[5]Pop and Housing Units'!$Q$4:$Q$115,0),MATCH('Relocation Components'!AN$4,'[5]Pop and Housing Units'!$J$4:$Q$4,0))*HLOOKUP(AN$4,$X$1:$AC$2,2,FALSE)*'[5]Number of Hazard Events'!S30*HLOOKUP(AN$4,[5]Assumptions!$B$2:$H$3,2,FALSE)</f>
        <v>4477017.4424897423</v>
      </c>
      <c r="AO30" s="84">
        <f>HLOOKUP(AO$5,$AE$1:$AH$3,2,FALSE)*INDEX('[5]Pop and Housing Units'!$J$4:$Q$115,MATCH('Relocation Components'!$B30,'[5]Pop and Housing Units'!$Q$4:$Q$115,0),MATCH('Relocation Components'!AO$4,'[5]Pop and Housing Units'!$J$4:$Q$4,0))*HLOOKUP(AO$4,$X$1:$AC$2,2,FALSE)*'[5]Number of Hazard Events'!T30*HLOOKUP(AO$4,[5]Assumptions!$B$2:$H$3,2,FALSE)</f>
        <v>0</v>
      </c>
      <c r="AP30" s="60">
        <f t="shared" si="6"/>
        <v>6649115950.2716246</v>
      </c>
      <c r="AQ30" s="60">
        <f>'Emergency Relocation Component'!AN40</f>
        <v>6648431768.8032579</v>
      </c>
      <c r="AR30" s="60">
        <f t="shared" si="3"/>
        <v>684181.46836662292</v>
      </c>
      <c r="AS30" s="60">
        <f t="shared" si="4"/>
        <v>1163108.496223259</v>
      </c>
      <c r="AT30" s="60">
        <f t="shared" si="5"/>
        <v>-774535774.65331411</v>
      </c>
    </row>
    <row r="31" spans="1:46">
      <c r="A31">
        <f t="shared" si="9"/>
        <v>0.02</v>
      </c>
      <c r="B31" s="12">
        <f t="shared" si="7"/>
        <v>2045</v>
      </c>
      <c r="C31" s="60">
        <f>IF(MOD($B31,10)=0,VLOOKUP($B31,'[6]R1 Analysis'!$B$45:$X$58,23,FALSE),(VLOOKUP(CEILING($B31,10),$B$6:$R$116,COLUMN()-1,FALSE)-VLOOKUP(FLOOR($B31,10),$B$6:$R$116,COLUMN()-1,FALSE))/10+C30)</f>
        <v>22622236.273742132</v>
      </c>
      <c r="D31" s="60">
        <f>IF(MOD($B31,10)=0,VLOOKUP($B31,'[6]R1 Analysis'!$B$45:$X$58,15,FALSE),(VLOOKUP(CEILING($B31,10),$B$6:$R$116,COLUMN()-1,FALSE)-VLOOKUP(FLOOR($B31,10),$B$6:$R$116,COLUMN()-1,FALSE))/10+D30)</f>
        <v>3535187.572404244</v>
      </c>
      <c r="E31" s="60">
        <f>IF(MOD($B31,10)=0,VLOOKUP($B31,'[6]R1 Analysis'!$B$45:$X$58,22,FALSE),(VLOOKUP(CEILING($B31,10),$B$6:$R$116,COLUMN()-1,FALSE)-VLOOKUP(FLOOR($B31,10),$B$6:$R$116,COLUMN()-1,FALSE))/10+E30)</f>
        <v>740378.73481481464</v>
      </c>
      <c r="F31" s="60">
        <f>IF(MOD($B31,10)=0,VLOOKUP($B31,'[6]R2 Analysis'!$B$45:$X$58,8,FALSE),(VLOOKUP(CEILING($B31,10),$B$6:$R$116,COLUMN()-1,FALSE)-VLOOKUP(FLOOR($B31,10),$B$6:$R$116,COLUMN()-1,FALSE))/10+F30)</f>
        <v>220412891.38952386</v>
      </c>
      <c r="G31" s="60">
        <f>IF(MOD($B31,10)=0,VLOOKUP($B31,'[6]R2 Analysis'!$B$45:$X$58,15,FALSE),(VLOOKUP(CEILING($B31,10),$B$6:$R$116,COLUMN()-1,FALSE)-VLOOKUP(FLOOR($B31,10),$B$6:$R$116,COLUMN()-1,FALSE))/10+G30)</f>
        <v>6919279.8320930237</v>
      </c>
      <c r="H31" s="60">
        <f>IF(MOD($B31,10)=0,VLOOKUP($B31,'[6]R2 Analysis'!$B$45:$X$58,22,FALSE),(VLOOKUP(CEILING($B31,10),$B$6:$R$116,COLUMN()-1,FALSE)-VLOOKUP(FLOOR($B31,10),$B$6:$R$116,COLUMN()-1,FALSE))/10+H30)</f>
        <v>1423271.0206913585</v>
      </c>
      <c r="I31" s="60">
        <f>IF(MOD($B31,10)=0,VLOOKUP($B31,'[6]R3 Analysis'!$B$45:$X$58,8,FALSE),(VLOOKUP(CEILING($B31,10),$B$6:$R$116,COLUMN()-1,FALSE)-VLOOKUP(FLOOR($B31,10),$B$6:$R$116,COLUMN()-1,FALSE))/10+I30)</f>
        <v>36031077.878645159</v>
      </c>
      <c r="J31" s="60">
        <f>IF(MOD($B31,10)=0,VLOOKUP($B31,'[6]R3 Analysis'!$B$45:$X$58,15,FALSE),(VLOOKUP(CEILING($B31,10),$B$6:$R$116,COLUMN()-1,FALSE)-VLOOKUP(FLOOR($B31,10),$B$6:$R$116,COLUMN()-1,FALSE))/10+J30)</f>
        <v>2494098.7500000009</v>
      </c>
      <c r="K31" s="60">
        <f>IF(MOD($B31,10)=0,VLOOKUP($B31,'[6]R3 Analysis'!$B$45:$X$58,22,FALSE),(VLOOKUP(CEILING($B31,10),$B$6:$R$116,COLUMN()-1,FALSE)-VLOOKUP(FLOOR($B31,10),$B$6:$R$116,COLUMN()-1,FALSE))/10+K30)</f>
        <v>951930.22925675672</v>
      </c>
      <c r="L31" s="60">
        <f>IF(MOD($B31,10)=0,VLOOKUP($B31,'[6]R4 Analysis'!$B$45:$X$58,8,FALSE),(VLOOKUP(CEILING($B31,10),$B$6:$R$116,COLUMN()-1,FALSE)-VLOOKUP(FLOOR($B31,10),$B$6:$R$116,COLUMN()-1,FALSE))/10+L30)</f>
        <v>22536914.834649034</v>
      </c>
      <c r="M31" s="60">
        <f>IF(MOD($B31,10)=0,VLOOKUP($B31,'[6]R4 Analysis'!$B$45:$X$58,15,FALSE),(VLOOKUP(CEILING($B31,10),$B$6:$R$116,COLUMN()-1,FALSE)-VLOOKUP(FLOOR($B31,10),$B$6:$R$116,COLUMN()-1,FALSE))/10+M30)</f>
        <v>840089.78098611103</v>
      </c>
      <c r="N31" s="60">
        <f>IF(MOD($B31,10)=0,VLOOKUP($B31,'[6]R4 Analysis'!$B$45:$X$58,22,FALSE),(VLOOKUP(CEILING($B31,10),$B$6:$R$116,COLUMN()-1,FALSE)-VLOOKUP(FLOOR($B31,10),$B$6:$R$116,COLUMN()-1,FALSE))/10+N30)</f>
        <v>308331.88001273898</v>
      </c>
      <c r="O31" s="60">
        <f>IF(MOD($B31,10)=0,VLOOKUP($B31,'[6]R5 Analysis'!$B$45:$X$58,8,FALSE),(VLOOKUP(CEILING($B31,10),$B$6:$R$116,COLUMN()-1,FALSE)-VLOOKUP(FLOOR($B31,10),$B$6:$R$116,COLUMN()-1,FALSE))/10+O30)</f>
        <v>50487882.714999996</v>
      </c>
      <c r="P31" s="60">
        <f>IF(MOD($B31,10)=0,VLOOKUP($B31,'[6]R5 Analysis'!$B$45:$X$58,15,FALSE),(VLOOKUP(CEILING($B31,10),$B$6:$R$116,COLUMN()-1,FALSE)-VLOOKUP(FLOOR($B31,10),$B$6:$R$116,COLUMN()-1,FALSE))/10+P30)</f>
        <v>722456.9436358622</v>
      </c>
      <c r="Q31" s="60">
        <f>IF(MOD($B31,10)=0,VLOOKUP($B31,'[6]R5 Analysis'!$B$45:$X$58,22,FALSE),(VLOOKUP(CEILING($B31,10),$B$6:$R$116,COLUMN()-1,FALSE)-VLOOKUP(FLOOR($B31,10),$B$6:$R$116,COLUMN()-1,FALSE))/10+Q30)</f>
        <v>299933.07906122459</v>
      </c>
      <c r="R31" s="60">
        <f>IF(MOD($B31,10)=0,VLOOKUP($B31,'[6]R6 Analysis'!$B$45:$X$58,8,FALSE),(VLOOKUP(CEILING($B31,10),$B$6:$R$116,COLUMN()-1,FALSE)-VLOOKUP(FLOOR($B31,10),$B$6:$R$116,COLUMN()-1,FALSE))/10+R30)</f>
        <v>2871976.0909374999</v>
      </c>
      <c r="S31" s="60">
        <f>IF(MOD($B31,10)=0,VLOOKUP($B31,'[6]R6 Analysis'!$B$45:$X$58,15,FALSE),(VLOOKUP(CEILING($B31,10),$B$6:$T$116,COLUMN()-1,FALSE)-VLOOKUP(FLOOR($B31,10),$B$6:$T$116,COLUMN()-1,FALSE))/10+S30)</f>
        <v>351957.94724999997</v>
      </c>
      <c r="T31" s="60">
        <f>IF(MOD($B31,10)=0,VLOOKUP($B31,'[6]R6 Analysis'!$B$45:$X$58,22,FALSE),(VLOOKUP(CEILING($B31,10),$B$6:$T$116,COLUMN()-1,FALSE)-VLOOKUP(FLOOR($B31,10),$B$6:$T$116,COLUMN()-1,FALSE))/10+T30)</f>
        <v>193424.42488067795</v>
      </c>
      <c r="U31" s="60">
        <f t="shared" si="1"/>
        <v>373743319.37758452</v>
      </c>
      <c r="V31" s="60">
        <f>'Emergency Relocation Component'!U41</f>
        <v>1209908627.011888</v>
      </c>
      <c r="W31" s="103">
        <f t="shared" si="2"/>
        <v>-836165307.63430357</v>
      </c>
      <c r="X31" s="84">
        <f>HLOOKUP(X$5,$AE$1:$AH$3,2,FALSE)*INDEX('[5]Pop and Housing Units'!$J$4:$Q$115,MATCH('Relocation Components'!$B31,'[5]Pop and Housing Units'!$Q$4:$Q$115,0),MATCH('Relocation Components'!X$4,'[5]Pop and Housing Units'!$J$4:$Q$4,0))*HLOOKUP(X$4,$X$1:$AC$2,2,FALSE)*'[5]Number of Hazard Events'!C31*HLOOKUP(X$4,[5]Assumptions!$B$2:$H$3,2,FALSE)</f>
        <v>1060720148.9435064</v>
      </c>
      <c r="Y31" s="84">
        <f>HLOOKUP(Y$5,$AE$1:$AH$3,2,FALSE)*INDEX('[5]Pop and Housing Units'!$J$4:$Q$115,MATCH('Relocation Components'!$B31,'[5]Pop and Housing Units'!$Q$4:$Q$115,0),MATCH('Relocation Components'!Y$4,'[5]Pop and Housing Units'!$J$4:$Q$4,0))*HLOOKUP(Y$4,$X$1:$AC$2,2,FALSE)*'[5]Number of Hazard Events'!D31*HLOOKUP(Y$4,[5]Assumptions!$B$2:$H$3,2,FALSE)</f>
        <v>337584142.96580869</v>
      </c>
      <c r="Z31" s="84">
        <f>HLOOKUP(Z$5,$AE$1:$AH$3,2,FALSE)*INDEX('[5]Pop and Housing Units'!$J$4:$Q$115,MATCH('Relocation Components'!$B31,'[5]Pop and Housing Units'!$Q$4:$Q$115,0),MATCH('Relocation Components'!Z$4,'[5]Pop and Housing Units'!$J$4:$Q$4,0))*HLOOKUP(Z$4,$X$1:$AC$2,2,FALSE)*'[5]Number of Hazard Events'!E31*HLOOKUP(Z$4,[5]Assumptions!$B$2:$H$3,2,FALSE)</f>
        <v>0</v>
      </c>
      <c r="AA31" s="84">
        <f>HLOOKUP(AA$5,$AE$1:$AH$3,2,FALSE)*INDEX('[5]Pop and Housing Units'!$J$4:$Q$115,MATCH('Relocation Components'!$B31,'[5]Pop and Housing Units'!$Q$4:$Q$115,0),MATCH('Relocation Components'!AA$4,'[5]Pop and Housing Units'!$J$4:$Q$4,0))*HLOOKUP(AA$4,$X$1:$AC$2,2,FALSE)*'[5]Number of Hazard Events'!F31*HLOOKUP(AA$4,[5]Assumptions!$B$2:$H$3,2,FALSE)</f>
        <v>1371167929.2662263</v>
      </c>
      <c r="AB31" s="84">
        <f>HLOOKUP(AB$5,$AE$1:$AH$3,2,FALSE)*INDEX('[5]Pop and Housing Units'!$J$4:$Q$115,MATCH('Relocation Components'!$B31,'[5]Pop and Housing Units'!$Q$4:$Q$115,0),MATCH('Relocation Components'!AB$4,'[5]Pop and Housing Units'!$J$4:$Q$4,0))*HLOOKUP(AB$4,$X$1:$AC$2,2,FALSE)*'[5]Number of Hazard Events'!G31*HLOOKUP(AB$4,[5]Assumptions!$B$2:$H$3,2,FALSE)</f>
        <v>397954536.42087299</v>
      </c>
      <c r="AC31" s="84">
        <f>HLOOKUP(AC$5,$AE$1:$AH$3,2,FALSE)*INDEX('[5]Pop and Housing Units'!$J$4:$Q$115,MATCH('Relocation Components'!$B31,'[5]Pop and Housing Units'!$Q$4:$Q$115,0),MATCH('Relocation Components'!AC$4,'[5]Pop and Housing Units'!$J$4:$Q$4,0))*HLOOKUP(AC$4,$X$1:$AC$2,2,FALSE)*'[5]Number of Hazard Events'!H31*HLOOKUP(AC$4,[5]Assumptions!$B$2:$H$3,2,FALSE)</f>
        <v>0</v>
      </c>
      <c r="AD31" s="84">
        <f>HLOOKUP(AD$5,$AE$1:$AH$3,2,FALSE)*INDEX('[5]Pop and Housing Units'!$J$4:$Q$115,MATCH('Relocation Components'!$B31,'[5]Pop and Housing Units'!$Q$4:$Q$115,0),MATCH('Relocation Components'!AD$4,'[5]Pop and Housing Units'!$J$4:$Q$4,0))*HLOOKUP(AD$4,$X$1:$AC$2,2,FALSE)*'[5]Number of Hazard Events'!I31*HLOOKUP(AD$4,[5]Assumptions!$B$2:$H$3,2,FALSE)</f>
        <v>2792111894.1941309</v>
      </c>
      <c r="AE31" s="84">
        <f>HLOOKUP(AE$5,$AE$1:$AH$3,2,FALSE)*INDEX('[5]Pop and Housing Units'!$J$4:$Q$115,MATCH('Relocation Components'!$B31,'[5]Pop and Housing Units'!$Q$4:$Q$115,0),MATCH('Relocation Components'!AE$4,'[5]Pop and Housing Units'!$J$4:$Q$4,0))*HLOOKUP(AE$4,$X$1:$AC$2,2,FALSE)*'[5]Number of Hazard Events'!J31*HLOOKUP(AE$4,[5]Assumptions!$B$2:$H$3,2,FALSE)</f>
        <v>575638394.83195388</v>
      </c>
      <c r="AF31" s="84">
        <f>HLOOKUP(AF$5,$AE$1:$AH$3,2,FALSE)*INDEX('[5]Pop and Housing Units'!$J$4:$Q$115,MATCH('Relocation Components'!$B31,'[5]Pop and Housing Units'!$Q$4:$Q$115,0),MATCH('Relocation Components'!AF$4,'[5]Pop and Housing Units'!$J$4:$Q$4,0))*HLOOKUP(AF$4,$X$1:$AC$2,2,FALSE)*'[5]Number of Hazard Events'!K31*HLOOKUP(AF$4,[5]Assumptions!$B$2:$H$3,2,FALSE)</f>
        <v>0</v>
      </c>
      <c r="AG31" s="84">
        <f>HLOOKUP(AG$5,$AE$1:$AH$3,2,FALSE)*INDEX('[5]Pop and Housing Units'!$J$4:$Q$115,MATCH('Relocation Components'!$B31,'[5]Pop and Housing Units'!$Q$4:$Q$115,0),MATCH('Relocation Components'!AG$4,'[5]Pop and Housing Units'!$J$4:$Q$4,0))*HLOOKUP(AG$4,$X$1:$AC$2,2,FALSE)*'[5]Number of Hazard Events'!L31*HLOOKUP(AG$4,[5]Assumptions!$B$2:$H$3,2,FALSE)</f>
        <v>93345526.311079547</v>
      </c>
      <c r="AH31" s="84">
        <f>HLOOKUP(AH$5,$AE$1:$AH$3,2,FALSE)*INDEX('[5]Pop and Housing Units'!$J$4:$Q$115,MATCH('Relocation Components'!$B31,'[5]Pop and Housing Units'!$Q$4:$Q$115,0),MATCH('Relocation Components'!AH$4,'[5]Pop and Housing Units'!$J$4:$Q$4,0))*HLOOKUP(AH$4,$X$1:$AC$2,2,FALSE)*'[5]Number of Hazard Events'!M31*HLOOKUP(AH$4,[5]Assumptions!$B$2:$H$3,2,FALSE)</f>
        <v>32189822.835223511</v>
      </c>
      <c r="AI31" s="84">
        <f>HLOOKUP(AI$5,$AE$1:$AH$3,2,FALSE)*INDEX('[5]Pop and Housing Units'!$J$4:$Q$115,MATCH('Relocation Components'!$B31,'[5]Pop and Housing Units'!$Q$4:$Q$115,0),MATCH('Relocation Components'!AI$4,'[5]Pop and Housing Units'!$J$4:$Q$4,0))*HLOOKUP(AI$4,$X$1:$AC$2,2,FALSE)*'[5]Number of Hazard Events'!N31*HLOOKUP(AI$4,[5]Assumptions!$B$2:$H$3,2,FALSE)</f>
        <v>0</v>
      </c>
      <c r="AJ31" s="84">
        <f>HLOOKUP(AJ$5,$AE$1:$AH$3,2,FALSE)*INDEX('[5]Pop and Housing Units'!$J$4:$Q$115,MATCH('Relocation Components'!$B31,'[5]Pop and Housing Units'!$Q$4:$Q$115,0),MATCH('Relocation Components'!AJ$4,'[5]Pop and Housing Units'!$J$4:$Q$4,0))*HLOOKUP(AJ$4,$X$1:$AC$2,2,FALSE)*'[5]Number of Hazard Events'!O31*HLOOKUP(AJ$4,[5]Assumptions!$B$2:$H$3,2,FALSE)</f>
        <v>94633905.314031944</v>
      </c>
      <c r="AK31" s="84">
        <f>HLOOKUP(AK$5,$AE$1:$AH$3,2,FALSE)*INDEX('[5]Pop and Housing Units'!$J$4:$Q$115,MATCH('Relocation Components'!$B31,'[5]Pop and Housing Units'!$Q$4:$Q$115,0),MATCH('Relocation Components'!AK$4,'[5]Pop and Housing Units'!$J$4:$Q$4,0))*HLOOKUP(AK$4,$X$1:$AC$2,2,FALSE)*'[5]Number of Hazard Events'!P31*HLOOKUP(AK$4,[5]Assumptions!$B$2:$H$3,2,FALSE)</f>
        <v>33968591.275878817</v>
      </c>
      <c r="AL31" s="84">
        <f>HLOOKUP(AL$5,$AE$1:$AH$3,2,FALSE)*INDEX('[5]Pop and Housing Units'!$J$4:$Q$115,MATCH('Relocation Components'!$B31,'[5]Pop and Housing Units'!$Q$4:$Q$115,0),MATCH('Relocation Components'!AL$4,'[5]Pop and Housing Units'!$J$4:$Q$4,0))*HLOOKUP(AL$4,$X$1:$AC$2,2,FALSE)*'[5]Number of Hazard Events'!Q31*HLOOKUP(AL$4,[5]Assumptions!$B$2:$H$3,2,FALSE)</f>
        <v>0</v>
      </c>
      <c r="AM31" s="84">
        <f>HLOOKUP(AM$5,$AE$1:$AH$3,2,FALSE)*INDEX('[5]Pop and Housing Units'!$J$4:$Q$115,MATCH('Relocation Components'!$B31,'[5]Pop and Housing Units'!$Q$4:$Q$115,0),MATCH('Relocation Components'!AM$4,'[5]Pop and Housing Units'!$J$4:$Q$4,0))*HLOOKUP(AM$4,$X$1:$AC$2,2,FALSE)*'[5]Number of Hazard Events'!R31*HLOOKUP(AM$4,[5]Assumptions!$B$2:$H$3,2,FALSE)</f>
        <v>16125175.963876467</v>
      </c>
      <c r="AN31" s="84">
        <f>HLOOKUP(AN$5,$AE$1:$AH$3,2,FALSE)*INDEX('[5]Pop and Housing Units'!$J$4:$Q$115,MATCH('Relocation Components'!$B31,'[5]Pop and Housing Units'!$Q$4:$Q$115,0),MATCH('Relocation Components'!AN$4,'[5]Pop and Housing Units'!$J$4:$Q$4,0))*HLOOKUP(AN$4,$X$1:$AC$2,2,FALSE)*'[5]Number of Hazard Events'!S31*HLOOKUP(AN$4,[5]Assumptions!$B$2:$H$3,2,FALSE)</f>
        <v>4538322.7197301779</v>
      </c>
      <c r="AO31" s="84">
        <f>HLOOKUP(AO$5,$AE$1:$AH$3,2,FALSE)*INDEX('[5]Pop and Housing Units'!$J$4:$Q$115,MATCH('Relocation Components'!$B31,'[5]Pop and Housing Units'!$Q$4:$Q$115,0),MATCH('Relocation Components'!AO$4,'[5]Pop and Housing Units'!$J$4:$Q$4,0))*HLOOKUP(AO$4,$X$1:$AC$2,2,FALSE)*'[5]Number of Hazard Events'!T31*HLOOKUP(AO$4,[5]Assumptions!$B$2:$H$3,2,FALSE)</f>
        <v>0</v>
      </c>
      <c r="AP31" s="60">
        <f t="shared" si="6"/>
        <v>6809978391.0423203</v>
      </c>
      <c r="AQ31" s="60">
        <f>'Emergency Relocation Component'!AN41</f>
        <v>6809281758.3098507</v>
      </c>
      <c r="AR31" s="60">
        <f t="shared" si="3"/>
        <v>696632.73246955872</v>
      </c>
      <c r="AS31" s="60">
        <f t="shared" si="4"/>
        <v>1184275.6451982497</v>
      </c>
      <c r="AT31" s="60">
        <f t="shared" si="5"/>
        <v>-834981031.98910534</v>
      </c>
    </row>
    <row r="32" spans="1:46">
      <c r="A32">
        <f t="shared" si="9"/>
        <v>0.02</v>
      </c>
      <c r="B32" s="12">
        <f t="shared" si="7"/>
        <v>2046</v>
      </c>
      <c r="C32" s="60">
        <f>IF(MOD($B32,10)=0,VLOOKUP($B32,'[6]R1 Analysis'!$B$45:$X$58,23,FALSE),(VLOOKUP(CEILING($B32,10),$B$6:$R$116,COLUMN()-1,FALSE)-VLOOKUP(FLOOR($B32,10),$B$6:$R$116,COLUMN()-1,FALSE))/10+C31)</f>
        <v>22706730.16660722</v>
      </c>
      <c r="D32" s="60">
        <f>IF(MOD($B32,10)=0,VLOOKUP($B32,'[6]R1 Analysis'!$B$45:$X$58,15,FALSE),(VLOOKUP(CEILING($B32,10),$B$6:$R$116,COLUMN()-1,FALSE)-VLOOKUP(FLOOR($B32,10),$B$6:$R$116,COLUMN()-1,FALSE))/10+D31)</f>
        <v>3548077.264357246</v>
      </c>
      <c r="E32" s="60">
        <f>IF(MOD($B32,10)=0,VLOOKUP($B32,'[6]R1 Analysis'!$B$45:$X$58,22,FALSE),(VLOOKUP(CEILING($B32,10),$B$6:$R$116,COLUMN()-1,FALSE)-VLOOKUP(FLOOR($B32,10),$B$6:$R$116,COLUMN()-1,FALSE))/10+E31)</f>
        <v>743104.65257613151</v>
      </c>
      <c r="F32" s="60">
        <f>IF(MOD($B32,10)=0,VLOOKUP($B32,'[6]R2 Analysis'!$B$45:$X$58,8,FALSE),(VLOOKUP(CEILING($B32,10),$B$6:$R$116,COLUMN()-1,FALSE)-VLOOKUP(FLOOR($B32,10),$B$6:$R$116,COLUMN()-1,FALSE))/10+F31)</f>
        <v>221218212.51771435</v>
      </c>
      <c r="G32" s="60">
        <f>IF(MOD($B32,10)=0,VLOOKUP($B32,'[6]R2 Analysis'!$B$45:$X$58,15,FALSE),(VLOOKUP(CEILING($B32,10),$B$6:$R$116,COLUMN()-1,FALSE)-VLOOKUP(FLOOR($B32,10),$B$6:$R$116,COLUMN()-1,FALSE))/10+G31)</f>
        <v>6944654.312046512</v>
      </c>
      <c r="H32" s="60">
        <f>IF(MOD($B32,10)=0,VLOOKUP($B32,'[6]R2 Analysis'!$B$45:$X$58,22,FALSE),(VLOOKUP(CEILING($B32,10),$B$6:$R$116,COLUMN()-1,FALSE)-VLOOKUP(FLOOR($B32,10),$B$6:$R$116,COLUMN()-1,FALSE))/10+H31)</f>
        <v>1428506.6041987659</v>
      </c>
      <c r="I32" s="60">
        <f>IF(MOD($B32,10)=0,VLOOKUP($B32,'[6]R3 Analysis'!$B$45:$X$58,8,FALSE),(VLOOKUP(CEILING($B32,10),$B$6:$R$116,COLUMN()-1,FALSE)-VLOOKUP(FLOOR($B32,10),$B$6:$R$116,COLUMN()-1,FALSE))/10+I31)</f>
        <v>36164560.176799998</v>
      </c>
      <c r="J32" s="60">
        <f>IF(MOD($B32,10)=0,VLOOKUP($B32,'[6]R3 Analysis'!$B$45:$X$58,15,FALSE),(VLOOKUP(CEILING($B32,10),$B$6:$R$116,COLUMN()-1,FALSE)-VLOOKUP(FLOOR($B32,10),$B$6:$R$116,COLUMN()-1,FALSE))/10+J31)</f>
        <v>2503246.3368000011</v>
      </c>
      <c r="K32" s="60">
        <f>IF(MOD($B32,10)=0,VLOOKUP($B32,'[6]R3 Analysis'!$B$45:$X$58,22,FALSE),(VLOOKUP(CEILING($B32,10),$B$6:$R$116,COLUMN()-1,FALSE)-VLOOKUP(FLOOR($B32,10),$B$6:$R$116,COLUMN()-1,FALSE))/10+K31)</f>
        <v>955435.22510630626</v>
      </c>
      <c r="L32" s="60">
        <f>IF(MOD($B32,10)=0,VLOOKUP($B32,'[6]R4 Analysis'!$B$45:$X$58,8,FALSE),(VLOOKUP(CEILING($B32,10),$B$6:$R$116,COLUMN()-1,FALSE)-VLOOKUP(FLOOR($B32,10),$B$6:$R$116,COLUMN()-1,FALSE))/10+L31)</f>
        <v>22618344.707590379</v>
      </c>
      <c r="M32" s="60">
        <f>IF(MOD($B32,10)=0,VLOOKUP($B32,'[6]R4 Analysis'!$B$45:$X$58,15,FALSE),(VLOOKUP(CEILING($B32,10),$B$6:$R$116,COLUMN()-1,FALSE)-VLOOKUP(FLOOR($B32,10),$B$6:$R$116,COLUMN()-1,FALSE))/10+M31)</f>
        <v>843144.65291696962</v>
      </c>
      <c r="N32" s="60">
        <f>IF(MOD($B32,10)=0,VLOOKUP($B32,'[6]R4 Analysis'!$B$45:$X$58,22,FALSE),(VLOOKUP(CEILING($B32,10),$B$6:$R$116,COLUMN()-1,FALSE)-VLOOKUP(FLOOR($B32,10),$B$6:$R$116,COLUMN()-1,FALSE))/10+N31)</f>
        <v>309468.35389845329</v>
      </c>
      <c r="O32" s="60">
        <f>IF(MOD($B32,10)=0,VLOOKUP($B32,'[6]R5 Analysis'!$B$45:$X$58,8,FALSE),(VLOOKUP(CEILING($B32,10),$B$6:$R$116,COLUMN()-1,FALSE)-VLOOKUP(FLOOR($B32,10),$B$6:$R$116,COLUMN()-1,FALSE))/10+O31)</f>
        <v>50673890.703949995</v>
      </c>
      <c r="P32" s="60">
        <f>IF(MOD($B32,10)=0,VLOOKUP($B32,'[6]R5 Analysis'!$B$45:$X$58,15,FALSE),(VLOOKUP(CEILING($B32,10),$B$6:$R$116,COLUMN()-1,FALSE)-VLOOKUP(FLOOR($B32,10),$B$6:$R$116,COLUMN()-1,FALSE))/10+P31)</f>
        <v>725105.24621517258</v>
      </c>
      <c r="Q32" s="60">
        <f>IF(MOD($B32,10)=0,VLOOKUP($B32,'[6]R5 Analysis'!$B$45:$X$58,22,FALSE),(VLOOKUP(CEILING($B32,10),$B$6:$R$116,COLUMN()-1,FALSE)-VLOOKUP(FLOOR($B32,10),$B$6:$R$116,COLUMN()-1,FALSE))/10+Q31)</f>
        <v>301037.0230102042</v>
      </c>
      <c r="R32" s="60">
        <f>IF(MOD($B32,10)=0,VLOOKUP($B32,'[6]R6 Analysis'!$B$45:$X$58,8,FALSE),(VLOOKUP(CEILING($B32,10),$B$6:$R$116,COLUMN()-1,FALSE)-VLOOKUP(FLOOR($B32,10),$B$6:$R$116,COLUMN()-1,FALSE))/10+R31)</f>
        <v>2882634.9712749999</v>
      </c>
      <c r="S32" s="60">
        <f>IF(MOD($B32,10)=0,VLOOKUP($B32,'[6]R6 Analysis'!$B$45:$X$58,15,FALSE),(VLOOKUP(CEILING($B32,10),$B$6:$T$116,COLUMN()-1,FALSE)-VLOOKUP(FLOOR($B32,10),$B$6:$T$116,COLUMN()-1,FALSE))/10+S31)</f>
        <v>353247.17049999995</v>
      </c>
      <c r="T32" s="60">
        <f>IF(MOD($B32,10)=0,VLOOKUP($B32,'[6]R6 Analysis'!$B$45:$X$58,22,FALSE),(VLOOKUP(CEILING($B32,10),$B$6:$T$116,COLUMN()-1,FALSE)-VLOOKUP(FLOOR($B32,10),$B$6:$T$116,COLUMN()-1,FALSE))/10+T31)</f>
        <v>194137.21170603388</v>
      </c>
      <c r="U32" s="60">
        <f t="shared" si="1"/>
        <v>375113537.29726863</v>
      </c>
      <c r="V32" s="60">
        <f>'Emergency Relocation Component'!U42</f>
        <v>1275058753.6952648</v>
      </c>
      <c r="W32" s="103">
        <f t="shared" si="2"/>
        <v>-899945216.39799619</v>
      </c>
      <c r="X32" s="84">
        <f>HLOOKUP(X$5,$AE$1:$AH$3,2,FALSE)*INDEX('[5]Pop and Housing Units'!$J$4:$Q$115,MATCH('Relocation Components'!$B32,'[5]Pop and Housing Units'!$Q$4:$Q$115,0),MATCH('Relocation Components'!X$4,'[5]Pop and Housing Units'!$J$4:$Q$4,0))*HLOOKUP(X$4,$X$1:$AC$2,2,FALSE)*'[5]Number of Hazard Events'!C32*HLOOKUP(X$4,[5]Assumptions!$B$2:$H$3,2,FALSE)</f>
        <v>1088914525.833452</v>
      </c>
      <c r="Y32" s="84">
        <f>HLOOKUP(Y$5,$AE$1:$AH$3,2,FALSE)*INDEX('[5]Pop and Housing Units'!$J$4:$Q$115,MATCH('Relocation Components'!$B32,'[5]Pop and Housing Units'!$Q$4:$Q$115,0),MATCH('Relocation Components'!Y$4,'[5]Pop and Housing Units'!$J$4:$Q$4,0))*HLOOKUP(Y$4,$X$1:$AC$2,2,FALSE)*'[5]Number of Hazard Events'!D32*HLOOKUP(Y$4,[5]Assumptions!$B$2:$H$3,2,FALSE)</f>
        <v>346519926.80296767</v>
      </c>
      <c r="Z32" s="84">
        <f>HLOOKUP(Z$5,$AE$1:$AH$3,2,FALSE)*INDEX('[5]Pop and Housing Units'!$J$4:$Q$115,MATCH('Relocation Components'!$B32,'[5]Pop and Housing Units'!$Q$4:$Q$115,0),MATCH('Relocation Components'!Z$4,'[5]Pop and Housing Units'!$J$4:$Q$4,0))*HLOOKUP(Z$4,$X$1:$AC$2,2,FALSE)*'[5]Number of Hazard Events'!E32*HLOOKUP(Z$4,[5]Assumptions!$B$2:$H$3,2,FALSE)</f>
        <v>0</v>
      </c>
      <c r="AA32" s="84">
        <f>HLOOKUP(AA$5,$AE$1:$AH$3,2,FALSE)*INDEX('[5]Pop and Housing Units'!$J$4:$Q$115,MATCH('Relocation Components'!$B32,'[5]Pop and Housing Units'!$Q$4:$Q$115,0),MATCH('Relocation Components'!AA$4,'[5]Pop and Housing Units'!$J$4:$Q$4,0))*HLOOKUP(AA$4,$X$1:$AC$2,2,FALSE)*'[5]Number of Hazard Events'!F32*HLOOKUP(AA$4,[5]Assumptions!$B$2:$H$3,2,FALSE)</f>
        <v>1401883745.8716667</v>
      </c>
      <c r="AB32" s="84">
        <f>HLOOKUP(AB$5,$AE$1:$AH$3,2,FALSE)*INDEX('[5]Pop and Housing Units'!$J$4:$Q$115,MATCH('Relocation Components'!$B32,'[5]Pop and Housing Units'!$Q$4:$Q$115,0),MATCH('Relocation Components'!AB$4,'[5]Pop and Housing Units'!$J$4:$Q$4,0))*HLOOKUP(AB$4,$X$1:$AC$2,2,FALSE)*'[5]Number of Hazard Events'!G32*HLOOKUP(AB$4,[5]Assumptions!$B$2:$H$3,2,FALSE)</f>
        <v>406874679.45629555</v>
      </c>
      <c r="AC32" s="84">
        <f>HLOOKUP(AC$5,$AE$1:$AH$3,2,FALSE)*INDEX('[5]Pop and Housing Units'!$J$4:$Q$115,MATCH('Relocation Components'!$B32,'[5]Pop and Housing Units'!$Q$4:$Q$115,0),MATCH('Relocation Components'!AC$4,'[5]Pop and Housing Units'!$J$4:$Q$4,0))*HLOOKUP(AC$4,$X$1:$AC$2,2,FALSE)*'[5]Number of Hazard Events'!H32*HLOOKUP(AC$4,[5]Assumptions!$B$2:$H$3,2,FALSE)</f>
        <v>0</v>
      </c>
      <c r="AD32" s="84">
        <f>HLOOKUP(AD$5,$AE$1:$AH$3,2,FALSE)*INDEX('[5]Pop and Housing Units'!$J$4:$Q$115,MATCH('Relocation Components'!$B32,'[5]Pop and Housing Units'!$Q$4:$Q$115,0),MATCH('Relocation Components'!AD$4,'[5]Pop and Housing Units'!$J$4:$Q$4,0))*HLOOKUP(AD$4,$X$1:$AC$2,2,FALSE)*'[5]Number of Hazard Events'!I32*HLOOKUP(AD$4,[5]Assumptions!$B$2:$H$3,2,FALSE)</f>
        <v>2865697606.5722423</v>
      </c>
      <c r="AE32" s="84">
        <f>HLOOKUP(AE$5,$AE$1:$AH$3,2,FALSE)*INDEX('[5]Pop and Housing Units'!$J$4:$Q$115,MATCH('Relocation Components'!$B32,'[5]Pop and Housing Units'!$Q$4:$Q$115,0),MATCH('Relocation Components'!AE$4,'[5]Pop and Housing Units'!$J$4:$Q$4,0))*HLOOKUP(AE$4,$X$1:$AC$2,2,FALSE)*'[5]Number of Hazard Events'!J32*HLOOKUP(AE$4,[5]Assumptions!$B$2:$H$3,2,FALSE)</f>
        <v>590787512.43996656</v>
      </c>
      <c r="AF32" s="84">
        <f>HLOOKUP(AF$5,$AE$1:$AH$3,2,FALSE)*INDEX('[5]Pop and Housing Units'!$J$4:$Q$115,MATCH('Relocation Components'!$B32,'[5]Pop and Housing Units'!$Q$4:$Q$115,0),MATCH('Relocation Components'!AF$4,'[5]Pop and Housing Units'!$J$4:$Q$4,0))*HLOOKUP(AF$4,$X$1:$AC$2,2,FALSE)*'[5]Number of Hazard Events'!K32*HLOOKUP(AF$4,[5]Assumptions!$B$2:$H$3,2,FALSE)</f>
        <v>0</v>
      </c>
      <c r="AG32" s="84">
        <f>HLOOKUP(AG$5,$AE$1:$AH$3,2,FALSE)*INDEX('[5]Pop and Housing Units'!$J$4:$Q$115,MATCH('Relocation Components'!$B32,'[5]Pop and Housing Units'!$Q$4:$Q$115,0),MATCH('Relocation Components'!AG$4,'[5]Pop and Housing Units'!$J$4:$Q$4,0))*HLOOKUP(AG$4,$X$1:$AC$2,2,FALSE)*'[5]Number of Hazard Events'!L32*HLOOKUP(AG$4,[5]Assumptions!$B$2:$H$3,2,FALSE)</f>
        <v>94348163.705993429</v>
      </c>
      <c r="AH32" s="84">
        <f>HLOOKUP(AH$5,$AE$1:$AH$3,2,FALSE)*INDEX('[5]Pop and Housing Units'!$J$4:$Q$115,MATCH('Relocation Components'!$B32,'[5]Pop and Housing Units'!$Q$4:$Q$115,0),MATCH('Relocation Components'!AH$4,'[5]Pop and Housing Units'!$J$4:$Q$4,0))*HLOOKUP(AH$4,$X$1:$AC$2,2,FALSE)*'[5]Number of Hazard Events'!M32*HLOOKUP(AH$4,[5]Assumptions!$B$2:$H$3,2,FALSE)</f>
        <v>32536329.898102444</v>
      </c>
      <c r="AI32" s="84">
        <f>HLOOKUP(AI$5,$AE$1:$AH$3,2,FALSE)*INDEX('[5]Pop and Housing Units'!$J$4:$Q$115,MATCH('Relocation Components'!$B32,'[5]Pop and Housing Units'!$Q$4:$Q$115,0),MATCH('Relocation Components'!AI$4,'[5]Pop and Housing Units'!$J$4:$Q$4,0))*HLOOKUP(AI$4,$X$1:$AC$2,2,FALSE)*'[5]Number of Hazard Events'!N32*HLOOKUP(AI$4,[5]Assumptions!$B$2:$H$3,2,FALSE)</f>
        <v>0</v>
      </c>
      <c r="AJ32" s="84">
        <f>HLOOKUP(AJ$5,$AE$1:$AH$3,2,FALSE)*INDEX('[5]Pop and Housing Units'!$J$4:$Q$115,MATCH('Relocation Components'!$B32,'[5]Pop and Housing Units'!$Q$4:$Q$115,0),MATCH('Relocation Components'!AJ$4,'[5]Pop and Housing Units'!$J$4:$Q$4,0))*HLOOKUP(AJ$4,$X$1:$AC$2,2,FALSE)*'[5]Number of Hazard Events'!O32*HLOOKUP(AJ$4,[5]Assumptions!$B$2:$H$3,2,FALSE)</f>
        <v>95715255.579399332</v>
      </c>
      <c r="AK32" s="84">
        <f>HLOOKUP(AK$5,$AE$1:$AH$3,2,FALSE)*INDEX('[5]Pop and Housing Units'!$J$4:$Q$115,MATCH('Relocation Components'!$B32,'[5]Pop and Housing Units'!$Q$4:$Q$115,0),MATCH('Relocation Components'!AK$4,'[5]Pop and Housing Units'!$J$4:$Q$4,0))*HLOOKUP(AK$4,$X$1:$AC$2,2,FALSE)*'[5]Number of Hazard Events'!P32*HLOOKUP(AK$4,[5]Assumptions!$B$2:$H$3,2,FALSE)</f>
        <v>34356105.109648027</v>
      </c>
      <c r="AL32" s="84">
        <f>HLOOKUP(AL$5,$AE$1:$AH$3,2,FALSE)*INDEX('[5]Pop and Housing Units'!$J$4:$Q$115,MATCH('Relocation Components'!$B32,'[5]Pop and Housing Units'!$Q$4:$Q$115,0),MATCH('Relocation Components'!AL$4,'[5]Pop and Housing Units'!$J$4:$Q$4,0))*HLOOKUP(AL$4,$X$1:$AC$2,2,FALSE)*'[5]Number of Hazard Events'!Q32*HLOOKUP(AL$4,[5]Assumptions!$B$2:$H$3,2,FALSE)</f>
        <v>0</v>
      </c>
      <c r="AM32" s="84">
        <f>HLOOKUP(AM$5,$AE$1:$AH$3,2,FALSE)*INDEX('[5]Pop and Housing Units'!$J$4:$Q$115,MATCH('Relocation Components'!$B32,'[5]Pop and Housing Units'!$Q$4:$Q$115,0),MATCH('Relocation Components'!AM$4,'[5]Pop and Housing Units'!$J$4:$Q$4,0))*HLOOKUP(AM$4,$X$1:$AC$2,2,FALSE)*'[5]Number of Hazard Events'!R32*HLOOKUP(AM$4,[5]Assumptions!$B$2:$H$3,2,FALSE)</f>
        <v>16346632.670735033</v>
      </c>
      <c r="AN32" s="84">
        <f>HLOOKUP(AN$5,$AE$1:$AH$3,2,FALSE)*INDEX('[5]Pop and Housing Units'!$J$4:$Q$115,MATCH('Relocation Components'!$B32,'[5]Pop and Housing Units'!$Q$4:$Q$115,0),MATCH('Relocation Components'!AN$4,'[5]Pop and Housing Units'!$J$4:$Q$4,0))*HLOOKUP(AN$4,$X$1:$AC$2,2,FALSE)*'[5]Number of Hazard Events'!S32*HLOOKUP(AN$4,[5]Assumptions!$B$2:$H$3,2,FALSE)</f>
        <v>4600428.6686333148</v>
      </c>
      <c r="AO32" s="84">
        <f>HLOOKUP(AO$5,$AE$1:$AH$3,2,FALSE)*INDEX('[5]Pop and Housing Units'!$J$4:$Q$115,MATCH('Relocation Components'!$B32,'[5]Pop and Housing Units'!$Q$4:$Q$115,0),MATCH('Relocation Components'!AO$4,'[5]Pop and Housing Units'!$J$4:$Q$4,0))*HLOOKUP(AO$4,$X$1:$AC$2,2,FALSE)*'[5]Number of Hazard Events'!T32*HLOOKUP(AO$4,[5]Assumptions!$B$2:$H$3,2,FALSE)</f>
        <v>0</v>
      </c>
      <c r="AP32" s="60">
        <f t="shared" si="6"/>
        <v>6978580912.6091022</v>
      </c>
      <c r="AQ32" s="60">
        <f>'Emergency Relocation Component'!AN42</f>
        <v>6977871301.2222528</v>
      </c>
      <c r="AR32" s="60">
        <f t="shared" si="3"/>
        <v>709611.38684940338</v>
      </c>
      <c r="AS32" s="60">
        <f t="shared" si="4"/>
        <v>1206339.3576439857</v>
      </c>
      <c r="AT32" s="60">
        <f t="shared" si="5"/>
        <v>-898738877.04035223</v>
      </c>
    </row>
    <row r="33" spans="1:46">
      <c r="A33">
        <f t="shared" si="9"/>
        <v>0.02</v>
      </c>
      <c r="B33" s="12">
        <f t="shared" si="7"/>
        <v>2047</v>
      </c>
      <c r="C33" s="60">
        <f>IF(MOD($B33,10)=0,VLOOKUP($B33,'[6]R1 Analysis'!$B$45:$X$58,23,FALSE),(VLOOKUP(CEILING($B33,10),$B$6:$R$116,COLUMN()-1,FALSE)-VLOOKUP(FLOOR($B33,10),$B$6:$R$116,COLUMN()-1,FALSE))/10+C32)</f>
        <v>22791224.059472308</v>
      </c>
      <c r="D33" s="60">
        <f>IF(MOD($B33,10)=0,VLOOKUP($B33,'[6]R1 Analysis'!$B$45:$X$58,15,FALSE),(VLOOKUP(CEILING($B33,10),$B$6:$R$116,COLUMN()-1,FALSE)-VLOOKUP(FLOOR($B33,10),$B$6:$R$116,COLUMN()-1,FALSE))/10+D32)</f>
        <v>3560966.956310248</v>
      </c>
      <c r="E33" s="60">
        <f>IF(MOD($B33,10)=0,VLOOKUP($B33,'[6]R1 Analysis'!$B$45:$X$58,22,FALSE),(VLOOKUP(CEILING($B33,10),$B$6:$R$116,COLUMN()-1,FALSE)-VLOOKUP(FLOOR($B33,10),$B$6:$R$116,COLUMN()-1,FALSE))/10+E32)</f>
        <v>745830.57033744839</v>
      </c>
      <c r="F33" s="60">
        <f>IF(MOD($B33,10)=0,VLOOKUP($B33,'[6]R2 Analysis'!$B$45:$X$58,8,FALSE),(VLOOKUP(CEILING($B33,10),$B$6:$R$116,COLUMN()-1,FALSE)-VLOOKUP(FLOOR($B33,10),$B$6:$R$116,COLUMN()-1,FALSE))/10+F32)</f>
        <v>222023533.64590484</v>
      </c>
      <c r="G33" s="60">
        <f>IF(MOD($B33,10)=0,VLOOKUP($B33,'[6]R2 Analysis'!$B$45:$X$58,15,FALSE),(VLOOKUP(CEILING($B33,10),$B$6:$R$116,COLUMN()-1,FALSE)-VLOOKUP(FLOOR($B33,10),$B$6:$R$116,COLUMN()-1,FALSE))/10+G32)</f>
        <v>6970028.7920000004</v>
      </c>
      <c r="H33" s="60">
        <f>IF(MOD($B33,10)=0,VLOOKUP($B33,'[6]R2 Analysis'!$B$45:$X$58,22,FALSE),(VLOOKUP(CEILING($B33,10),$B$6:$R$116,COLUMN()-1,FALSE)-VLOOKUP(FLOOR($B33,10),$B$6:$R$116,COLUMN()-1,FALSE))/10+H32)</f>
        <v>1433742.1877061734</v>
      </c>
      <c r="I33" s="60">
        <f>IF(MOD($B33,10)=0,VLOOKUP($B33,'[6]R3 Analysis'!$B$45:$X$58,8,FALSE),(VLOOKUP(CEILING($B33,10),$B$6:$R$116,COLUMN()-1,FALSE)-VLOOKUP(FLOOR($B33,10),$B$6:$R$116,COLUMN()-1,FALSE))/10+I32)</f>
        <v>36298042.474954836</v>
      </c>
      <c r="J33" s="60">
        <f>IF(MOD($B33,10)=0,VLOOKUP($B33,'[6]R3 Analysis'!$B$45:$X$58,15,FALSE),(VLOOKUP(CEILING($B33,10),$B$6:$R$116,COLUMN()-1,FALSE)-VLOOKUP(FLOOR($B33,10),$B$6:$R$116,COLUMN()-1,FALSE))/10+J32)</f>
        <v>2512393.9236000013</v>
      </c>
      <c r="K33" s="60">
        <f>IF(MOD($B33,10)=0,VLOOKUP($B33,'[6]R3 Analysis'!$B$45:$X$58,22,FALSE),(VLOOKUP(CEILING($B33,10),$B$6:$R$116,COLUMN()-1,FALSE)-VLOOKUP(FLOOR($B33,10),$B$6:$R$116,COLUMN()-1,FALSE))/10+K32)</f>
        <v>958940.2209558558</v>
      </c>
      <c r="L33" s="60">
        <f>IF(MOD($B33,10)=0,VLOOKUP($B33,'[6]R4 Analysis'!$B$45:$X$58,8,FALSE),(VLOOKUP(CEILING($B33,10),$B$6:$R$116,COLUMN()-1,FALSE)-VLOOKUP(FLOOR($B33,10),$B$6:$R$116,COLUMN()-1,FALSE))/10+L32)</f>
        <v>22699774.580531724</v>
      </c>
      <c r="M33" s="60">
        <f>IF(MOD($B33,10)=0,VLOOKUP($B33,'[6]R4 Analysis'!$B$45:$X$58,15,FALSE),(VLOOKUP(CEILING($B33,10),$B$6:$R$116,COLUMN()-1,FALSE)-VLOOKUP(FLOOR($B33,10),$B$6:$R$116,COLUMN()-1,FALSE))/10+M32)</f>
        <v>846199.5248478282</v>
      </c>
      <c r="N33" s="60">
        <f>IF(MOD($B33,10)=0,VLOOKUP($B33,'[6]R4 Analysis'!$B$45:$X$58,22,FALSE),(VLOOKUP(CEILING($B33,10),$B$6:$R$116,COLUMN()-1,FALSE)-VLOOKUP(FLOOR($B33,10),$B$6:$R$116,COLUMN()-1,FALSE))/10+N32)</f>
        <v>310604.8277841676</v>
      </c>
      <c r="O33" s="60">
        <f>IF(MOD($B33,10)=0,VLOOKUP($B33,'[6]R5 Analysis'!$B$45:$X$58,8,FALSE),(VLOOKUP(CEILING($B33,10),$B$6:$R$116,COLUMN()-1,FALSE)-VLOOKUP(FLOOR($B33,10),$B$6:$R$116,COLUMN()-1,FALSE))/10+O32)</f>
        <v>50859898.692899995</v>
      </c>
      <c r="P33" s="60">
        <f>IF(MOD($B33,10)=0,VLOOKUP($B33,'[6]R5 Analysis'!$B$45:$X$58,15,FALSE),(VLOOKUP(CEILING($B33,10),$B$6:$R$116,COLUMN()-1,FALSE)-VLOOKUP(FLOOR($B33,10),$B$6:$R$116,COLUMN()-1,FALSE))/10+P32)</f>
        <v>727753.54879448295</v>
      </c>
      <c r="Q33" s="60">
        <f>IF(MOD($B33,10)=0,VLOOKUP($B33,'[6]R5 Analysis'!$B$45:$X$58,22,FALSE),(VLOOKUP(CEILING($B33,10),$B$6:$R$116,COLUMN()-1,FALSE)-VLOOKUP(FLOOR($B33,10),$B$6:$R$116,COLUMN()-1,FALSE))/10+Q32)</f>
        <v>302140.9669591838</v>
      </c>
      <c r="R33" s="60">
        <f>IF(MOD($B33,10)=0,VLOOKUP($B33,'[6]R6 Analysis'!$B$45:$X$58,8,FALSE),(VLOOKUP(CEILING($B33,10),$B$6:$R$116,COLUMN()-1,FALSE)-VLOOKUP(FLOOR($B33,10),$B$6:$R$116,COLUMN()-1,FALSE))/10+R32)</f>
        <v>2893293.8516124999</v>
      </c>
      <c r="S33" s="60">
        <f>IF(MOD($B33,10)=0,VLOOKUP($B33,'[6]R6 Analysis'!$B$45:$X$58,15,FALSE),(VLOOKUP(CEILING($B33,10),$B$6:$T$116,COLUMN()-1,FALSE)-VLOOKUP(FLOOR($B33,10),$B$6:$T$116,COLUMN()-1,FALSE))/10+S32)</f>
        <v>354536.39374999993</v>
      </c>
      <c r="T33" s="60">
        <f>IF(MOD($B33,10)=0,VLOOKUP($B33,'[6]R6 Analysis'!$B$45:$X$58,22,FALSE),(VLOOKUP(CEILING($B33,10),$B$6:$T$116,COLUMN()-1,FALSE)-VLOOKUP(FLOOR($B33,10),$B$6:$T$116,COLUMN()-1,FALSE))/10+T32)</f>
        <v>194849.99853138981</v>
      </c>
      <c r="U33" s="60">
        <f t="shared" si="1"/>
        <v>376483755.21695304</v>
      </c>
      <c r="V33" s="60">
        <f>'Emergency Relocation Component'!U43</f>
        <v>1343699121.479449</v>
      </c>
      <c r="W33" s="103">
        <f t="shared" si="2"/>
        <v>-967215366.26249599</v>
      </c>
      <c r="X33" s="84">
        <f>HLOOKUP(X$5,$AE$1:$AH$3,2,FALSE)*INDEX('[5]Pop and Housing Units'!$J$4:$Q$115,MATCH('Relocation Components'!$B33,'[5]Pop and Housing Units'!$Q$4:$Q$115,0),MATCH('Relocation Components'!X$4,'[5]Pop and Housing Units'!$J$4:$Q$4,0))*HLOOKUP(X$4,$X$1:$AC$2,2,FALSE)*'[5]Number of Hazard Events'!C33*HLOOKUP(X$4,[5]Assumptions!$B$2:$H$3,2,FALSE)</f>
        <v>1118505194.9927633</v>
      </c>
      <c r="Y33" s="84">
        <f>HLOOKUP(Y$5,$AE$1:$AH$3,2,FALSE)*INDEX('[5]Pop and Housing Units'!$J$4:$Q$115,MATCH('Relocation Components'!$B33,'[5]Pop and Housing Units'!$Q$4:$Q$115,0),MATCH('Relocation Components'!Y$4,'[5]Pop and Housing Units'!$J$4:$Q$4,0))*HLOOKUP(Y$4,$X$1:$AC$2,2,FALSE)*'[5]Number of Hazard Events'!D33*HLOOKUP(Y$4,[5]Assumptions!$B$2:$H$3,2,FALSE)</f>
        <v>355898350.15470958</v>
      </c>
      <c r="Z33" s="84">
        <f>HLOOKUP(Z$5,$AE$1:$AH$3,2,FALSE)*INDEX('[5]Pop and Housing Units'!$J$4:$Q$115,MATCH('Relocation Components'!$B33,'[5]Pop and Housing Units'!$Q$4:$Q$115,0),MATCH('Relocation Components'!Z$4,'[5]Pop and Housing Units'!$J$4:$Q$4,0))*HLOOKUP(Z$4,$X$1:$AC$2,2,FALSE)*'[5]Number of Hazard Events'!E33*HLOOKUP(Z$4,[5]Assumptions!$B$2:$H$3,2,FALSE)</f>
        <v>0</v>
      </c>
      <c r="AA33" s="84">
        <f>HLOOKUP(AA$5,$AE$1:$AH$3,2,FALSE)*INDEX('[5]Pop and Housing Units'!$J$4:$Q$115,MATCH('Relocation Components'!$B33,'[5]Pop and Housing Units'!$Q$4:$Q$115,0),MATCH('Relocation Components'!AA$4,'[5]Pop and Housing Units'!$J$4:$Q$4,0))*HLOOKUP(AA$4,$X$1:$AC$2,2,FALSE)*'[5]Number of Hazard Events'!F33*HLOOKUP(AA$4,[5]Assumptions!$B$2:$H$3,2,FALSE)</f>
        <v>1434076962.8042965</v>
      </c>
      <c r="AB33" s="84">
        <f>HLOOKUP(AB$5,$AE$1:$AH$3,2,FALSE)*INDEX('[5]Pop and Housing Units'!$J$4:$Q$115,MATCH('Relocation Components'!$B33,'[5]Pop and Housing Units'!$Q$4:$Q$115,0),MATCH('Relocation Components'!AB$4,'[5]Pop and Housing Units'!$J$4:$Q$4,0))*HLOOKUP(AB$4,$X$1:$AC$2,2,FALSE)*'[5]Number of Hazard Events'!G33*HLOOKUP(AB$4,[5]Assumptions!$B$2:$H$3,2,FALSE)</f>
        <v>416223819.95663583</v>
      </c>
      <c r="AC33" s="84">
        <f>HLOOKUP(AC$5,$AE$1:$AH$3,2,FALSE)*INDEX('[5]Pop and Housing Units'!$J$4:$Q$115,MATCH('Relocation Components'!$B33,'[5]Pop and Housing Units'!$Q$4:$Q$115,0),MATCH('Relocation Components'!AC$4,'[5]Pop and Housing Units'!$J$4:$Q$4,0))*HLOOKUP(AC$4,$X$1:$AC$2,2,FALSE)*'[5]Number of Hazard Events'!H33*HLOOKUP(AC$4,[5]Assumptions!$B$2:$H$3,2,FALSE)</f>
        <v>0</v>
      </c>
      <c r="AD33" s="84">
        <f>HLOOKUP(AD$5,$AE$1:$AH$3,2,FALSE)*INDEX('[5]Pop and Housing Units'!$J$4:$Q$115,MATCH('Relocation Components'!$B33,'[5]Pop and Housing Units'!$Q$4:$Q$115,0),MATCH('Relocation Components'!AD$4,'[5]Pop and Housing Units'!$J$4:$Q$4,0))*HLOOKUP(AD$4,$X$1:$AC$2,2,FALSE)*'[5]Number of Hazard Events'!I33*HLOOKUP(AD$4,[5]Assumptions!$B$2:$H$3,2,FALSE)</f>
        <v>2942924108.3333726</v>
      </c>
      <c r="AE33" s="84">
        <f>HLOOKUP(AE$5,$AE$1:$AH$3,2,FALSE)*INDEX('[5]Pop and Housing Units'!$J$4:$Q$115,MATCH('Relocation Components'!$B33,'[5]Pop and Housing Units'!$Q$4:$Q$115,0),MATCH('Relocation Components'!AE$4,'[5]Pop and Housing Units'!$J$4:$Q$4,0))*HLOOKUP(AE$4,$X$1:$AC$2,2,FALSE)*'[5]Number of Hazard Events'!J33*HLOOKUP(AE$4,[5]Assumptions!$B$2:$H$3,2,FALSE)</f>
        <v>606686228.83142698</v>
      </c>
      <c r="AF33" s="84">
        <f>HLOOKUP(AF$5,$AE$1:$AH$3,2,FALSE)*INDEX('[5]Pop and Housing Units'!$J$4:$Q$115,MATCH('Relocation Components'!$B33,'[5]Pop and Housing Units'!$Q$4:$Q$115,0),MATCH('Relocation Components'!AF$4,'[5]Pop and Housing Units'!$J$4:$Q$4,0))*HLOOKUP(AF$4,$X$1:$AC$2,2,FALSE)*'[5]Number of Hazard Events'!K33*HLOOKUP(AF$4,[5]Assumptions!$B$2:$H$3,2,FALSE)</f>
        <v>0</v>
      </c>
      <c r="AG33" s="84">
        <f>HLOOKUP(AG$5,$AE$1:$AH$3,2,FALSE)*INDEX('[5]Pop and Housing Units'!$J$4:$Q$115,MATCH('Relocation Components'!$B33,'[5]Pop and Housing Units'!$Q$4:$Q$115,0),MATCH('Relocation Components'!AG$4,'[5]Pop and Housing Units'!$J$4:$Q$4,0))*HLOOKUP(AG$4,$X$1:$AC$2,2,FALSE)*'[5]Number of Hazard Events'!L33*HLOOKUP(AG$4,[5]Assumptions!$B$2:$H$3,2,FALSE)</f>
        <v>95355591.943142891</v>
      </c>
      <c r="AH33" s="84">
        <f>HLOOKUP(AH$5,$AE$1:$AH$3,2,FALSE)*INDEX('[5]Pop and Housing Units'!$J$4:$Q$115,MATCH('Relocation Components'!$B33,'[5]Pop and Housing Units'!$Q$4:$Q$115,0),MATCH('Relocation Components'!AH$4,'[5]Pop and Housing Units'!$J$4:$Q$4,0))*HLOOKUP(AH$4,$X$1:$AC$2,2,FALSE)*'[5]Number of Hazard Events'!M33*HLOOKUP(AH$4,[5]Assumptions!$B$2:$H$3,2,FALSE)</f>
        <v>32884499.665051371</v>
      </c>
      <c r="AI33" s="84">
        <f>HLOOKUP(AI$5,$AE$1:$AH$3,2,FALSE)*INDEX('[5]Pop and Housing Units'!$J$4:$Q$115,MATCH('Relocation Components'!$B33,'[5]Pop and Housing Units'!$Q$4:$Q$115,0),MATCH('Relocation Components'!AI$4,'[5]Pop and Housing Units'!$J$4:$Q$4,0))*HLOOKUP(AI$4,$X$1:$AC$2,2,FALSE)*'[5]Number of Hazard Events'!N33*HLOOKUP(AI$4,[5]Assumptions!$B$2:$H$3,2,FALSE)</f>
        <v>0</v>
      </c>
      <c r="AJ33" s="84">
        <f>HLOOKUP(AJ$5,$AE$1:$AH$3,2,FALSE)*INDEX('[5]Pop and Housing Units'!$J$4:$Q$115,MATCH('Relocation Components'!$B33,'[5]Pop and Housing Units'!$Q$4:$Q$115,0),MATCH('Relocation Components'!AJ$4,'[5]Pop and Housing Units'!$J$4:$Q$4,0))*HLOOKUP(AJ$4,$X$1:$AC$2,2,FALSE)*'[5]Number of Hazard Events'!O33*HLOOKUP(AJ$4,[5]Assumptions!$B$2:$H$3,2,FALSE)</f>
        <v>96801984.862330258</v>
      </c>
      <c r="AK33" s="84">
        <f>HLOOKUP(AK$5,$AE$1:$AH$3,2,FALSE)*INDEX('[5]Pop and Housing Units'!$J$4:$Q$115,MATCH('Relocation Components'!$B33,'[5]Pop and Housing Units'!$Q$4:$Q$115,0),MATCH('Relocation Components'!AK$4,'[5]Pop and Housing Units'!$J$4:$Q$4,0))*HLOOKUP(AK$4,$X$1:$AC$2,2,FALSE)*'[5]Number of Hazard Events'!P33*HLOOKUP(AK$4,[5]Assumptions!$B$2:$H$3,2,FALSE)</f>
        <v>34745540.021118514</v>
      </c>
      <c r="AL33" s="84">
        <f>HLOOKUP(AL$5,$AE$1:$AH$3,2,FALSE)*INDEX('[5]Pop and Housing Units'!$J$4:$Q$115,MATCH('Relocation Components'!$B33,'[5]Pop and Housing Units'!$Q$4:$Q$115,0),MATCH('Relocation Components'!AL$4,'[5]Pop and Housing Units'!$J$4:$Q$4,0))*HLOOKUP(AL$4,$X$1:$AC$2,2,FALSE)*'[5]Number of Hazard Events'!Q33*HLOOKUP(AL$4,[5]Assumptions!$B$2:$H$3,2,FALSE)</f>
        <v>0</v>
      </c>
      <c r="AM33" s="84">
        <f>HLOOKUP(AM$5,$AE$1:$AH$3,2,FALSE)*INDEX('[5]Pop and Housing Units'!$J$4:$Q$115,MATCH('Relocation Components'!$B33,'[5]Pop and Housing Units'!$Q$4:$Q$115,0),MATCH('Relocation Components'!AM$4,'[5]Pop and Housing Units'!$J$4:$Q$4,0))*HLOOKUP(AM$4,$X$1:$AC$2,2,FALSE)*'[5]Number of Hazard Events'!R33*HLOOKUP(AM$4,[5]Assumptions!$B$2:$H$3,2,FALSE)</f>
        <v>16570874.803646201</v>
      </c>
      <c r="AN33" s="84">
        <f>HLOOKUP(AN$5,$AE$1:$AH$3,2,FALSE)*INDEX('[5]Pop and Housing Units'!$J$4:$Q$115,MATCH('Relocation Components'!$B33,'[5]Pop and Housing Units'!$Q$4:$Q$115,0),MATCH('Relocation Components'!AN$4,'[5]Pop and Housing Units'!$J$4:$Q$4,0))*HLOOKUP(AN$4,$X$1:$AC$2,2,FALSE)*'[5]Number of Hazard Events'!S33*HLOOKUP(AN$4,[5]Assumptions!$B$2:$H$3,2,FALSE)</f>
        <v>4663314.1332405861</v>
      </c>
      <c r="AO33" s="84">
        <f>HLOOKUP(AO$5,$AE$1:$AH$3,2,FALSE)*INDEX('[5]Pop and Housing Units'!$J$4:$Q$115,MATCH('Relocation Components'!$B33,'[5]Pop and Housing Units'!$Q$4:$Q$115,0),MATCH('Relocation Components'!AO$4,'[5]Pop and Housing Units'!$J$4:$Q$4,0))*HLOOKUP(AO$4,$X$1:$AC$2,2,FALSE)*'[5]Number of Hazard Events'!T33*HLOOKUP(AO$4,[5]Assumptions!$B$2:$H$3,2,FALSE)</f>
        <v>0</v>
      </c>
      <c r="AP33" s="60">
        <f t="shared" si="6"/>
        <v>7155336470.5017338</v>
      </c>
      <c r="AQ33" s="60">
        <f>'Emergency Relocation Component'!AN43</f>
        <v>7154613324.4490843</v>
      </c>
      <c r="AR33" s="60">
        <f t="shared" si="3"/>
        <v>723146.05264949799</v>
      </c>
      <c r="AS33" s="60">
        <f t="shared" si="4"/>
        <v>1229348.2895041464</v>
      </c>
      <c r="AT33" s="60">
        <f t="shared" si="5"/>
        <v>-965986017.97299182</v>
      </c>
    </row>
    <row r="34" spans="1:46">
      <c r="A34">
        <f t="shared" si="9"/>
        <v>0.02</v>
      </c>
      <c r="B34" s="12">
        <f t="shared" si="7"/>
        <v>2048</v>
      </c>
      <c r="C34" s="60">
        <f>IF(MOD($B34,10)=0,VLOOKUP($B34,'[6]R1 Analysis'!$B$45:$X$58,23,FALSE),(VLOOKUP(CEILING($B34,10),$B$6:$R$116,COLUMN()-1,FALSE)-VLOOKUP(FLOOR($B34,10),$B$6:$R$116,COLUMN()-1,FALSE))/10+C33)</f>
        <v>22875717.952337395</v>
      </c>
      <c r="D34" s="60">
        <f>IF(MOD($B34,10)=0,VLOOKUP($B34,'[6]R1 Analysis'!$B$45:$X$58,15,FALSE),(VLOOKUP(CEILING($B34,10),$B$6:$R$116,COLUMN()-1,FALSE)-VLOOKUP(FLOOR($B34,10),$B$6:$R$116,COLUMN()-1,FALSE))/10+D33)</f>
        <v>3573856.64826325</v>
      </c>
      <c r="E34" s="60">
        <f>IF(MOD($B34,10)=0,VLOOKUP($B34,'[6]R1 Analysis'!$B$45:$X$58,22,FALSE),(VLOOKUP(CEILING($B34,10),$B$6:$R$116,COLUMN()-1,FALSE)-VLOOKUP(FLOOR($B34,10),$B$6:$R$116,COLUMN()-1,FALSE))/10+E33)</f>
        <v>748556.48809876526</v>
      </c>
      <c r="F34" s="60">
        <f>IF(MOD($B34,10)=0,VLOOKUP($B34,'[6]R2 Analysis'!$B$45:$X$58,8,FALSE),(VLOOKUP(CEILING($B34,10),$B$6:$R$116,COLUMN()-1,FALSE)-VLOOKUP(FLOOR($B34,10),$B$6:$R$116,COLUMN()-1,FALSE))/10+F33)</f>
        <v>222828854.77409533</v>
      </c>
      <c r="G34" s="60">
        <f>IF(MOD($B34,10)=0,VLOOKUP($B34,'[6]R2 Analysis'!$B$45:$X$58,15,FALSE),(VLOOKUP(CEILING($B34,10),$B$6:$R$116,COLUMN()-1,FALSE)-VLOOKUP(FLOOR($B34,10),$B$6:$R$116,COLUMN()-1,FALSE))/10+G33)</f>
        <v>6995403.2719534887</v>
      </c>
      <c r="H34" s="60">
        <f>IF(MOD($B34,10)=0,VLOOKUP($B34,'[6]R2 Analysis'!$B$45:$X$58,22,FALSE),(VLOOKUP(CEILING($B34,10),$B$6:$R$116,COLUMN()-1,FALSE)-VLOOKUP(FLOOR($B34,10),$B$6:$R$116,COLUMN()-1,FALSE))/10+H33)</f>
        <v>1438977.7712135809</v>
      </c>
      <c r="I34" s="60">
        <f>IF(MOD($B34,10)=0,VLOOKUP($B34,'[6]R3 Analysis'!$B$45:$X$58,8,FALSE),(VLOOKUP(CEILING($B34,10),$B$6:$R$116,COLUMN()-1,FALSE)-VLOOKUP(FLOOR($B34,10),$B$6:$R$116,COLUMN()-1,FALSE))/10+I33)</f>
        <v>36431524.773109674</v>
      </c>
      <c r="J34" s="60">
        <f>IF(MOD($B34,10)=0,VLOOKUP($B34,'[6]R3 Analysis'!$B$45:$X$58,15,FALSE),(VLOOKUP(CEILING($B34,10),$B$6:$R$116,COLUMN()-1,FALSE)-VLOOKUP(FLOOR($B34,10),$B$6:$R$116,COLUMN()-1,FALSE))/10+J33)</f>
        <v>2521541.5104000014</v>
      </c>
      <c r="K34" s="60">
        <f>IF(MOD($B34,10)=0,VLOOKUP($B34,'[6]R3 Analysis'!$B$45:$X$58,22,FALSE),(VLOOKUP(CEILING($B34,10),$B$6:$R$116,COLUMN()-1,FALSE)-VLOOKUP(FLOOR($B34,10),$B$6:$R$116,COLUMN()-1,FALSE))/10+K33)</f>
        <v>962445.21680540533</v>
      </c>
      <c r="L34" s="60">
        <f>IF(MOD($B34,10)=0,VLOOKUP($B34,'[6]R4 Analysis'!$B$45:$X$58,8,FALSE),(VLOOKUP(CEILING($B34,10),$B$6:$R$116,COLUMN()-1,FALSE)-VLOOKUP(FLOOR($B34,10),$B$6:$R$116,COLUMN()-1,FALSE))/10+L33)</f>
        <v>22781204.453473069</v>
      </c>
      <c r="M34" s="60">
        <f>IF(MOD($B34,10)=0,VLOOKUP($B34,'[6]R4 Analysis'!$B$45:$X$58,15,FALSE),(VLOOKUP(CEILING($B34,10),$B$6:$R$116,COLUMN()-1,FALSE)-VLOOKUP(FLOOR($B34,10),$B$6:$R$116,COLUMN()-1,FALSE))/10+M33)</f>
        <v>849254.39677868679</v>
      </c>
      <c r="N34" s="60">
        <f>IF(MOD($B34,10)=0,VLOOKUP($B34,'[6]R4 Analysis'!$B$45:$X$58,22,FALSE),(VLOOKUP(CEILING($B34,10),$B$6:$R$116,COLUMN()-1,FALSE)-VLOOKUP(FLOOR($B34,10),$B$6:$R$116,COLUMN()-1,FALSE))/10+N33)</f>
        <v>311741.30166988191</v>
      </c>
      <c r="O34" s="60">
        <f>IF(MOD($B34,10)=0,VLOOKUP($B34,'[6]R5 Analysis'!$B$45:$X$58,8,FALSE),(VLOOKUP(CEILING($B34,10),$B$6:$R$116,COLUMN()-1,FALSE)-VLOOKUP(FLOOR($B34,10),$B$6:$R$116,COLUMN()-1,FALSE))/10+O33)</f>
        <v>51045906.681849994</v>
      </c>
      <c r="P34" s="60">
        <f>IF(MOD($B34,10)=0,VLOOKUP($B34,'[6]R5 Analysis'!$B$45:$X$58,15,FALSE),(VLOOKUP(CEILING($B34,10),$B$6:$R$116,COLUMN()-1,FALSE)-VLOOKUP(FLOOR($B34,10),$B$6:$R$116,COLUMN()-1,FALSE))/10+P33)</f>
        <v>730401.85137379332</v>
      </c>
      <c r="Q34" s="60">
        <f>IF(MOD($B34,10)=0,VLOOKUP($B34,'[6]R5 Analysis'!$B$45:$X$58,22,FALSE),(VLOOKUP(CEILING($B34,10),$B$6:$R$116,COLUMN()-1,FALSE)-VLOOKUP(FLOOR($B34,10),$B$6:$R$116,COLUMN()-1,FALSE))/10+Q33)</f>
        <v>303244.91090816341</v>
      </c>
      <c r="R34" s="60">
        <f>IF(MOD($B34,10)=0,VLOOKUP($B34,'[6]R6 Analysis'!$B$45:$X$58,8,FALSE),(VLOOKUP(CEILING($B34,10),$B$6:$R$116,COLUMN()-1,FALSE)-VLOOKUP(FLOOR($B34,10),$B$6:$R$116,COLUMN()-1,FALSE))/10+R33)</f>
        <v>2903952.7319499999</v>
      </c>
      <c r="S34" s="60">
        <f>IF(MOD($B34,10)=0,VLOOKUP($B34,'[6]R6 Analysis'!$B$45:$X$58,15,FALSE),(VLOOKUP(CEILING($B34,10),$B$6:$T$116,COLUMN()-1,FALSE)-VLOOKUP(FLOOR($B34,10),$B$6:$T$116,COLUMN()-1,FALSE))/10+S33)</f>
        <v>355825.61699999991</v>
      </c>
      <c r="T34" s="60">
        <f>IF(MOD($B34,10)=0,VLOOKUP($B34,'[6]R6 Analysis'!$B$45:$X$58,22,FALSE),(VLOOKUP(CEILING($B34,10),$B$6:$T$116,COLUMN()-1,FALSE)-VLOOKUP(FLOOR($B34,10),$B$6:$T$116,COLUMN()-1,FALSE))/10+T33)</f>
        <v>195562.78535674574</v>
      </c>
      <c r="U34" s="60">
        <f t="shared" si="1"/>
        <v>377853973.13663727</v>
      </c>
      <c r="V34" s="60">
        <f>'Emergency Relocation Component'!U44</f>
        <v>1416015879.1578143</v>
      </c>
      <c r="W34" s="103">
        <f t="shared" si="2"/>
        <v>-1038161906.0211771</v>
      </c>
      <c r="X34" s="84">
        <f>HLOOKUP(X$5,$AE$1:$AH$3,2,FALSE)*INDEX('[5]Pop and Housing Units'!$J$4:$Q$115,MATCH('Relocation Components'!$B34,'[5]Pop and Housing Units'!$Q$4:$Q$115,0),MATCH('Relocation Components'!X$4,'[5]Pop and Housing Units'!$J$4:$Q$4,0))*HLOOKUP(X$4,$X$1:$AC$2,2,FALSE)*'[5]Number of Hazard Events'!C34*HLOOKUP(X$4,[5]Assumptions!$B$2:$H$3,2,FALSE)</f>
        <v>1149566569.1795509</v>
      </c>
      <c r="Y34" s="84">
        <f>HLOOKUP(Y$5,$AE$1:$AH$3,2,FALSE)*INDEX('[5]Pop and Housing Units'!$J$4:$Q$115,MATCH('Relocation Components'!$B34,'[5]Pop and Housing Units'!$Q$4:$Q$115,0),MATCH('Relocation Components'!Y$4,'[5]Pop and Housing Units'!$J$4:$Q$4,0))*HLOOKUP(Y$4,$X$1:$AC$2,2,FALSE)*'[5]Number of Hazard Events'!D34*HLOOKUP(Y$4,[5]Assumptions!$B$2:$H$3,2,FALSE)</f>
        <v>365742964.82131708</v>
      </c>
      <c r="Z34" s="84">
        <f>HLOOKUP(Z$5,$AE$1:$AH$3,2,FALSE)*INDEX('[5]Pop and Housing Units'!$J$4:$Q$115,MATCH('Relocation Components'!$B34,'[5]Pop and Housing Units'!$Q$4:$Q$115,0),MATCH('Relocation Components'!Z$4,'[5]Pop and Housing Units'!$J$4:$Q$4,0))*HLOOKUP(Z$4,$X$1:$AC$2,2,FALSE)*'[5]Number of Hazard Events'!E34*HLOOKUP(Z$4,[5]Assumptions!$B$2:$H$3,2,FALSE)</f>
        <v>0</v>
      </c>
      <c r="AA34" s="84">
        <f>HLOOKUP(AA$5,$AE$1:$AH$3,2,FALSE)*INDEX('[5]Pop and Housing Units'!$J$4:$Q$115,MATCH('Relocation Components'!$B34,'[5]Pop and Housing Units'!$Q$4:$Q$115,0),MATCH('Relocation Components'!AA$4,'[5]Pop and Housing Units'!$J$4:$Q$4,0))*HLOOKUP(AA$4,$X$1:$AC$2,2,FALSE)*'[5]Number of Hazard Events'!F34*HLOOKUP(AA$4,[5]Assumptions!$B$2:$H$3,2,FALSE)</f>
        <v>1467825961.2615094</v>
      </c>
      <c r="AB34" s="84">
        <f>HLOOKUP(AB$5,$AE$1:$AH$3,2,FALSE)*INDEX('[5]Pop and Housing Units'!$J$4:$Q$115,MATCH('Relocation Components'!$B34,'[5]Pop and Housing Units'!$Q$4:$Q$115,0),MATCH('Relocation Components'!AB$4,'[5]Pop and Housing Units'!$J$4:$Q$4,0))*HLOOKUP(AB$4,$X$1:$AC$2,2,FALSE)*'[5]Number of Hazard Events'!G34*HLOOKUP(AB$4,[5]Assumptions!$B$2:$H$3,2,FALSE)</f>
        <v>426024722.3516866</v>
      </c>
      <c r="AC34" s="84">
        <f>HLOOKUP(AC$5,$AE$1:$AH$3,2,FALSE)*INDEX('[5]Pop and Housing Units'!$J$4:$Q$115,MATCH('Relocation Components'!$B34,'[5]Pop and Housing Units'!$Q$4:$Q$115,0),MATCH('Relocation Components'!AC$4,'[5]Pop and Housing Units'!$J$4:$Q$4,0))*HLOOKUP(AC$4,$X$1:$AC$2,2,FALSE)*'[5]Number of Hazard Events'!H34*HLOOKUP(AC$4,[5]Assumptions!$B$2:$H$3,2,FALSE)</f>
        <v>0</v>
      </c>
      <c r="AD34" s="84">
        <f>HLOOKUP(AD$5,$AE$1:$AH$3,2,FALSE)*INDEX('[5]Pop and Housing Units'!$J$4:$Q$115,MATCH('Relocation Components'!$B34,'[5]Pop and Housing Units'!$Q$4:$Q$115,0),MATCH('Relocation Components'!AD$4,'[5]Pop and Housing Units'!$J$4:$Q$4,0))*HLOOKUP(AD$4,$X$1:$AC$2,2,FALSE)*'[5]Number of Hazard Events'!I34*HLOOKUP(AD$4,[5]Assumptions!$B$2:$H$3,2,FALSE)</f>
        <v>3023985652.1473584</v>
      </c>
      <c r="AE34" s="84">
        <f>HLOOKUP(AE$5,$AE$1:$AH$3,2,FALSE)*INDEX('[5]Pop and Housing Units'!$J$4:$Q$115,MATCH('Relocation Components'!$B34,'[5]Pop and Housing Units'!$Q$4:$Q$115,0),MATCH('Relocation Components'!AE$4,'[5]Pop and Housing Units'!$J$4:$Q$4,0))*HLOOKUP(AE$4,$X$1:$AC$2,2,FALSE)*'[5]Number of Hazard Events'!J34*HLOOKUP(AE$4,[5]Assumptions!$B$2:$H$3,2,FALSE)</f>
        <v>623374516.68839693</v>
      </c>
      <c r="AF34" s="84">
        <f>HLOOKUP(AF$5,$AE$1:$AH$3,2,FALSE)*INDEX('[5]Pop and Housing Units'!$J$4:$Q$115,MATCH('Relocation Components'!$B34,'[5]Pop and Housing Units'!$Q$4:$Q$115,0),MATCH('Relocation Components'!AF$4,'[5]Pop and Housing Units'!$J$4:$Q$4,0))*HLOOKUP(AF$4,$X$1:$AC$2,2,FALSE)*'[5]Number of Hazard Events'!K34*HLOOKUP(AF$4,[5]Assumptions!$B$2:$H$3,2,FALSE)</f>
        <v>0</v>
      </c>
      <c r="AG34" s="84">
        <f>HLOOKUP(AG$5,$AE$1:$AH$3,2,FALSE)*INDEX('[5]Pop and Housing Units'!$J$4:$Q$115,MATCH('Relocation Components'!$B34,'[5]Pop and Housing Units'!$Q$4:$Q$115,0),MATCH('Relocation Components'!AG$4,'[5]Pop and Housing Units'!$J$4:$Q$4,0))*HLOOKUP(AG$4,$X$1:$AC$2,2,FALSE)*'[5]Number of Hazard Events'!L34*HLOOKUP(AG$4,[5]Assumptions!$B$2:$H$3,2,FALSE)</f>
        <v>96367811.022527948</v>
      </c>
      <c r="AH34" s="84">
        <f>HLOOKUP(AH$5,$AE$1:$AH$3,2,FALSE)*INDEX('[5]Pop and Housing Units'!$J$4:$Q$115,MATCH('Relocation Components'!$B34,'[5]Pop and Housing Units'!$Q$4:$Q$115,0),MATCH('Relocation Components'!AH$4,'[5]Pop and Housing Units'!$J$4:$Q$4,0))*HLOOKUP(AH$4,$X$1:$AC$2,2,FALSE)*'[5]Number of Hazard Events'!M34*HLOOKUP(AH$4,[5]Assumptions!$B$2:$H$3,2,FALSE)</f>
        <v>33234332.136070311</v>
      </c>
      <c r="AI34" s="84">
        <f>HLOOKUP(AI$5,$AE$1:$AH$3,2,FALSE)*INDEX('[5]Pop and Housing Units'!$J$4:$Q$115,MATCH('Relocation Components'!$B34,'[5]Pop and Housing Units'!$Q$4:$Q$115,0),MATCH('Relocation Components'!AI$4,'[5]Pop and Housing Units'!$J$4:$Q$4,0))*HLOOKUP(AI$4,$X$1:$AC$2,2,FALSE)*'[5]Number of Hazard Events'!N34*HLOOKUP(AI$4,[5]Assumptions!$B$2:$H$3,2,FALSE)</f>
        <v>0</v>
      </c>
      <c r="AJ34" s="84">
        <f>HLOOKUP(AJ$5,$AE$1:$AH$3,2,FALSE)*INDEX('[5]Pop and Housing Units'!$J$4:$Q$115,MATCH('Relocation Components'!$B34,'[5]Pop and Housing Units'!$Q$4:$Q$115,0),MATCH('Relocation Components'!AJ$4,'[5]Pop and Housing Units'!$J$4:$Q$4,0))*HLOOKUP(AJ$4,$X$1:$AC$2,2,FALSE)*'[5]Number of Hazard Events'!O34*HLOOKUP(AJ$4,[5]Assumptions!$B$2:$H$3,2,FALSE)</f>
        <v>97894093.16282472</v>
      </c>
      <c r="AK34" s="84">
        <f>HLOOKUP(AK$5,$AE$1:$AH$3,2,FALSE)*INDEX('[5]Pop and Housing Units'!$J$4:$Q$115,MATCH('Relocation Components'!$B34,'[5]Pop and Housing Units'!$Q$4:$Q$115,0),MATCH('Relocation Components'!AK$4,'[5]Pop and Housing Units'!$J$4:$Q$4,0))*HLOOKUP(AK$4,$X$1:$AC$2,2,FALSE)*'[5]Number of Hazard Events'!P34*HLOOKUP(AK$4,[5]Assumptions!$B$2:$H$3,2,FALSE)</f>
        <v>35136896.010290258</v>
      </c>
      <c r="AL34" s="84">
        <f>HLOOKUP(AL$5,$AE$1:$AH$3,2,FALSE)*INDEX('[5]Pop and Housing Units'!$J$4:$Q$115,MATCH('Relocation Components'!$B34,'[5]Pop and Housing Units'!$Q$4:$Q$115,0),MATCH('Relocation Components'!AL$4,'[5]Pop and Housing Units'!$J$4:$Q$4,0))*HLOOKUP(AL$4,$X$1:$AC$2,2,FALSE)*'[5]Number of Hazard Events'!Q34*HLOOKUP(AL$4,[5]Assumptions!$B$2:$H$3,2,FALSE)</f>
        <v>0</v>
      </c>
      <c r="AM34" s="84">
        <f>HLOOKUP(AM$5,$AE$1:$AH$3,2,FALSE)*INDEX('[5]Pop and Housing Units'!$J$4:$Q$115,MATCH('Relocation Components'!$B34,'[5]Pop and Housing Units'!$Q$4:$Q$115,0),MATCH('Relocation Components'!AM$4,'[5]Pop and Housing Units'!$J$4:$Q$4,0))*HLOOKUP(AM$4,$X$1:$AC$2,2,FALSE)*'[5]Number of Hazard Events'!R34*HLOOKUP(AM$4,[5]Assumptions!$B$2:$H$3,2,FALSE)</f>
        <v>16797919.938329395</v>
      </c>
      <c r="AN34" s="84">
        <f>HLOOKUP(AN$5,$AE$1:$AH$3,2,FALSE)*INDEX('[5]Pop and Housing Units'!$J$4:$Q$115,MATCH('Relocation Components'!$B34,'[5]Pop and Housing Units'!$Q$4:$Q$115,0),MATCH('Relocation Components'!AN$4,'[5]Pop and Housing Units'!$J$4:$Q$4,0))*HLOOKUP(AN$4,$X$1:$AC$2,2,FALSE)*'[5]Number of Hazard Events'!S34*HLOOKUP(AN$4,[5]Assumptions!$B$2:$H$3,2,FALSE)</f>
        <v>4726983.9956962774</v>
      </c>
      <c r="AO34" s="84">
        <f>HLOOKUP(AO$5,$AE$1:$AH$3,2,FALSE)*INDEX('[5]Pop and Housing Units'!$J$4:$Q$115,MATCH('Relocation Components'!$B34,'[5]Pop and Housing Units'!$Q$4:$Q$115,0),MATCH('Relocation Components'!AO$4,'[5]Pop and Housing Units'!$J$4:$Q$4,0))*HLOOKUP(AO$4,$X$1:$AC$2,2,FALSE)*'[5]Number of Hazard Events'!T34*HLOOKUP(AO$4,[5]Assumptions!$B$2:$H$3,2,FALSE)</f>
        <v>0</v>
      </c>
      <c r="AP34" s="60">
        <f t="shared" si="6"/>
        <v>7340678422.7155581</v>
      </c>
      <c r="AQ34" s="60">
        <f>'Emergency Relocation Component'!AN44</f>
        <v>7339941156.6573639</v>
      </c>
      <c r="AR34" s="60">
        <f t="shared" si="3"/>
        <v>737266.05819416046</v>
      </c>
      <c r="AS34" s="60">
        <f t="shared" si="4"/>
        <v>1253352.2989300727</v>
      </c>
      <c r="AT34" s="60">
        <f t="shared" si="5"/>
        <v>-1036908553.722247</v>
      </c>
    </row>
    <row r="35" spans="1:46">
      <c r="A35">
        <f t="shared" si="9"/>
        <v>0.02</v>
      </c>
      <c r="B35" s="12">
        <f t="shared" si="7"/>
        <v>2049</v>
      </c>
      <c r="C35" s="60">
        <f>IF(MOD($B35,10)=0,VLOOKUP($B35,'[6]R1 Analysis'!$B$45:$X$58,23,FALSE),(VLOOKUP(CEILING($B35,10),$B$6:$R$116,COLUMN()-1,FALSE)-VLOOKUP(FLOOR($B35,10),$B$6:$R$116,COLUMN()-1,FALSE))/10+C34)</f>
        <v>22960211.845202483</v>
      </c>
      <c r="D35" s="60">
        <f>IF(MOD($B35,10)=0,VLOOKUP($B35,'[6]R1 Analysis'!$B$45:$X$58,15,FALSE),(VLOOKUP(CEILING($B35,10),$B$6:$R$116,COLUMN()-1,FALSE)-VLOOKUP(FLOOR($B35,10),$B$6:$R$116,COLUMN()-1,FALSE))/10+D34)</f>
        <v>3586746.340216252</v>
      </c>
      <c r="E35" s="60">
        <f>IF(MOD($B35,10)=0,VLOOKUP($B35,'[6]R1 Analysis'!$B$45:$X$58,22,FALSE),(VLOOKUP(CEILING($B35,10),$B$6:$R$116,COLUMN()-1,FALSE)-VLOOKUP(FLOOR($B35,10),$B$6:$R$116,COLUMN()-1,FALSE))/10+E34)</f>
        <v>751282.40586008213</v>
      </c>
      <c r="F35" s="60">
        <f>IF(MOD($B35,10)=0,VLOOKUP($B35,'[6]R2 Analysis'!$B$45:$X$58,8,FALSE),(VLOOKUP(CEILING($B35,10),$B$6:$R$116,COLUMN()-1,FALSE)-VLOOKUP(FLOOR($B35,10),$B$6:$R$116,COLUMN()-1,FALSE))/10+F34)</f>
        <v>223634175.90228581</v>
      </c>
      <c r="G35" s="60">
        <f>IF(MOD($B35,10)=0,VLOOKUP($B35,'[6]R2 Analysis'!$B$45:$X$58,15,FALSE),(VLOOKUP(CEILING($B35,10),$B$6:$R$116,COLUMN()-1,FALSE)-VLOOKUP(FLOOR($B35,10),$B$6:$R$116,COLUMN()-1,FALSE))/10+G34)</f>
        <v>7020777.751906977</v>
      </c>
      <c r="H35" s="60">
        <f>IF(MOD($B35,10)=0,VLOOKUP($B35,'[6]R2 Analysis'!$B$45:$X$58,22,FALSE),(VLOOKUP(CEILING($B35,10),$B$6:$R$116,COLUMN()-1,FALSE)-VLOOKUP(FLOOR($B35,10),$B$6:$R$116,COLUMN()-1,FALSE))/10+H34)</f>
        <v>1444213.3547209883</v>
      </c>
      <c r="I35" s="60">
        <f>IF(MOD($B35,10)=0,VLOOKUP($B35,'[6]R3 Analysis'!$B$45:$X$58,8,FALSE),(VLOOKUP(CEILING($B35,10),$B$6:$R$116,COLUMN()-1,FALSE)-VLOOKUP(FLOOR($B35,10),$B$6:$R$116,COLUMN()-1,FALSE))/10+I34)</f>
        <v>36565007.071264513</v>
      </c>
      <c r="J35" s="60">
        <f>IF(MOD($B35,10)=0,VLOOKUP($B35,'[6]R3 Analysis'!$B$45:$X$58,15,FALSE),(VLOOKUP(CEILING($B35,10),$B$6:$R$116,COLUMN()-1,FALSE)-VLOOKUP(FLOOR($B35,10),$B$6:$R$116,COLUMN()-1,FALSE))/10+J34)</f>
        <v>2530689.0972000016</v>
      </c>
      <c r="K35" s="60">
        <f>IF(MOD($B35,10)=0,VLOOKUP($B35,'[6]R3 Analysis'!$B$45:$X$58,22,FALSE),(VLOOKUP(CEILING($B35,10),$B$6:$R$116,COLUMN()-1,FALSE)-VLOOKUP(FLOOR($B35,10),$B$6:$R$116,COLUMN()-1,FALSE))/10+K34)</f>
        <v>965950.21265495487</v>
      </c>
      <c r="L35" s="60">
        <f>IF(MOD($B35,10)=0,VLOOKUP($B35,'[6]R4 Analysis'!$B$45:$X$58,8,FALSE),(VLOOKUP(CEILING($B35,10),$B$6:$R$116,COLUMN()-1,FALSE)-VLOOKUP(FLOOR($B35,10),$B$6:$R$116,COLUMN()-1,FALSE))/10+L34)</f>
        <v>22862634.326414414</v>
      </c>
      <c r="M35" s="60">
        <f>IF(MOD($B35,10)=0,VLOOKUP($B35,'[6]R4 Analysis'!$B$45:$X$58,15,FALSE),(VLOOKUP(CEILING($B35,10),$B$6:$R$116,COLUMN()-1,FALSE)-VLOOKUP(FLOOR($B35,10),$B$6:$R$116,COLUMN()-1,FALSE))/10+M34)</f>
        <v>852309.26870954537</v>
      </c>
      <c r="N35" s="60">
        <f>IF(MOD($B35,10)=0,VLOOKUP($B35,'[6]R4 Analysis'!$B$45:$X$58,22,FALSE),(VLOOKUP(CEILING($B35,10),$B$6:$R$116,COLUMN()-1,FALSE)-VLOOKUP(FLOOR($B35,10),$B$6:$R$116,COLUMN()-1,FALSE))/10+N34)</f>
        <v>312877.77555559622</v>
      </c>
      <c r="O35" s="60">
        <f>IF(MOD($B35,10)=0,VLOOKUP($B35,'[6]R5 Analysis'!$B$45:$X$58,8,FALSE),(VLOOKUP(CEILING($B35,10),$B$6:$R$116,COLUMN()-1,FALSE)-VLOOKUP(FLOOR($B35,10),$B$6:$R$116,COLUMN()-1,FALSE))/10+O34)</f>
        <v>51231914.670799993</v>
      </c>
      <c r="P35" s="60">
        <f>IF(MOD($B35,10)=0,VLOOKUP($B35,'[6]R5 Analysis'!$B$45:$X$58,15,FALSE),(VLOOKUP(CEILING($B35,10),$B$6:$R$116,COLUMN()-1,FALSE)-VLOOKUP(FLOOR($B35,10),$B$6:$R$116,COLUMN()-1,FALSE))/10+P34)</f>
        <v>733050.1539531037</v>
      </c>
      <c r="Q35" s="60">
        <f>IF(MOD($B35,10)=0,VLOOKUP($B35,'[6]R5 Analysis'!$B$45:$X$58,22,FALSE),(VLOOKUP(CEILING($B35,10),$B$6:$R$116,COLUMN()-1,FALSE)-VLOOKUP(FLOOR($B35,10),$B$6:$R$116,COLUMN()-1,FALSE))/10+Q34)</f>
        <v>304348.85485714301</v>
      </c>
      <c r="R35" s="60">
        <f>IF(MOD($B35,10)=0,VLOOKUP($B35,'[6]R6 Analysis'!$B$45:$X$58,8,FALSE),(VLOOKUP(CEILING($B35,10),$B$6:$R$116,COLUMN()-1,FALSE)-VLOOKUP(FLOOR($B35,10),$B$6:$R$116,COLUMN()-1,FALSE))/10+R34)</f>
        <v>2914611.6122874999</v>
      </c>
      <c r="S35" s="60">
        <f>IF(MOD($B35,10)=0,VLOOKUP($B35,'[6]R6 Analysis'!$B$45:$X$58,15,FALSE),(VLOOKUP(CEILING($B35,10),$B$6:$T$116,COLUMN()-1,FALSE)-VLOOKUP(FLOOR($B35,10),$B$6:$T$116,COLUMN()-1,FALSE))/10+S34)</f>
        <v>357114.84024999989</v>
      </c>
      <c r="T35" s="60">
        <f>IF(MOD($B35,10)=0,VLOOKUP($B35,'[6]R6 Analysis'!$B$45:$X$58,22,FALSE),(VLOOKUP(CEILING($B35,10),$B$6:$T$116,COLUMN()-1,FALSE)-VLOOKUP(FLOOR($B35,10),$B$6:$T$116,COLUMN()-1,FALSE))/10+T34)</f>
        <v>196275.57218210166</v>
      </c>
      <c r="U35" s="60">
        <f t="shared" si="1"/>
        <v>379224191.05632144</v>
      </c>
      <c r="V35" s="60">
        <f>'Emergency Relocation Component'!U45</f>
        <v>1492205064.8003173</v>
      </c>
      <c r="W35" s="103">
        <f t="shared" si="2"/>
        <v>-1112980873.7439959</v>
      </c>
      <c r="X35" s="84">
        <f>HLOOKUP(X$5,$AE$1:$AH$3,2,FALSE)*INDEX('[5]Pop and Housing Units'!$J$4:$Q$115,MATCH('Relocation Components'!$B35,'[5]Pop and Housing Units'!$Q$4:$Q$115,0),MATCH('Relocation Components'!X$4,'[5]Pop and Housing Units'!$J$4:$Q$4,0))*HLOOKUP(X$4,$X$1:$AC$2,2,FALSE)*'[5]Number of Hazard Events'!C35*HLOOKUP(X$4,[5]Assumptions!$B$2:$H$3,2,FALSE)</f>
        <v>1182177370.907537</v>
      </c>
      <c r="Y35" s="84">
        <f>HLOOKUP(Y$5,$AE$1:$AH$3,2,FALSE)*INDEX('[5]Pop and Housing Units'!$J$4:$Q$115,MATCH('Relocation Components'!$B35,'[5]Pop and Housing Units'!$Q$4:$Q$115,0),MATCH('Relocation Components'!Y$4,'[5]Pop and Housing Units'!$J$4:$Q$4,0))*HLOOKUP(Y$4,$X$1:$AC$2,2,FALSE)*'[5]Number of Hazard Events'!D35*HLOOKUP(Y$4,[5]Assumptions!$B$2:$H$3,2,FALSE)</f>
        <v>376078685.47936118</v>
      </c>
      <c r="Z35" s="84">
        <f>HLOOKUP(Z$5,$AE$1:$AH$3,2,FALSE)*INDEX('[5]Pop and Housing Units'!$J$4:$Q$115,MATCH('Relocation Components'!$B35,'[5]Pop and Housing Units'!$Q$4:$Q$115,0),MATCH('Relocation Components'!Z$4,'[5]Pop and Housing Units'!$J$4:$Q$4,0))*HLOOKUP(Z$4,$X$1:$AC$2,2,FALSE)*'[5]Number of Hazard Events'!E35*HLOOKUP(Z$4,[5]Assumptions!$B$2:$H$3,2,FALSE)</f>
        <v>0</v>
      </c>
      <c r="AA35" s="84">
        <f>HLOOKUP(AA$5,$AE$1:$AH$3,2,FALSE)*INDEX('[5]Pop and Housing Units'!$J$4:$Q$115,MATCH('Relocation Components'!$B35,'[5]Pop and Housing Units'!$Q$4:$Q$115,0),MATCH('Relocation Components'!AA$4,'[5]Pop and Housing Units'!$J$4:$Q$4,0))*HLOOKUP(AA$4,$X$1:$AC$2,2,FALSE)*'[5]Number of Hazard Events'!F35*HLOOKUP(AA$4,[5]Assumptions!$B$2:$H$3,2,FALSE)</f>
        <v>1503213707.7060273</v>
      </c>
      <c r="AB35" s="84">
        <f>HLOOKUP(AB$5,$AE$1:$AH$3,2,FALSE)*INDEX('[5]Pop and Housing Units'!$J$4:$Q$115,MATCH('Relocation Components'!$B35,'[5]Pop and Housing Units'!$Q$4:$Q$115,0),MATCH('Relocation Components'!AB$4,'[5]Pop and Housing Units'!$J$4:$Q$4,0))*HLOOKUP(AB$4,$X$1:$AC$2,2,FALSE)*'[5]Number of Hazard Events'!G35*HLOOKUP(AB$4,[5]Assumptions!$B$2:$H$3,2,FALSE)</f>
        <v>436301482.90988469</v>
      </c>
      <c r="AC35" s="84">
        <f>HLOOKUP(AC$5,$AE$1:$AH$3,2,FALSE)*INDEX('[5]Pop and Housing Units'!$J$4:$Q$115,MATCH('Relocation Components'!$B35,'[5]Pop and Housing Units'!$Q$4:$Q$115,0),MATCH('Relocation Components'!AC$4,'[5]Pop and Housing Units'!$J$4:$Q$4,0))*HLOOKUP(AC$4,$X$1:$AC$2,2,FALSE)*'[5]Number of Hazard Events'!H35*HLOOKUP(AC$4,[5]Assumptions!$B$2:$H$3,2,FALSE)</f>
        <v>0</v>
      </c>
      <c r="AD35" s="84">
        <f>HLOOKUP(AD$5,$AE$1:$AH$3,2,FALSE)*INDEX('[5]Pop and Housing Units'!$J$4:$Q$115,MATCH('Relocation Components'!$B35,'[5]Pop and Housing Units'!$Q$4:$Q$115,0),MATCH('Relocation Components'!AD$4,'[5]Pop and Housing Units'!$J$4:$Q$4,0))*HLOOKUP(AD$4,$X$1:$AC$2,2,FALSE)*'[5]Number of Hazard Events'!I35*HLOOKUP(AD$4,[5]Assumptions!$B$2:$H$3,2,FALSE)</f>
        <v>3109086684.4430895</v>
      </c>
      <c r="AE35" s="84">
        <f>HLOOKUP(AE$5,$AE$1:$AH$3,2,FALSE)*INDEX('[5]Pop and Housing Units'!$J$4:$Q$115,MATCH('Relocation Components'!$B35,'[5]Pop and Housing Units'!$Q$4:$Q$115,0),MATCH('Relocation Components'!AE$4,'[5]Pop and Housing Units'!$J$4:$Q$4,0))*HLOOKUP(AE$4,$X$1:$AC$2,2,FALSE)*'[5]Number of Hazard Events'!J35*HLOOKUP(AE$4,[5]Assumptions!$B$2:$H$3,2,FALSE)</f>
        <v>640894445.26393211</v>
      </c>
      <c r="AF35" s="84">
        <f>HLOOKUP(AF$5,$AE$1:$AH$3,2,FALSE)*INDEX('[5]Pop and Housing Units'!$J$4:$Q$115,MATCH('Relocation Components'!$B35,'[5]Pop and Housing Units'!$Q$4:$Q$115,0),MATCH('Relocation Components'!AF$4,'[5]Pop and Housing Units'!$J$4:$Q$4,0))*HLOOKUP(AF$4,$X$1:$AC$2,2,FALSE)*'[5]Number of Hazard Events'!K35*HLOOKUP(AF$4,[5]Assumptions!$B$2:$H$3,2,FALSE)</f>
        <v>0</v>
      </c>
      <c r="AG35" s="84">
        <f>HLOOKUP(AG$5,$AE$1:$AH$3,2,FALSE)*INDEX('[5]Pop and Housing Units'!$J$4:$Q$115,MATCH('Relocation Components'!$B35,'[5]Pop and Housing Units'!$Q$4:$Q$115,0),MATCH('Relocation Components'!AG$4,'[5]Pop and Housing Units'!$J$4:$Q$4,0))*HLOOKUP(AG$4,$X$1:$AC$2,2,FALSE)*'[5]Number of Hazard Events'!L35*HLOOKUP(AG$4,[5]Assumptions!$B$2:$H$3,2,FALSE)</f>
        <v>97384820.9441486</v>
      </c>
      <c r="AH35" s="84">
        <f>HLOOKUP(AH$5,$AE$1:$AH$3,2,FALSE)*INDEX('[5]Pop and Housing Units'!$J$4:$Q$115,MATCH('Relocation Components'!$B35,'[5]Pop and Housing Units'!$Q$4:$Q$115,0),MATCH('Relocation Components'!AH$4,'[5]Pop and Housing Units'!$J$4:$Q$4,0))*HLOOKUP(AH$4,$X$1:$AC$2,2,FALSE)*'[5]Number of Hazard Events'!M35*HLOOKUP(AH$4,[5]Assumptions!$B$2:$H$3,2,FALSE)</f>
        <v>33585827.311159246</v>
      </c>
      <c r="AI35" s="84">
        <f>HLOOKUP(AI$5,$AE$1:$AH$3,2,FALSE)*INDEX('[5]Pop and Housing Units'!$J$4:$Q$115,MATCH('Relocation Components'!$B35,'[5]Pop and Housing Units'!$Q$4:$Q$115,0),MATCH('Relocation Components'!AI$4,'[5]Pop and Housing Units'!$J$4:$Q$4,0))*HLOOKUP(AI$4,$X$1:$AC$2,2,FALSE)*'[5]Number of Hazard Events'!N35*HLOOKUP(AI$4,[5]Assumptions!$B$2:$H$3,2,FALSE)</f>
        <v>0</v>
      </c>
      <c r="AJ35" s="84">
        <f>HLOOKUP(AJ$5,$AE$1:$AH$3,2,FALSE)*INDEX('[5]Pop and Housing Units'!$J$4:$Q$115,MATCH('Relocation Components'!$B35,'[5]Pop and Housing Units'!$Q$4:$Q$115,0),MATCH('Relocation Components'!AJ$4,'[5]Pop and Housing Units'!$J$4:$Q$4,0))*HLOOKUP(AJ$4,$X$1:$AC$2,2,FALSE)*'[5]Number of Hazard Events'!O35*HLOOKUP(AJ$4,[5]Assumptions!$B$2:$H$3,2,FALSE)</f>
        <v>98991580.480882749</v>
      </c>
      <c r="AK35" s="84">
        <f>HLOOKUP(AK$5,$AE$1:$AH$3,2,FALSE)*INDEX('[5]Pop and Housing Units'!$J$4:$Q$115,MATCH('Relocation Components'!$B35,'[5]Pop and Housing Units'!$Q$4:$Q$115,0),MATCH('Relocation Components'!AK$4,'[5]Pop and Housing Units'!$J$4:$Q$4,0))*HLOOKUP(AK$4,$X$1:$AC$2,2,FALSE)*'[5]Number of Hazard Events'!P35*HLOOKUP(AK$4,[5]Assumptions!$B$2:$H$3,2,FALSE)</f>
        <v>35530173.077163279</v>
      </c>
      <c r="AL35" s="84">
        <f>HLOOKUP(AL$5,$AE$1:$AH$3,2,FALSE)*INDEX('[5]Pop and Housing Units'!$J$4:$Q$115,MATCH('Relocation Components'!$B35,'[5]Pop and Housing Units'!$Q$4:$Q$115,0),MATCH('Relocation Components'!AL$4,'[5]Pop and Housing Units'!$J$4:$Q$4,0))*HLOOKUP(AL$4,$X$1:$AC$2,2,FALSE)*'[5]Number of Hazard Events'!Q35*HLOOKUP(AL$4,[5]Assumptions!$B$2:$H$3,2,FALSE)</f>
        <v>0</v>
      </c>
      <c r="AM35" s="84">
        <f>HLOOKUP(AM$5,$AE$1:$AH$3,2,FALSE)*INDEX('[5]Pop and Housing Units'!$J$4:$Q$115,MATCH('Relocation Components'!$B35,'[5]Pop and Housing Units'!$Q$4:$Q$115,0),MATCH('Relocation Components'!AM$4,'[5]Pop and Housing Units'!$J$4:$Q$4,0))*HLOOKUP(AM$4,$X$1:$AC$2,2,FALSE)*'[5]Number of Hazard Events'!R35*HLOOKUP(AM$4,[5]Assumptions!$B$2:$H$3,2,FALSE)</f>
        <v>17027879.885461573</v>
      </c>
      <c r="AN35" s="84">
        <f>HLOOKUP(AN$5,$AE$1:$AH$3,2,FALSE)*INDEX('[5]Pop and Housing Units'!$J$4:$Q$115,MATCH('Relocation Components'!$B35,'[5]Pop and Housing Units'!$Q$4:$Q$115,0),MATCH('Relocation Components'!AN$4,'[5]Pop and Housing Units'!$J$4:$Q$4,0))*HLOOKUP(AN$4,$X$1:$AC$2,2,FALSE)*'[5]Number of Hazard Events'!S35*HLOOKUP(AN$4,[5]Assumptions!$B$2:$H$3,2,FALSE)</f>
        <v>4791469.6548891198</v>
      </c>
      <c r="AO35" s="84">
        <f>HLOOKUP(AO$5,$AE$1:$AH$3,2,FALSE)*INDEX('[5]Pop and Housing Units'!$J$4:$Q$115,MATCH('Relocation Components'!$B35,'[5]Pop and Housing Units'!$Q$4:$Q$115,0),MATCH('Relocation Components'!AO$4,'[5]Pop and Housing Units'!$J$4:$Q$4,0))*HLOOKUP(AO$4,$X$1:$AC$2,2,FALSE)*'[5]Number of Hazard Events'!T35*HLOOKUP(AO$4,[5]Assumptions!$B$2:$H$3,2,FALSE)</f>
        <v>0</v>
      </c>
      <c r="AP35" s="60">
        <f t="shared" si="6"/>
        <v>7535064128.0635366</v>
      </c>
      <c r="AQ35" s="60">
        <f>'Emergency Relocation Component'!AN45</f>
        <v>7534312126.3362913</v>
      </c>
      <c r="AR35" s="60">
        <f t="shared" si="3"/>
        <v>752001.72724533081</v>
      </c>
      <c r="AS35" s="60">
        <f t="shared" si="4"/>
        <v>1278402.9363170622</v>
      </c>
      <c r="AT35" s="60">
        <f t="shared" si="5"/>
        <v>-1111702470.8076789</v>
      </c>
    </row>
    <row r="36" spans="1:46">
      <c r="A36">
        <f t="shared" si="9"/>
        <v>0.02</v>
      </c>
      <c r="B36" s="12">
        <f t="shared" si="7"/>
        <v>2050</v>
      </c>
      <c r="C36" s="60">
        <f>IF(MOD($B36,10)=0,VLOOKUP($B36,'[6]R1 Analysis'!$B$45:$X$58,23,FALSE),(VLOOKUP(CEILING($B36,10),$B$6:$R$116,COLUMN()-1,FALSE)-VLOOKUP(FLOOR($B36,10),$B$6:$R$116,COLUMN()-1,FALSE))/10+C35)</f>
        <v>23044705.738067575</v>
      </c>
      <c r="D36" s="60">
        <f>IF(MOD($B36,10)=0,VLOOKUP($B36,'[6]R1 Analysis'!$B$45:$X$58,15,FALSE),(VLOOKUP(CEILING($B36,10),$B$6:$R$116,COLUMN()-1,FALSE)-VLOOKUP(FLOOR($B36,10),$B$6:$R$116,COLUMN()-1,FALSE))/10+D35)</f>
        <v>3599636.0321692545</v>
      </c>
      <c r="E36" s="60">
        <f>IF(MOD($B36,10)=0,VLOOKUP($B36,'[6]R1 Analysis'!$B$45:$X$58,22,FALSE),(VLOOKUP(CEILING($B36,10),$B$6:$R$116,COLUMN()-1,FALSE)-VLOOKUP(FLOOR($B36,10),$B$6:$R$116,COLUMN()-1,FALSE))/10+E35)</f>
        <v>754008.32362139912</v>
      </c>
      <c r="F36" s="60">
        <f>IF(MOD($B36,10)=0,VLOOKUP($B36,'[6]R2 Analysis'!$B$45:$X$58,8,FALSE),(VLOOKUP(CEILING($B36,10),$B$6:$R$116,COLUMN()-1,FALSE)-VLOOKUP(FLOOR($B36,10),$B$6:$R$116,COLUMN()-1,FALSE))/10+F35)</f>
        <v>224439497.03047618</v>
      </c>
      <c r="G36" s="60">
        <f>IF(MOD($B36,10)=0,VLOOKUP($B36,'[6]R2 Analysis'!$B$45:$X$58,15,FALSE),(VLOOKUP(CEILING($B36,10),$B$6:$R$116,COLUMN()-1,FALSE)-VLOOKUP(FLOOR($B36,10),$B$6:$R$116,COLUMN()-1,FALSE))/10+G35)</f>
        <v>7046152.2318604654</v>
      </c>
      <c r="H36" s="60">
        <f>IF(MOD($B36,10)=0,VLOOKUP($B36,'[6]R2 Analysis'!$B$45:$X$58,22,FALSE),(VLOOKUP(CEILING($B36,10),$B$6:$R$116,COLUMN()-1,FALSE)-VLOOKUP(FLOOR($B36,10),$B$6:$R$116,COLUMN()-1,FALSE))/10+H35)</f>
        <v>1449448.9382283951</v>
      </c>
      <c r="I36" s="60">
        <f>IF(MOD($B36,10)=0,VLOOKUP($B36,'[6]R3 Analysis'!$B$45:$X$58,8,FALSE),(VLOOKUP(CEILING($B36,10),$B$6:$R$116,COLUMN()-1,FALSE)-VLOOKUP(FLOOR($B36,10),$B$6:$R$116,COLUMN()-1,FALSE))/10+I35)</f>
        <v>36698489.369419359</v>
      </c>
      <c r="J36" s="60">
        <f>IF(MOD($B36,10)=0,VLOOKUP($B36,'[6]R3 Analysis'!$B$45:$X$58,15,FALSE),(VLOOKUP(CEILING($B36,10),$B$6:$R$116,COLUMN()-1,FALSE)-VLOOKUP(FLOOR($B36,10),$B$6:$R$116,COLUMN()-1,FALSE))/10+J35)</f>
        <v>2539836.6839999999</v>
      </c>
      <c r="K36" s="60">
        <f>IF(MOD($B36,10)=0,VLOOKUP($B36,'[6]R3 Analysis'!$B$45:$X$58,22,FALSE),(VLOOKUP(CEILING($B36,10),$B$6:$R$116,COLUMN()-1,FALSE)-VLOOKUP(FLOOR($B36,10),$B$6:$R$116,COLUMN()-1,FALSE))/10+K35)</f>
        <v>969455.20850450441</v>
      </c>
      <c r="L36" s="60">
        <f>IF(MOD($B36,10)=0,VLOOKUP($B36,'[6]R4 Analysis'!$B$45:$X$58,8,FALSE),(VLOOKUP(CEILING($B36,10),$B$6:$R$116,COLUMN()-1,FALSE)-VLOOKUP(FLOOR($B36,10),$B$6:$R$116,COLUMN()-1,FALSE))/10+L35)</f>
        <v>22944064.19935577</v>
      </c>
      <c r="M36" s="60">
        <f>IF(MOD($B36,10)=0,VLOOKUP($B36,'[6]R4 Analysis'!$B$45:$X$58,15,FALSE),(VLOOKUP(CEILING($B36,10),$B$6:$R$116,COLUMN()-1,FALSE)-VLOOKUP(FLOOR($B36,10),$B$6:$R$116,COLUMN()-1,FALSE))/10+M35)</f>
        <v>855364.14064040396</v>
      </c>
      <c r="N36" s="60">
        <f>IF(MOD($B36,10)=0,VLOOKUP($B36,'[6]R4 Analysis'!$B$45:$X$58,22,FALSE),(VLOOKUP(CEILING($B36,10),$B$6:$R$116,COLUMN()-1,FALSE)-VLOOKUP(FLOOR($B36,10),$B$6:$R$116,COLUMN()-1,FALSE))/10+N35)</f>
        <v>314014.2494413103</v>
      </c>
      <c r="O36" s="60">
        <f>IF(MOD($B36,10)=0,VLOOKUP($B36,'[6]R5 Analysis'!$B$45:$X$58,8,FALSE),(VLOOKUP(CEILING($B36,10),$B$6:$R$116,COLUMN()-1,FALSE)-VLOOKUP(FLOOR($B36,10),$B$6:$R$116,COLUMN()-1,FALSE))/10+O35)</f>
        <v>51417922.65975</v>
      </c>
      <c r="P36" s="60">
        <f>IF(MOD($B36,10)=0,VLOOKUP($B36,'[6]R5 Analysis'!$B$45:$X$58,15,FALSE),(VLOOKUP(CEILING($B36,10),$B$6:$R$116,COLUMN()-1,FALSE)-VLOOKUP(FLOOR($B36,10),$B$6:$R$116,COLUMN()-1,FALSE))/10+P35)</f>
        <v>735698.45653241384</v>
      </c>
      <c r="Q36" s="60">
        <f>IF(MOD($B36,10)=0,VLOOKUP($B36,'[6]R5 Analysis'!$B$45:$X$58,22,FALSE),(VLOOKUP(CEILING($B36,10),$B$6:$R$116,COLUMN()-1,FALSE)-VLOOKUP(FLOOR($B36,10),$B$6:$R$116,COLUMN()-1,FALSE))/10+Q35)</f>
        <v>305452.79880612245</v>
      </c>
      <c r="R36" s="60">
        <f>IF(MOD($B36,10)=0,VLOOKUP($B36,'[6]R6 Analysis'!$B$45:$X$58,8,FALSE),(VLOOKUP(CEILING($B36,10),$B$6:$R$116,COLUMN()-1,FALSE)-VLOOKUP(FLOOR($B36,10),$B$6:$R$116,COLUMN()-1,FALSE))/10+R35)</f>
        <v>2925270.492625</v>
      </c>
      <c r="S36" s="60">
        <f>IF(MOD($B36,10)=0,VLOOKUP($B36,'[6]R6 Analysis'!$B$45:$X$58,15,FALSE),(VLOOKUP(CEILING($B36,10),$B$6:$T$116,COLUMN()-1,FALSE)-VLOOKUP(FLOOR($B36,10),$B$6:$T$116,COLUMN()-1,FALSE))/10+S35)</f>
        <v>358404.06349999999</v>
      </c>
      <c r="T36" s="60">
        <f>IF(MOD($B36,10)=0,VLOOKUP($B36,'[6]R6 Analysis'!$B$45:$X$58,22,FALSE),(VLOOKUP(CEILING($B36,10),$B$6:$T$116,COLUMN()-1,FALSE)-VLOOKUP(FLOOR($B36,10),$B$6:$T$116,COLUMN()-1,FALSE))/10+T35)</f>
        <v>196988.35900745762</v>
      </c>
      <c r="U36" s="60">
        <f t="shared" si="1"/>
        <v>380594408.97600561</v>
      </c>
      <c r="V36" s="60">
        <f>'Emergency Relocation Component'!U46</f>
        <v>1572473129.309175</v>
      </c>
      <c r="W36" s="103">
        <f t="shared" si="2"/>
        <v>-1191878720.3331695</v>
      </c>
      <c r="X36" s="84">
        <f>HLOOKUP(X$5,$AE$1:$AH$3,2,FALSE)*INDEX('[5]Pop and Housing Units'!$J$4:$Q$115,MATCH('Relocation Components'!$B36,'[5]Pop and Housing Units'!$Q$4:$Q$115,0),MATCH('Relocation Components'!X$4,'[5]Pop and Housing Units'!$J$4:$Q$4,0))*HLOOKUP(X$4,$X$1:$AC$2,2,FALSE)*'[5]Number of Hazard Events'!C36*HLOOKUP(X$4,[5]Assumptions!$B$2:$H$3,2,FALSE)</f>
        <v>1216420169.4341214</v>
      </c>
      <c r="Y36" s="84">
        <f>HLOOKUP(Y$5,$AE$1:$AH$3,2,FALSE)*INDEX('[5]Pop and Housing Units'!$J$4:$Q$115,MATCH('Relocation Components'!$B36,'[5]Pop and Housing Units'!$Q$4:$Q$115,0),MATCH('Relocation Components'!Y$4,'[5]Pop and Housing Units'!$J$4:$Q$4,0))*HLOOKUP(Y$4,$X$1:$AC$2,2,FALSE)*'[5]Number of Hazard Events'!D36*HLOOKUP(Y$4,[5]Assumptions!$B$2:$H$3,2,FALSE)</f>
        <v>386931641.83507478</v>
      </c>
      <c r="Z36" s="84">
        <f>HLOOKUP(Z$5,$AE$1:$AH$3,2,FALSE)*INDEX('[5]Pop and Housing Units'!$J$4:$Q$115,MATCH('Relocation Components'!$B36,'[5]Pop and Housing Units'!$Q$4:$Q$115,0),MATCH('Relocation Components'!Z$4,'[5]Pop and Housing Units'!$J$4:$Q$4,0))*HLOOKUP(Z$4,$X$1:$AC$2,2,FALSE)*'[5]Number of Hazard Events'!E36*HLOOKUP(Z$4,[5]Assumptions!$B$2:$H$3,2,FALSE)</f>
        <v>0</v>
      </c>
      <c r="AA36" s="84">
        <f>HLOOKUP(AA$5,$AE$1:$AH$3,2,FALSE)*INDEX('[5]Pop and Housing Units'!$J$4:$Q$115,MATCH('Relocation Components'!$B36,'[5]Pop and Housing Units'!$Q$4:$Q$115,0),MATCH('Relocation Components'!AA$4,'[5]Pop and Housing Units'!$J$4:$Q$4,0))*HLOOKUP(AA$4,$X$1:$AC$2,2,FALSE)*'[5]Number of Hazard Events'!F36*HLOOKUP(AA$4,[5]Assumptions!$B$2:$H$3,2,FALSE)</f>
        <v>1540327819.6776335</v>
      </c>
      <c r="AB36" s="84">
        <f>HLOOKUP(AB$5,$AE$1:$AH$3,2,FALSE)*INDEX('[5]Pop and Housing Units'!$J$4:$Q$115,MATCH('Relocation Components'!$B36,'[5]Pop and Housing Units'!$Q$4:$Q$115,0),MATCH('Relocation Components'!AB$4,'[5]Pop and Housing Units'!$J$4:$Q$4,0))*HLOOKUP(AB$4,$X$1:$AC$2,2,FALSE)*'[5]Number of Hazard Events'!G36*HLOOKUP(AB$4,[5]Assumptions!$B$2:$H$3,2,FALSE)</f>
        <v>447079548.90955335</v>
      </c>
      <c r="AC36" s="84">
        <f>HLOOKUP(AC$5,$AE$1:$AH$3,2,FALSE)*INDEX('[5]Pop and Housing Units'!$J$4:$Q$115,MATCH('Relocation Components'!$B36,'[5]Pop and Housing Units'!$Q$4:$Q$115,0),MATCH('Relocation Components'!AC$4,'[5]Pop and Housing Units'!$J$4:$Q$4,0))*HLOOKUP(AC$4,$X$1:$AC$2,2,FALSE)*'[5]Number of Hazard Events'!H36*HLOOKUP(AC$4,[5]Assumptions!$B$2:$H$3,2,FALSE)</f>
        <v>0</v>
      </c>
      <c r="AD36" s="84">
        <f>HLOOKUP(AD$5,$AE$1:$AH$3,2,FALSE)*INDEX('[5]Pop and Housing Units'!$J$4:$Q$115,MATCH('Relocation Components'!$B36,'[5]Pop and Housing Units'!$Q$4:$Q$115,0),MATCH('Relocation Components'!AD$4,'[5]Pop and Housing Units'!$J$4:$Q$4,0))*HLOOKUP(AD$4,$X$1:$AC$2,2,FALSE)*'[5]Number of Hazard Events'!I36*HLOOKUP(AD$4,[5]Assumptions!$B$2:$H$3,2,FALSE)</f>
        <v>3198442865.4002156</v>
      </c>
      <c r="AE36" s="84">
        <f>HLOOKUP(AE$5,$AE$1:$AH$3,2,FALSE)*INDEX('[5]Pop and Housing Units'!$J$4:$Q$115,MATCH('Relocation Components'!$B36,'[5]Pop and Housing Units'!$Q$4:$Q$115,0),MATCH('Relocation Components'!AE$4,'[5]Pop and Housing Units'!$J$4:$Q$4,0))*HLOOKUP(AE$4,$X$1:$AC$2,2,FALSE)*'[5]Number of Hazard Events'!J36*HLOOKUP(AE$4,[5]Assumptions!$B$2:$H$3,2,FALSE)</f>
        <v>659290390.34183812</v>
      </c>
      <c r="AF36" s="84">
        <f>HLOOKUP(AF$5,$AE$1:$AH$3,2,FALSE)*INDEX('[5]Pop and Housing Units'!$J$4:$Q$115,MATCH('Relocation Components'!$B36,'[5]Pop and Housing Units'!$Q$4:$Q$115,0),MATCH('Relocation Components'!AF$4,'[5]Pop and Housing Units'!$J$4:$Q$4,0))*HLOOKUP(AF$4,$X$1:$AC$2,2,FALSE)*'[5]Number of Hazard Events'!K36*HLOOKUP(AF$4,[5]Assumptions!$B$2:$H$3,2,FALSE)</f>
        <v>0</v>
      </c>
      <c r="AG36" s="84">
        <f>HLOOKUP(AG$5,$AE$1:$AH$3,2,FALSE)*INDEX('[5]Pop and Housing Units'!$J$4:$Q$115,MATCH('Relocation Components'!$B36,'[5]Pop and Housing Units'!$Q$4:$Q$115,0),MATCH('Relocation Components'!AG$4,'[5]Pop and Housing Units'!$J$4:$Q$4,0))*HLOOKUP(AG$4,$X$1:$AC$2,2,FALSE)*'[5]Number of Hazard Events'!L36*HLOOKUP(AG$4,[5]Assumptions!$B$2:$H$3,2,FALSE)</f>
        <v>98406621.708004862</v>
      </c>
      <c r="AH36" s="84">
        <f>HLOOKUP(AH$5,$AE$1:$AH$3,2,FALSE)*INDEX('[5]Pop and Housing Units'!$J$4:$Q$115,MATCH('Relocation Components'!$B36,'[5]Pop and Housing Units'!$Q$4:$Q$115,0),MATCH('Relocation Components'!AH$4,'[5]Pop and Housing Units'!$J$4:$Q$4,0))*HLOOKUP(AH$4,$X$1:$AC$2,2,FALSE)*'[5]Number of Hazard Events'!M36*HLOOKUP(AH$4,[5]Assumptions!$B$2:$H$3,2,FALSE)</f>
        <v>33938985.190318175</v>
      </c>
      <c r="AI36" s="84">
        <f>HLOOKUP(AI$5,$AE$1:$AH$3,2,FALSE)*INDEX('[5]Pop and Housing Units'!$J$4:$Q$115,MATCH('Relocation Components'!$B36,'[5]Pop and Housing Units'!$Q$4:$Q$115,0),MATCH('Relocation Components'!AI$4,'[5]Pop and Housing Units'!$J$4:$Q$4,0))*HLOOKUP(AI$4,$X$1:$AC$2,2,FALSE)*'[5]Number of Hazard Events'!N36*HLOOKUP(AI$4,[5]Assumptions!$B$2:$H$3,2,FALSE)</f>
        <v>0</v>
      </c>
      <c r="AJ36" s="84">
        <f>HLOOKUP(AJ$5,$AE$1:$AH$3,2,FALSE)*INDEX('[5]Pop and Housing Units'!$J$4:$Q$115,MATCH('Relocation Components'!$B36,'[5]Pop and Housing Units'!$Q$4:$Q$115,0),MATCH('Relocation Components'!AJ$4,'[5]Pop and Housing Units'!$J$4:$Q$4,0))*HLOOKUP(AJ$4,$X$1:$AC$2,2,FALSE)*'[5]Number of Hazard Events'!O36*HLOOKUP(AJ$4,[5]Assumptions!$B$2:$H$3,2,FALSE)</f>
        <v>100094446.81650428</v>
      </c>
      <c r="AK36" s="84">
        <f>HLOOKUP(AK$5,$AE$1:$AH$3,2,FALSE)*INDEX('[5]Pop and Housing Units'!$J$4:$Q$115,MATCH('Relocation Components'!$B36,'[5]Pop and Housing Units'!$Q$4:$Q$115,0),MATCH('Relocation Components'!AK$4,'[5]Pop and Housing Units'!$J$4:$Q$4,0))*HLOOKUP(AK$4,$X$1:$AC$2,2,FALSE)*'[5]Number of Hazard Events'!P36*HLOOKUP(AK$4,[5]Assumptions!$B$2:$H$3,2,FALSE)</f>
        <v>35925371.221737586</v>
      </c>
      <c r="AL36" s="84">
        <f>HLOOKUP(AL$5,$AE$1:$AH$3,2,FALSE)*INDEX('[5]Pop and Housing Units'!$J$4:$Q$115,MATCH('Relocation Components'!$B36,'[5]Pop and Housing Units'!$Q$4:$Q$115,0),MATCH('Relocation Components'!AL$4,'[5]Pop and Housing Units'!$J$4:$Q$4,0))*HLOOKUP(AL$4,$X$1:$AC$2,2,FALSE)*'[5]Number of Hazard Events'!Q36*HLOOKUP(AL$4,[5]Assumptions!$B$2:$H$3,2,FALSE)</f>
        <v>0</v>
      </c>
      <c r="AM36" s="84">
        <f>HLOOKUP(AM$5,$AE$1:$AH$3,2,FALSE)*INDEX('[5]Pop and Housing Units'!$J$4:$Q$115,MATCH('Relocation Components'!$B36,'[5]Pop and Housing Units'!$Q$4:$Q$115,0),MATCH('Relocation Components'!AM$4,'[5]Pop and Housing Units'!$J$4:$Q$4,0))*HLOOKUP(AM$4,$X$1:$AC$2,2,FALSE)*'[5]Number of Hazard Events'!R36*HLOOKUP(AM$4,[5]Assumptions!$B$2:$H$3,2,FALSE)</f>
        <v>17260773.254627988</v>
      </c>
      <c r="AN36" s="84">
        <f>HLOOKUP(AN$5,$AE$1:$AH$3,2,FALSE)*INDEX('[5]Pop and Housing Units'!$J$4:$Q$115,MATCH('Relocation Components'!$B36,'[5]Pop and Housing Units'!$Q$4:$Q$115,0),MATCH('Relocation Components'!AN$4,'[5]Pop and Housing Units'!$J$4:$Q$4,0))*HLOOKUP(AN$4,$X$1:$AC$2,2,FALSE)*'[5]Number of Hazard Events'!S36*HLOOKUP(AN$4,[5]Assumptions!$B$2:$H$3,2,FALSE)</f>
        <v>4856776.2801483609</v>
      </c>
      <c r="AO36" s="84">
        <f>HLOOKUP(AO$5,$AE$1:$AH$3,2,FALSE)*INDEX('[5]Pop and Housing Units'!$J$4:$Q$115,MATCH('Relocation Components'!$B36,'[5]Pop and Housing Units'!$Q$4:$Q$115,0),MATCH('Relocation Components'!AO$4,'[5]Pop and Housing Units'!$J$4:$Q$4,0))*HLOOKUP(AO$4,$X$1:$AC$2,2,FALSE)*'[5]Number of Hazard Events'!T36*HLOOKUP(AO$4,[5]Assumptions!$B$2:$H$3,2,FALSE)</f>
        <v>0</v>
      </c>
      <c r="AP36" s="60">
        <f t="shared" si="6"/>
        <v>7738975410.0697794</v>
      </c>
      <c r="AQ36" s="60">
        <f>'Emergency Relocation Component'!AN46</f>
        <v>7738208024.0172043</v>
      </c>
      <c r="AR36" s="60">
        <f t="shared" si="3"/>
        <v>767386.05257511139</v>
      </c>
      <c r="AS36" s="60">
        <f t="shared" si="4"/>
        <v>1304556.2893776894</v>
      </c>
      <c r="AT36" s="60">
        <f t="shared" si="5"/>
        <v>-1190574164.0437918</v>
      </c>
    </row>
    <row r="37" spans="1:46">
      <c r="A37">
        <f t="shared" si="9"/>
        <v>0.02</v>
      </c>
      <c r="B37" s="12">
        <f t="shared" si="7"/>
        <v>2051</v>
      </c>
      <c r="C37" s="60">
        <f>IF(MOD($B37,10)=0,VLOOKUP($B37,'[6]R1 Analysis'!$B$45:$X$58,23,FALSE),(VLOOKUP(CEILING($B37,10),$B$6:$R$116,COLUMN()-1,FALSE)-VLOOKUP(FLOOR($B37,10),$B$6:$R$116,COLUMN()-1,FALSE))/10+C36)</f>
        <v>23064681.846026853</v>
      </c>
      <c r="D37" s="60">
        <f>IF(MOD($B37,10)=0,VLOOKUP($B37,'[6]R1 Analysis'!$B$45:$X$58,15,FALSE),(VLOOKUP(CEILING($B37,10),$B$6:$R$116,COLUMN()-1,FALSE)-VLOOKUP(FLOOR($B37,10),$B$6:$R$116,COLUMN()-1,FALSE))/10+D36)</f>
        <v>3603237.5637443578</v>
      </c>
      <c r="E37" s="60">
        <f>IF(MOD($B37,10)=0,VLOOKUP($B37,'[6]R1 Analysis'!$B$45:$X$58,22,FALSE),(VLOOKUP(CEILING($B37,10),$B$6:$R$116,COLUMN()-1,FALSE)-VLOOKUP(FLOOR($B37,10),$B$6:$R$116,COLUMN()-1,FALSE))/10+E36)</f>
        <v>754728.74474403285</v>
      </c>
      <c r="F37" s="60">
        <f>IF(MOD($B37,10)=0,VLOOKUP($B37,'[6]R2 Analysis'!$B$45:$X$58,8,FALSE),(VLOOKUP(CEILING($B37,10),$B$6:$R$116,COLUMN()-1,FALSE)-VLOOKUP(FLOOR($B37,10),$B$6:$R$116,COLUMN()-1,FALSE))/10+F36)</f>
        <v>224649580.8030476</v>
      </c>
      <c r="G37" s="60">
        <f>IF(MOD($B37,10)=0,VLOOKUP($B37,'[6]R2 Analysis'!$B$45:$X$58,15,FALSE),(VLOOKUP(CEILING($B37,10),$B$6:$R$116,COLUMN()-1,FALSE)-VLOOKUP(FLOOR($B37,10),$B$6:$R$116,COLUMN()-1,FALSE))/10+G36)</f>
        <v>7052969.256325582</v>
      </c>
      <c r="H37" s="60">
        <f>IF(MOD($B37,10)=0,VLOOKUP($B37,'[6]R2 Analysis'!$B$45:$X$58,22,FALSE),(VLOOKUP(CEILING($B37,10),$B$6:$R$116,COLUMN()-1,FALSE)-VLOOKUP(FLOOR($B37,10),$B$6:$R$116,COLUMN()-1,FALSE))/10+H36)</f>
        <v>1450847.9784493828</v>
      </c>
      <c r="I37" s="60">
        <f>IF(MOD($B37,10)=0,VLOOKUP($B37,'[6]R3 Analysis'!$B$45:$X$58,8,FALSE),(VLOOKUP(CEILING($B37,10),$B$6:$R$116,COLUMN()-1,FALSE)-VLOOKUP(FLOOR($B37,10),$B$6:$R$116,COLUMN()-1,FALSE))/10+I36)</f>
        <v>36733231.337432265</v>
      </c>
      <c r="J37" s="60">
        <f>IF(MOD($B37,10)=0,VLOOKUP($B37,'[6]R3 Analysis'!$B$45:$X$58,15,FALSE),(VLOOKUP(CEILING($B37,10),$B$6:$R$116,COLUMN()-1,FALSE)-VLOOKUP(FLOOR($B37,10),$B$6:$R$116,COLUMN()-1,FALSE))/10+J36)</f>
        <v>2542292.412</v>
      </c>
      <c r="K37" s="60">
        <f>IF(MOD($B37,10)=0,VLOOKUP($B37,'[6]R3 Analysis'!$B$45:$X$58,22,FALSE),(VLOOKUP(CEILING($B37,10),$B$6:$R$116,COLUMN()-1,FALSE)-VLOOKUP(FLOOR($B37,10),$B$6:$R$116,COLUMN()-1,FALSE))/10+K36)</f>
        <v>970387.73033603595</v>
      </c>
      <c r="L37" s="60">
        <f>IF(MOD($B37,10)=0,VLOOKUP($B37,'[6]R4 Analysis'!$B$45:$X$58,8,FALSE),(VLOOKUP(CEILING($B37,10),$B$6:$R$116,COLUMN()-1,FALSE)-VLOOKUP(FLOOR($B37,10),$B$6:$R$116,COLUMN()-1,FALSE))/10+L36)</f>
        <v>22968014.161985576</v>
      </c>
      <c r="M37" s="60">
        <f>IF(MOD($B37,10)=0,VLOOKUP($B37,'[6]R4 Analysis'!$B$45:$X$58,15,FALSE),(VLOOKUP(CEILING($B37,10),$B$6:$R$116,COLUMN()-1,FALSE)-VLOOKUP(FLOOR($B37,10),$B$6:$R$116,COLUMN()-1,FALSE))/10+M36)</f>
        <v>856192.58048606047</v>
      </c>
      <c r="N37" s="60">
        <f>IF(MOD($B37,10)=0,VLOOKUP($B37,'[6]R4 Analysis'!$B$45:$X$58,22,FALSE),(VLOOKUP(CEILING($B37,10),$B$6:$R$116,COLUMN()-1,FALSE)-VLOOKUP(FLOOR($B37,10),$B$6:$R$116,COLUMN()-1,FALSE))/10+N36)</f>
        <v>314314.65495887172</v>
      </c>
      <c r="O37" s="60">
        <f>IF(MOD($B37,10)=0,VLOOKUP($B37,'[6]R5 Analysis'!$B$45:$X$58,8,FALSE),(VLOOKUP(CEILING($B37,10),$B$6:$R$116,COLUMN()-1,FALSE)-VLOOKUP(FLOOR($B37,10),$B$6:$R$116,COLUMN()-1,FALSE))/10+O36)</f>
        <v>51457781.514524996</v>
      </c>
      <c r="P37" s="60">
        <f>IF(MOD($B37,10)=0,VLOOKUP($B37,'[6]R5 Analysis'!$B$45:$X$58,15,FALSE),(VLOOKUP(CEILING($B37,10),$B$6:$R$116,COLUMN()-1,FALSE)-VLOOKUP(FLOOR($B37,10),$B$6:$R$116,COLUMN()-1,FALSE))/10+P36)</f>
        <v>736439.98125462071</v>
      </c>
      <c r="Q37" s="60">
        <f>IF(MOD($B37,10)=0,VLOOKUP($B37,'[6]R5 Analysis'!$B$45:$X$58,22,FALSE),(VLOOKUP(CEILING($B37,10),$B$6:$R$116,COLUMN()-1,FALSE)-VLOOKUP(FLOOR($B37,10),$B$6:$R$116,COLUMN()-1,FALSE))/10+Q36)</f>
        <v>305745.76854642859</v>
      </c>
      <c r="R37" s="60">
        <f>IF(MOD($B37,10)=0,VLOOKUP($B37,'[6]R6 Analysis'!$B$45:$X$58,8,FALSE),(VLOOKUP(CEILING($B37,10),$B$6:$R$116,COLUMN()-1,FALSE)-VLOOKUP(FLOOR($B37,10),$B$6:$R$116,COLUMN()-1,FALSE))/10+R36)</f>
        <v>2927639.1327</v>
      </c>
      <c r="S37" s="60">
        <f>IF(MOD($B37,10)=0,VLOOKUP($B37,'[6]R6 Analysis'!$B$45:$X$58,15,FALSE),(VLOOKUP(CEILING($B37,10),$B$6:$T$116,COLUMN()-1,FALSE)-VLOOKUP(FLOOR($B37,10),$B$6:$T$116,COLUMN()-1,FALSE))/10+S36)</f>
        <v>358765.04600999999</v>
      </c>
      <c r="T37" s="60">
        <f>IF(MOD($B37,10)=0,VLOOKUP($B37,'[6]R6 Analysis'!$B$45:$X$58,22,FALSE),(VLOOKUP(CEILING($B37,10),$B$6:$T$116,COLUMN()-1,FALSE)-VLOOKUP(FLOOR($B37,10),$B$6:$T$116,COLUMN()-1,FALSE))/10+T36)</f>
        <v>197177.77089111865</v>
      </c>
      <c r="U37" s="60">
        <f t="shared" si="1"/>
        <v>380944028.28346372</v>
      </c>
      <c r="V37" s="60">
        <f>'Emergency Relocation Component'!U47</f>
        <v>1652615748.8800852</v>
      </c>
      <c r="W37" s="103">
        <f t="shared" si="2"/>
        <v>-1271671720.5966215</v>
      </c>
      <c r="X37" s="84">
        <f>HLOOKUP(X$5,$AE$1:$AH$3,2,FALSE)*INDEX('[5]Pop and Housing Units'!$J$4:$Q$115,MATCH('Relocation Components'!$B37,'[5]Pop and Housing Units'!$Q$4:$Q$115,0),MATCH('Relocation Components'!X$4,'[5]Pop and Housing Units'!$J$4:$Q$4,0))*HLOOKUP(X$4,$X$1:$AC$2,2,FALSE)*'[5]Number of Hazard Events'!C37*HLOOKUP(X$4,[5]Assumptions!$B$2:$H$3,2,FALSE)</f>
        <v>1248829072.1430178</v>
      </c>
      <c r="Y37" s="84">
        <f>HLOOKUP(Y$5,$AE$1:$AH$3,2,FALSE)*INDEX('[5]Pop and Housing Units'!$J$4:$Q$115,MATCH('Relocation Components'!$B37,'[5]Pop and Housing Units'!$Q$4:$Q$115,0),MATCH('Relocation Components'!Y$4,'[5]Pop and Housing Units'!$J$4:$Q$4,0))*HLOOKUP(Y$4,$X$1:$AC$2,2,FALSE)*'[5]Number of Hazard Events'!D37*HLOOKUP(Y$4,[5]Assumptions!$B$2:$H$3,2,FALSE)</f>
        <v>397305302.63375103</v>
      </c>
      <c r="Z37" s="84">
        <f>HLOOKUP(Z$5,$AE$1:$AH$3,2,FALSE)*INDEX('[5]Pop and Housing Units'!$J$4:$Q$115,MATCH('Relocation Components'!$B37,'[5]Pop and Housing Units'!$Q$4:$Q$115,0),MATCH('Relocation Components'!Z$4,'[5]Pop and Housing Units'!$J$4:$Q$4,0))*HLOOKUP(Z$4,$X$1:$AC$2,2,FALSE)*'[5]Number of Hazard Events'!E37*HLOOKUP(Z$4,[5]Assumptions!$B$2:$H$3,2,FALSE)</f>
        <v>0</v>
      </c>
      <c r="AA37" s="84">
        <f>HLOOKUP(AA$5,$AE$1:$AH$3,2,FALSE)*INDEX('[5]Pop and Housing Units'!$J$4:$Q$115,MATCH('Relocation Components'!$B37,'[5]Pop and Housing Units'!$Q$4:$Q$115,0),MATCH('Relocation Components'!AA$4,'[5]Pop and Housing Units'!$J$4:$Q$4,0))*HLOOKUP(AA$4,$X$1:$AC$2,2,FALSE)*'[5]Number of Hazard Events'!F37*HLOOKUP(AA$4,[5]Assumptions!$B$2:$H$3,2,FALSE)</f>
        <v>1575086831.635561</v>
      </c>
      <c r="AB37" s="84">
        <f>HLOOKUP(AB$5,$AE$1:$AH$3,2,FALSE)*INDEX('[5]Pop and Housing Units'!$J$4:$Q$115,MATCH('Relocation Components'!$B37,'[5]Pop and Housing Units'!$Q$4:$Q$115,0),MATCH('Relocation Components'!AB$4,'[5]Pop and Housing Units'!$J$4:$Q$4,0))*HLOOKUP(AB$4,$X$1:$AC$2,2,FALSE)*'[5]Number of Hazard Events'!G37*HLOOKUP(AB$4,[5]Assumptions!$B$2:$H$3,2,FALSE)</f>
        <v>457182700.52289659</v>
      </c>
      <c r="AC37" s="84">
        <f>HLOOKUP(AC$5,$AE$1:$AH$3,2,FALSE)*INDEX('[5]Pop and Housing Units'!$J$4:$Q$115,MATCH('Relocation Components'!$B37,'[5]Pop and Housing Units'!$Q$4:$Q$115,0),MATCH('Relocation Components'!AC$4,'[5]Pop and Housing Units'!$J$4:$Q$4,0))*HLOOKUP(AC$4,$X$1:$AC$2,2,FALSE)*'[5]Number of Hazard Events'!H37*HLOOKUP(AC$4,[5]Assumptions!$B$2:$H$3,2,FALSE)</f>
        <v>0</v>
      </c>
      <c r="AD37" s="84">
        <f>HLOOKUP(AD$5,$AE$1:$AH$3,2,FALSE)*INDEX('[5]Pop and Housing Units'!$J$4:$Q$115,MATCH('Relocation Components'!$B37,'[5]Pop and Housing Units'!$Q$4:$Q$115,0),MATCH('Relocation Components'!AD$4,'[5]Pop and Housing Units'!$J$4:$Q$4,0))*HLOOKUP(AD$4,$X$1:$AC$2,2,FALSE)*'[5]Number of Hazard Events'!I37*HLOOKUP(AD$4,[5]Assumptions!$B$2:$H$3,2,FALSE)</f>
        <v>3283454297.965167</v>
      </c>
      <c r="AE37" s="84">
        <f>HLOOKUP(AE$5,$AE$1:$AH$3,2,FALSE)*INDEX('[5]Pop and Housing Units'!$J$4:$Q$115,MATCH('Relocation Components'!$B37,'[5]Pop and Housing Units'!$Q$4:$Q$115,0),MATCH('Relocation Components'!AE$4,'[5]Pop and Housing Units'!$J$4:$Q$4,0))*HLOOKUP(AE$4,$X$1:$AC$2,2,FALSE)*'[5]Number of Hazard Events'!J37*HLOOKUP(AE$4,[5]Assumptions!$B$2:$H$3,2,FALSE)</f>
        <v>676827330.77175343</v>
      </c>
      <c r="AF37" s="84">
        <f>HLOOKUP(AF$5,$AE$1:$AH$3,2,FALSE)*INDEX('[5]Pop and Housing Units'!$J$4:$Q$115,MATCH('Relocation Components'!$B37,'[5]Pop and Housing Units'!$Q$4:$Q$115,0),MATCH('Relocation Components'!AF$4,'[5]Pop and Housing Units'!$J$4:$Q$4,0))*HLOOKUP(AF$4,$X$1:$AC$2,2,FALSE)*'[5]Number of Hazard Events'!K37*HLOOKUP(AF$4,[5]Assumptions!$B$2:$H$3,2,FALSE)</f>
        <v>0</v>
      </c>
      <c r="AG37" s="84">
        <f>HLOOKUP(AG$5,$AE$1:$AH$3,2,FALSE)*INDEX('[5]Pop and Housing Units'!$J$4:$Q$115,MATCH('Relocation Components'!$B37,'[5]Pop and Housing Units'!$Q$4:$Q$115,0),MATCH('Relocation Components'!AG$4,'[5]Pop and Housing Units'!$J$4:$Q$4,0))*HLOOKUP(AG$4,$X$1:$AC$2,2,FALSE)*'[5]Number of Hazard Events'!L37*HLOOKUP(AG$4,[5]Assumptions!$B$2:$H$3,2,FALSE)</f>
        <v>99184992.269834369</v>
      </c>
      <c r="AH37" s="84">
        <f>HLOOKUP(AH$5,$AE$1:$AH$3,2,FALSE)*INDEX('[5]Pop and Housing Units'!$J$4:$Q$115,MATCH('Relocation Components'!$B37,'[5]Pop and Housing Units'!$Q$4:$Q$115,0),MATCH('Relocation Components'!AH$4,'[5]Pop and Housing Units'!$J$4:$Q$4,0))*HLOOKUP(AH$4,$X$1:$AC$2,2,FALSE)*'[5]Number of Hazard Events'!M37*HLOOKUP(AH$4,[5]Assumptions!$B$2:$H$3,2,FALSE)</f>
        <v>34204859.899353094</v>
      </c>
      <c r="AI37" s="84">
        <f>HLOOKUP(AI$5,$AE$1:$AH$3,2,FALSE)*INDEX('[5]Pop and Housing Units'!$J$4:$Q$115,MATCH('Relocation Components'!$B37,'[5]Pop and Housing Units'!$Q$4:$Q$115,0),MATCH('Relocation Components'!AI$4,'[5]Pop and Housing Units'!$J$4:$Q$4,0))*HLOOKUP(AI$4,$X$1:$AC$2,2,FALSE)*'[5]Number of Hazard Events'!N37*HLOOKUP(AI$4,[5]Assumptions!$B$2:$H$3,2,FALSE)</f>
        <v>0</v>
      </c>
      <c r="AJ37" s="84">
        <f>HLOOKUP(AJ$5,$AE$1:$AH$3,2,FALSE)*INDEX('[5]Pop and Housing Units'!$J$4:$Q$115,MATCH('Relocation Components'!$B37,'[5]Pop and Housing Units'!$Q$4:$Q$115,0),MATCH('Relocation Components'!AJ$4,'[5]Pop and Housing Units'!$J$4:$Q$4,0))*HLOOKUP(AJ$4,$X$1:$AC$2,2,FALSE)*'[5]Number of Hazard Events'!O37*HLOOKUP(AJ$4,[5]Assumptions!$B$2:$H$3,2,FALSE)</f>
        <v>100916072.80463621</v>
      </c>
      <c r="AK37" s="84">
        <f>HLOOKUP(AK$5,$AE$1:$AH$3,2,FALSE)*INDEX('[5]Pop and Housing Units'!$J$4:$Q$115,MATCH('Relocation Components'!$B37,'[5]Pop and Housing Units'!$Q$4:$Q$115,0),MATCH('Relocation Components'!AK$4,'[5]Pop and Housing Units'!$J$4:$Q$4,0))*HLOOKUP(AK$4,$X$1:$AC$2,2,FALSE)*'[5]Number of Hazard Events'!P37*HLOOKUP(AK$4,[5]Assumptions!$B$2:$H$3,2,FALSE)</f>
        <v>36228687.742723003</v>
      </c>
      <c r="AL37" s="84">
        <f>HLOOKUP(AL$5,$AE$1:$AH$3,2,FALSE)*INDEX('[5]Pop and Housing Units'!$J$4:$Q$115,MATCH('Relocation Components'!$B37,'[5]Pop and Housing Units'!$Q$4:$Q$115,0),MATCH('Relocation Components'!AL$4,'[5]Pop and Housing Units'!$J$4:$Q$4,0))*HLOOKUP(AL$4,$X$1:$AC$2,2,FALSE)*'[5]Number of Hazard Events'!Q37*HLOOKUP(AL$4,[5]Assumptions!$B$2:$H$3,2,FALSE)</f>
        <v>0</v>
      </c>
      <c r="AM37" s="84">
        <f>HLOOKUP(AM$5,$AE$1:$AH$3,2,FALSE)*INDEX('[5]Pop and Housing Units'!$J$4:$Q$115,MATCH('Relocation Components'!$B37,'[5]Pop and Housing Units'!$Q$4:$Q$115,0),MATCH('Relocation Components'!AM$4,'[5]Pop and Housing Units'!$J$4:$Q$4,0))*HLOOKUP(AM$4,$X$1:$AC$2,2,FALSE)*'[5]Number of Hazard Events'!R37*HLOOKUP(AM$4,[5]Assumptions!$B$2:$H$3,2,FALSE)</f>
        <v>17447213.116653193</v>
      </c>
      <c r="AN37" s="84">
        <f>HLOOKUP(AN$5,$AE$1:$AH$3,2,FALSE)*INDEX('[5]Pop and Housing Units'!$J$4:$Q$115,MATCH('Relocation Components'!$B37,'[5]Pop and Housing Units'!$Q$4:$Q$115,0),MATCH('Relocation Components'!AN$4,'[5]Pop and Housing Units'!$J$4:$Q$4,0))*HLOOKUP(AN$4,$X$1:$AC$2,2,FALSE)*'[5]Number of Hazard Events'!S37*HLOOKUP(AN$4,[5]Assumptions!$B$2:$H$3,2,FALSE)</f>
        <v>4910204.7594076153</v>
      </c>
      <c r="AO37" s="84">
        <f>HLOOKUP(AO$5,$AE$1:$AH$3,2,FALSE)*INDEX('[5]Pop and Housing Units'!$J$4:$Q$115,MATCH('Relocation Components'!$B37,'[5]Pop and Housing Units'!$Q$4:$Q$115,0),MATCH('Relocation Components'!AO$4,'[5]Pop and Housing Units'!$J$4:$Q$4,0))*HLOOKUP(AO$4,$X$1:$AC$2,2,FALSE)*'[5]Number of Hazard Events'!T37*HLOOKUP(AO$4,[5]Assumptions!$B$2:$H$3,2,FALSE)</f>
        <v>0</v>
      </c>
      <c r="AP37" s="60">
        <f t="shared" si="6"/>
        <v>7931577566.2647552</v>
      </c>
      <c r="AQ37" s="60">
        <f>'Emergency Relocation Component'!AN47</f>
        <v>7930795939.2761459</v>
      </c>
      <c r="AR37" s="60">
        <f t="shared" si="3"/>
        <v>781626.98860931396</v>
      </c>
      <c r="AS37" s="60">
        <f t="shared" si="4"/>
        <v>1328765.8806358336</v>
      </c>
      <c r="AT37" s="60">
        <f t="shared" si="5"/>
        <v>-1270342954.7159858</v>
      </c>
    </row>
    <row r="38" spans="1:46">
      <c r="A38">
        <f t="shared" si="9"/>
        <v>0.02</v>
      </c>
      <c r="B38" s="12">
        <f t="shared" si="7"/>
        <v>2052</v>
      </c>
      <c r="C38" s="60">
        <f>IF(MOD($B38,10)=0,VLOOKUP($B38,'[6]R1 Analysis'!$B$45:$X$58,23,FALSE),(VLOOKUP(CEILING($B38,10),$B$6:$R$116,COLUMN()-1,FALSE)-VLOOKUP(FLOOR($B38,10),$B$6:$R$116,COLUMN()-1,FALSE))/10+C37)</f>
        <v>23084657.953986131</v>
      </c>
      <c r="D38" s="60">
        <f>IF(MOD($B38,10)=0,VLOOKUP($B38,'[6]R1 Analysis'!$B$45:$X$58,15,FALSE),(VLOOKUP(CEILING($B38,10),$B$6:$R$116,COLUMN()-1,FALSE)-VLOOKUP(FLOOR($B38,10),$B$6:$R$116,COLUMN()-1,FALSE))/10+D37)</f>
        <v>3606839.0953194611</v>
      </c>
      <c r="E38" s="60">
        <f>IF(MOD($B38,10)=0,VLOOKUP($B38,'[6]R1 Analysis'!$B$45:$X$58,22,FALSE),(VLOOKUP(CEILING($B38,10),$B$6:$R$116,COLUMN()-1,FALSE)-VLOOKUP(FLOOR($B38,10),$B$6:$R$116,COLUMN()-1,FALSE))/10+E37)</f>
        <v>755449.16586666659</v>
      </c>
      <c r="F38" s="60">
        <f>IF(MOD($B38,10)=0,VLOOKUP($B38,'[6]R2 Analysis'!$B$45:$X$58,8,FALSE),(VLOOKUP(CEILING($B38,10),$B$6:$R$116,COLUMN()-1,FALSE)-VLOOKUP(FLOOR($B38,10),$B$6:$R$116,COLUMN()-1,FALSE))/10+F37)</f>
        <v>224859664.57561904</v>
      </c>
      <c r="G38" s="60">
        <f>IF(MOD($B38,10)=0,VLOOKUP($B38,'[6]R2 Analysis'!$B$45:$X$58,15,FALSE),(VLOOKUP(CEILING($B38,10),$B$6:$R$116,COLUMN()-1,FALSE)-VLOOKUP(FLOOR($B38,10),$B$6:$R$116,COLUMN()-1,FALSE))/10+G37)</f>
        <v>7059786.2807906987</v>
      </c>
      <c r="H38" s="60">
        <f>IF(MOD($B38,10)=0,VLOOKUP($B38,'[6]R2 Analysis'!$B$45:$X$58,22,FALSE),(VLOOKUP(CEILING($B38,10),$B$6:$R$116,COLUMN()-1,FALSE)-VLOOKUP(FLOOR($B38,10),$B$6:$R$116,COLUMN()-1,FALSE))/10+H37)</f>
        <v>1452247.0186703706</v>
      </c>
      <c r="I38" s="60">
        <f>IF(MOD($B38,10)=0,VLOOKUP($B38,'[6]R3 Analysis'!$B$45:$X$58,8,FALSE),(VLOOKUP(CEILING($B38,10),$B$6:$R$116,COLUMN()-1,FALSE)-VLOOKUP(FLOOR($B38,10),$B$6:$R$116,COLUMN()-1,FALSE))/10+I37)</f>
        <v>36767973.305445164</v>
      </c>
      <c r="J38" s="60">
        <f>IF(MOD($B38,10)=0,VLOOKUP($B38,'[6]R3 Analysis'!$B$45:$X$58,15,FALSE),(VLOOKUP(CEILING($B38,10),$B$6:$R$116,COLUMN()-1,FALSE)-VLOOKUP(FLOOR($B38,10),$B$6:$R$116,COLUMN()-1,FALSE))/10+J37)</f>
        <v>2544748.14</v>
      </c>
      <c r="K38" s="60">
        <f>IF(MOD($B38,10)=0,VLOOKUP($B38,'[6]R3 Analysis'!$B$45:$X$58,22,FALSE),(VLOOKUP(CEILING($B38,10),$B$6:$R$116,COLUMN()-1,FALSE)-VLOOKUP(FLOOR($B38,10),$B$6:$R$116,COLUMN()-1,FALSE))/10+K37)</f>
        <v>971320.25216756749</v>
      </c>
      <c r="L38" s="60">
        <f>IF(MOD($B38,10)=0,VLOOKUP($B38,'[6]R4 Analysis'!$B$45:$X$58,8,FALSE),(VLOOKUP(CEILING($B38,10),$B$6:$R$116,COLUMN()-1,FALSE)-VLOOKUP(FLOOR($B38,10),$B$6:$R$116,COLUMN()-1,FALSE))/10+L37)</f>
        <v>22991964.124615382</v>
      </c>
      <c r="M38" s="60">
        <f>IF(MOD($B38,10)=0,VLOOKUP($B38,'[6]R4 Analysis'!$B$45:$X$58,15,FALSE),(VLOOKUP(CEILING($B38,10),$B$6:$R$116,COLUMN()-1,FALSE)-VLOOKUP(FLOOR($B38,10),$B$6:$R$116,COLUMN()-1,FALSE))/10+M37)</f>
        <v>857021.02033171698</v>
      </c>
      <c r="N38" s="60">
        <f>IF(MOD($B38,10)=0,VLOOKUP($B38,'[6]R4 Analysis'!$B$45:$X$58,22,FALSE),(VLOOKUP(CEILING($B38,10),$B$6:$R$116,COLUMN()-1,FALSE)-VLOOKUP(FLOOR($B38,10),$B$6:$R$116,COLUMN()-1,FALSE))/10+N37)</f>
        <v>314615.06047643314</v>
      </c>
      <c r="O38" s="60">
        <f>IF(MOD($B38,10)=0,VLOOKUP($B38,'[6]R5 Analysis'!$B$45:$X$58,8,FALSE),(VLOOKUP(CEILING($B38,10),$B$6:$R$116,COLUMN()-1,FALSE)-VLOOKUP(FLOOR($B38,10),$B$6:$R$116,COLUMN()-1,FALSE))/10+O37)</f>
        <v>51497640.369299993</v>
      </c>
      <c r="P38" s="60">
        <f>IF(MOD($B38,10)=0,VLOOKUP($B38,'[6]R5 Analysis'!$B$45:$X$58,15,FALSE),(VLOOKUP(CEILING($B38,10),$B$6:$R$116,COLUMN()-1,FALSE)-VLOOKUP(FLOOR($B38,10),$B$6:$R$116,COLUMN()-1,FALSE))/10+P37)</f>
        <v>737181.50597682758</v>
      </c>
      <c r="Q38" s="60">
        <f>IF(MOD($B38,10)=0,VLOOKUP($B38,'[6]R5 Analysis'!$B$45:$X$58,22,FALSE),(VLOOKUP(CEILING($B38,10),$B$6:$R$116,COLUMN()-1,FALSE)-VLOOKUP(FLOOR($B38,10),$B$6:$R$116,COLUMN()-1,FALSE))/10+Q37)</f>
        <v>306038.73828673473</v>
      </c>
      <c r="R38" s="60">
        <f>IF(MOD($B38,10)=0,VLOOKUP($B38,'[6]R6 Analysis'!$B$45:$X$58,8,FALSE),(VLOOKUP(CEILING($B38,10),$B$6:$R$116,COLUMN()-1,FALSE)-VLOOKUP(FLOOR($B38,10),$B$6:$R$116,COLUMN()-1,FALSE))/10+R37)</f>
        <v>2930007.772775</v>
      </c>
      <c r="S38" s="60">
        <f>IF(MOD($B38,10)=0,VLOOKUP($B38,'[6]R6 Analysis'!$B$45:$X$58,15,FALSE),(VLOOKUP(CEILING($B38,10),$B$6:$T$116,COLUMN()-1,FALSE)-VLOOKUP(FLOOR($B38,10),$B$6:$T$116,COLUMN()-1,FALSE))/10+S37)</f>
        <v>359126.02851999999</v>
      </c>
      <c r="T38" s="60">
        <f>IF(MOD($B38,10)=0,VLOOKUP($B38,'[6]R6 Analysis'!$B$45:$X$58,22,FALSE),(VLOOKUP(CEILING($B38,10),$B$6:$T$116,COLUMN()-1,FALSE)-VLOOKUP(FLOOR($B38,10),$B$6:$T$116,COLUMN()-1,FALSE))/10+T37)</f>
        <v>197367.18277477968</v>
      </c>
      <c r="U38" s="60">
        <f t="shared" ref="U38:U69" si="10">SUM(C38:T38)</f>
        <v>381293647.590922</v>
      </c>
      <c r="V38" s="60">
        <f>'Emergency Relocation Component'!U48</f>
        <v>1736841447.5848129</v>
      </c>
      <c r="W38" s="103">
        <f t="shared" ref="W38:W69" si="11">U38-V38</f>
        <v>-1355547799.9938908</v>
      </c>
      <c r="X38" s="84">
        <f>HLOOKUP(X$5,$AE$1:$AH$3,2,FALSE)*INDEX('[5]Pop and Housing Units'!$J$4:$Q$115,MATCH('Relocation Components'!$B38,'[5]Pop and Housing Units'!$Q$4:$Q$115,0),MATCH('Relocation Components'!X$4,'[5]Pop and Housing Units'!$J$4:$Q$4,0))*HLOOKUP(X$4,$X$1:$AC$2,2,FALSE)*'[5]Number of Hazard Events'!C38*HLOOKUP(X$4,[5]Assumptions!$B$2:$H$3,2,FALSE)</f>
        <v>1282861172.2210464</v>
      </c>
      <c r="Y38" s="84">
        <f>HLOOKUP(Y$5,$AE$1:$AH$3,2,FALSE)*INDEX('[5]Pop and Housing Units'!$J$4:$Q$115,MATCH('Relocation Components'!$B38,'[5]Pop and Housing Units'!$Q$4:$Q$115,0),MATCH('Relocation Components'!Y$4,'[5]Pop and Housing Units'!$J$4:$Q$4,0))*HLOOKUP(Y$4,$X$1:$AC$2,2,FALSE)*'[5]Number of Hazard Events'!D38*HLOOKUP(Y$4,[5]Assumptions!$B$2:$H$3,2,FALSE)</f>
        <v>408198702.09067023</v>
      </c>
      <c r="Z38" s="84">
        <f>HLOOKUP(Z$5,$AE$1:$AH$3,2,FALSE)*INDEX('[5]Pop and Housing Units'!$J$4:$Q$115,MATCH('Relocation Components'!$B38,'[5]Pop and Housing Units'!$Q$4:$Q$115,0),MATCH('Relocation Components'!Z$4,'[5]Pop and Housing Units'!$J$4:$Q$4,0))*HLOOKUP(Z$4,$X$1:$AC$2,2,FALSE)*'[5]Number of Hazard Events'!E38*HLOOKUP(Z$4,[5]Assumptions!$B$2:$H$3,2,FALSE)</f>
        <v>0</v>
      </c>
      <c r="AA38" s="84">
        <f>HLOOKUP(AA$5,$AE$1:$AH$3,2,FALSE)*INDEX('[5]Pop and Housing Units'!$J$4:$Q$115,MATCH('Relocation Components'!$B38,'[5]Pop and Housing Units'!$Q$4:$Q$115,0),MATCH('Relocation Components'!AA$4,'[5]Pop and Housing Units'!$J$4:$Q$4,0))*HLOOKUP(AA$4,$X$1:$AC$2,2,FALSE)*'[5]Number of Hazard Events'!F38*HLOOKUP(AA$4,[5]Assumptions!$B$2:$H$3,2,FALSE)</f>
        <v>1611575453.2891088</v>
      </c>
      <c r="AB38" s="84">
        <f>HLOOKUP(AB$5,$AE$1:$AH$3,2,FALSE)*INDEX('[5]Pop and Housing Units'!$J$4:$Q$115,MATCH('Relocation Components'!$B38,'[5]Pop and Housing Units'!$Q$4:$Q$115,0),MATCH('Relocation Components'!AB$4,'[5]Pop and Housing Units'!$J$4:$Q$4,0))*HLOOKUP(AB$4,$X$1:$AC$2,2,FALSE)*'[5]Number of Hazard Events'!G38*HLOOKUP(AB$4,[5]Assumptions!$B$2:$H$3,2,FALSE)</f>
        <v>467788508.63846576</v>
      </c>
      <c r="AC38" s="84">
        <f>HLOOKUP(AC$5,$AE$1:$AH$3,2,FALSE)*INDEX('[5]Pop and Housing Units'!$J$4:$Q$115,MATCH('Relocation Components'!$B38,'[5]Pop and Housing Units'!$Q$4:$Q$115,0),MATCH('Relocation Components'!AC$4,'[5]Pop and Housing Units'!$J$4:$Q$4,0))*HLOOKUP(AC$4,$X$1:$AC$2,2,FALSE)*'[5]Number of Hazard Events'!H38*HLOOKUP(AC$4,[5]Assumptions!$B$2:$H$3,2,FALSE)</f>
        <v>0</v>
      </c>
      <c r="AD38" s="84">
        <f>HLOOKUP(AD$5,$AE$1:$AH$3,2,FALSE)*INDEX('[5]Pop and Housing Units'!$J$4:$Q$115,MATCH('Relocation Components'!$B38,'[5]Pop and Housing Units'!$Q$4:$Q$115,0),MATCH('Relocation Components'!AD$4,'[5]Pop and Housing Units'!$J$4:$Q$4,0))*HLOOKUP(AD$4,$X$1:$AC$2,2,FALSE)*'[5]Number of Hazard Events'!I38*HLOOKUP(AD$4,[5]Assumptions!$B$2:$H$3,2,FALSE)</f>
        <v>3372724564.0889544</v>
      </c>
      <c r="AE38" s="84">
        <f>HLOOKUP(AE$5,$AE$1:$AH$3,2,FALSE)*INDEX('[5]Pop and Housing Units'!$J$4:$Q$115,MATCH('Relocation Components'!$B38,'[5]Pop and Housing Units'!$Q$4:$Q$115,0),MATCH('Relocation Components'!AE$4,'[5]Pop and Housing Units'!$J$4:$Q$4,0))*HLOOKUP(AE$4,$X$1:$AC$2,2,FALSE)*'[5]Number of Hazard Events'!J38*HLOOKUP(AE$4,[5]Assumptions!$B$2:$H$3,2,FALSE)</f>
        <v>695242854.49317265</v>
      </c>
      <c r="AF38" s="84">
        <f>HLOOKUP(AF$5,$AE$1:$AH$3,2,FALSE)*INDEX('[5]Pop and Housing Units'!$J$4:$Q$115,MATCH('Relocation Components'!$B38,'[5]Pop and Housing Units'!$Q$4:$Q$115,0),MATCH('Relocation Components'!AF$4,'[5]Pop and Housing Units'!$J$4:$Q$4,0))*HLOOKUP(AF$4,$X$1:$AC$2,2,FALSE)*'[5]Number of Hazard Events'!K38*HLOOKUP(AF$4,[5]Assumptions!$B$2:$H$3,2,FALSE)</f>
        <v>0</v>
      </c>
      <c r="AG38" s="84">
        <f>HLOOKUP(AG$5,$AE$1:$AH$3,2,FALSE)*INDEX('[5]Pop and Housing Units'!$J$4:$Q$115,MATCH('Relocation Components'!$B38,'[5]Pop and Housing Units'!$Q$4:$Q$115,0),MATCH('Relocation Components'!AG$4,'[5]Pop and Housing Units'!$J$4:$Q$4,0))*HLOOKUP(AG$4,$X$1:$AC$2,2,FALSE)*'[5]Number of Hazard Events'!L38*HLOOKUP(AG$4,[5]Assumptions!$B$2:$H$3,2,FALSE)</f>
        <v>99964771.902909592</v>
      </c>
      <c r="AH38" s="84">
        <f>HLOOKUP(AH$5,$AE$1:$AH$3,2,FALSE)*INDEX('[5]Pop and Housing Units'!$J$4:$Q$115,MATCH('Relocation Components'!$B38,'[5]Pop and Housing Units'!$Q$4:$Q$115,0),MATCH('Relocation Components'!AH$4,'[5]Pop and Housing Units'!$J$4:$Q$4,0))*HLOOKUP(AH$4,$X$1:$AC$2,2,FALSE)*'[5]Number of Hazard Events'!M38*HLOOKUP(AH$4,[5]Assumptions!$B$2:$H$3,2,FALSE)</f>
        <v>34471185.511186659</v>
      </c>
      <c r="AI38" s="84">
        <f>HLOOKUP(AI$5,$AE$1:$AH$3,2,FALSE)*INDEX('[5]Pop and Housing Units'!$J$4:$Q$115,MATCH('Relocation Components'!$B38,'[5]Pop and Housing Units'!$Q$4:$Q$115,0),MATCH('Relocation Components'!AI$4,'[5]Pop and Housing Units'!$J$4:$Q$4,0))*HLOOKUP(AI$4,$X$1:$AC$2,2,FALSE)*'[5]Number of Hazard Events'!N38*HLOOKUP(AI$4,[5]Assumptions!$B$2:$H$3,2,FALSE)</f>
        <v>0</v>
      </c>
      <c r="AJ38" s="84">
        <f>HLOOKUP(AJ$5,$AE$1:$AH$3,2,FALSE)*INDEX('[5]Pop and Housing Units'!$J$4:$Q$115,MATCH('Relocation Components'!$B38,'[5]Pop and Housing Units'!$Q$4:$Q$115,0),MATCH('Relocation Components'!AJ$4,'[5]Pop and Housing Units'!$J$4:$Q$4,0))*HLOOKUP(AJ$4,$X$1:$AC$2,2,FALSE)*'[5]Number of Hazard Events'!O38*HLOOKUP(AJ$4,[5]Assumptions!$B$2:$H$3,2,FALSE)</f>
        <v>101738851.4393889</v>
      </c>
      <c r="AK38" s="84">
        <f>HLOOKUP(AK$5,$AE$1:$AH$3,2,FALSE)*INDEX('[5]Pop and Housing Units'!$J$4:$Q$115,MATCH('Relocation Components'!$B38,'[5]Pop and Housing Units'!$Q$4:$Q$115,0),MATCH('Relocation Components'!AK$4,'[5]Pop and Housing Units'!$J$4:$Q$4,0))*HLOOKUP(AK$4,$X$1:$AC$2,2,FALSE)*'[5]Number of Hazard Events'!P38*HLOOKUP(AK$4,[5]Assumptions!$B$2:$H$3,2,FALSE)</f>
        <v>36532542.165464781</v>
      </c>
      <c r="AL38" s="84">
        <f>HLOOKUP(AL$5,$AE$1:$AH$3,2,FALSE)*INDEX('[5]Pop and Housing Units'!$J$4:$Q$115,MATCH('Relocation Components'!$B38,'[5]Pop and Housing Units'!$Q$4:$Q$115,0),MATCH('Relocation Components'!AL$4,'[5]Pop and Housing Units'!$J$4:$Q$4,0))*HLOOKUP(AL$4,$X$1:$AC$2,2,FALSE)*'[5]Number of Hazard Events'!Q38*HLOOKUP(AL$4,[5]Assumptions!$B$2:$H$3,2,FALSE)</f>
        <v>0</v>
      </c>
      <c r="AM38" s="84">
        <f>HLOOKUP(AM$5,$AE$1:$AH$3,2,FALSE)*INDEX('[5]Pop and Housing Units'!$J$4:$Q$115,MATCH('Relocation Components'!$B38,'[5]Pop and Housing Units'!$Q$4:$Q$115,0),MATCH('Relocation Components'!AM$4,'[5]Pop and Housing Units'!$J$4:$Q$4,0))*HLOOKUP(AM$4,$X$1:$AC$2,2,FALSE)*'[5]Number of Hazard Events'!R38*HLOOKUP(AM$4,[5]Assumptions!$B$2:$H$3,2,FALSE)</f>
        <v>17635637.235281039</v>
      </c>
      <c r="AN38" s="84">
        <f>HLOOKUP(AN$5,$AE$1:$AH$3,2,FALSE)*INDEX('[5]Pop and Housing Units'!$J$4:$Q$115,MATCH('Relocation Components'!$B38,'[5]Pop and Housing Units'!$Q$4:$Q$115,0),MATCH('Relocation Components'!AN$4,'[5]Pop and Housing Units'!$J$4:$Q$4,0))*HLOOKUP(AN$4,$X$1:$AC$2,2,FALSE)*'[5]Number of Hazard Events'!S38*HLOOKUP(AN$4,[5]Assumptions!$B$2:$H$3,2,FALSE)</f>
        <v>4964210.9016369097</v>
      </c>
      <c r="AO38" s="84">
        <f>HLOOKUP(AO$5,$AE$1:$AH$3,2,FALSE)*INDEX('[5]Pop and Housing Units'!$J$4:$Q$115,MATCH('Relocation Components'!$B38,'[5]Pop and Housing Units'!$Q$4:$Q$115,0),MATCH('Relocation Components'!AO$4,'[5]Pop and Housing Units'!$J$4:$Q$4,0))*HLOOKUP(AO$4,$X$1:$AC$2,2,FALSE)*'[5]Number of Hazard Events'!T38*HLOOKUP(AO$4,[5]Assumptions!$B$2:$H$3,2,FALSE)</f>
        <v>0</v>
      </c>
      <c r="AP38" s="60">
        <f t="shared" si="6"/>
        <v>8133698453.9772854</v>
      </c>
      <c r="AQ38" s="60">
        <f>'Emergency Relocation Component'!AN48</f>
        <v>8132901927.9198103</v>
      </c>
      <c r="AR38" s="60">
        <f t="shared" ref="AR38:AR69" si="12">AP38-AQ38</f>
        <v>796526.05747509003</v>
      </c>
      <c r="AS38" s="60">
        <f t="shared" ref="AS38:AS69" si="13">AR38*(1+$AS$2)</f>
        <v>1354094.2977076529</v>
      </c>
      <c r="AT38" s="60">
        <f t="shared" ref="AT38:AT69" si="14">AS38+W38</f>
        <v>-1354193705.6961832</v>
      </c>
    </row>
    <row r="39" spans="1:46">
      <c r="A39">
        <f t="shared" si="9"/>
        <v>0.02</v>
      </c>
      <c r="B39" s="12">
        <f t="shared" si="7"/>
        <v>2053</v>
      </c>
      <c r="C39" s="60">
        <f>IF(MOD($B39,10)=0,VLOOKUP($B39,'[6]R1 Analysis'!$B$45:$X$58,23,FALSE),(VLOOKUP(CEILING($B39,10),$B$6:$R$116,COLUMN()-1,FALSE)-VLOOKUP(FLOOR($B39,10),$B$6:$R$116,COLUMN()-1,FALSE))/10+C38)</f>
        <v>23104634.061945409</v>
      </c>
      <c r="D39" s="60">
        <f>IF(MOD($B39,10)=0,VLOOKUP($B39,'[6]R1 Analysis'!$B$45:$X$58,15,FALSE),(VLOOKUP(CEILING($B39,10),$B$6:$R$116,COLUMN()-1,FALSE)-VLOOKUP(FLOOR($B39,10),$B$6:$R$116,COLUMN()-1,FALSE))/10+D38)</f>
        <v>3610440.6268945644</v>
      </c>
      <c r="E39" s="60">
        <f>IF(MOD($B39,10)=0,VLOOKUP($B39,'[6]R1 Analysis'!$B$45:$X$58,22,FALSE),(VLOOKUP(CEILING($B39,10),$B$6:$R$116,COLUMN()-1,FALSE)-VLOOKUP(FLOOR($B39,10),$B$6:$R$116,COLUMN()-1,FALSE))/10+E38)</f>
        <v>756169.58698930033</v>
      </c>
      <c r="F39" s="60">
        <f>IF(MOD($B39,10)=0,VLOOKUP($B39,'[6]R2 Analysis'!$B$45:$X$58,8,FALSE),(VLOOKUP(CEILING($B39,10),$B$6:$R$116,COLUMN()-1,FALSE)-VLOOKUP(FLOOR($B39,10),$B$6:$R$116,COLUMN()-1,FALSE))/10+F38)</f>
        <v>225069748.34819049</v>
      </c>
      <c r="G39" s="60">
        <f>IF(MOD($B39,10)=0,VLOOKUP($B39,'[6]R2 Analysis'!$B$45:$X$58,15,FALSE),(VLOOKUP(CEILING($B39,10),$B$6:$R$116,COLUMN()-1,FALSE)-VLOOKUP(FLOOR($B39,10),$B$6:$R$116,COLUMN()-1,FALSE))/10+G38)</f>
        <v>7066603.3052558154</v>
      </c>
      <c r="H39" s="60">
        <f>IF(MOD($B39,10)=0,VLOOKUP($B39,'[6]R2 Analysis'!$B$45:$X$58,22,FALSE),(VLOOKUP(CEILING($B39,10),$B$6:$R$116,COLUMN()-1,FALSE)-VLOOKUP(FLOOR($B39,10),$B$6:$R$116,COLUMN()-1,FALSE))/10+H38)</f>
        <v>1453646.0588913583</v>
      </c>
      <c r="I39" s="60">
        <f>IF(MOD($B39,10)=0,VLOOKUP($B39,'[6]R3 Analysis'!$B$45:$X$58,8,FALSE),(VLOOKUP(CEILING($B39,10),$B$6:$R$116,COLUMN()-1,FALSE)-VLOOKUP(FLOOR($B39,10),$B$6:$R$116,COLUMN()-1,FALSE))/10+I38)</f>
        <v>36802715.273458064</v>
      </c>
      <c r="J39" s="60">
        <f>IF(MOD($B39,10)=0,VLOOKUP($B39,'[6]R3 Analysis'!$B$45:$X$58,15,FALSE),(VLOOKUP(CEILING($B39,10),$B$6:$R$116,COLUMN()-1,FALSE)-VLOOKUP(FLOOR($B39,10),$B$6:$R$116,COLUMN()-1,FALSE))/10+J38)</f>
        <v>2547203.8680000002</v>
      </c>
      <c r="K39" s="60">
        <f>IF(MOD($B39,10)=0,VLOOKUP($B39,'[6]R3 Analysis'!$B$45:$X$58,22,FALSE),(VLOOKUP(CEILING($B39,10),$B$6:$R$116,COLUMN()-1,FALSE)-VLOOKUP(FLOOR($B39,10),$B$6:$R$116,COLUMN()-1,FALSE))/10+K38)</f>
        <v>972252.77399909904</v>
      </c>
      <c r="L39" s="60">
        <f>IF(MOD($B39,10)=0,VLOOKUP($B39,'[6]R4 Analysis'!$B$45:$X$58,8,FALSE),(VLOOKUP(CEILING($B39,10),$B$6:$R$116,COLUMN()-1,FALSE)-VLOOKUP(FLOOR($B39,10),$B$6:$R$116,COLUMN()-1,FALSE))/10+L38)</f>
        <v>23015914.087245189</v>
      </c>
      <c r="M39" s="60">
        <f>IF(MOD($B39,10)=0,VLOOKUP($B39,'[6]R4 Analysis'!$B$45:$X$58,15,FALSE),(VLOOKUP(CEILING($B39,10),$B$6:$R$116,COLUMN()-1,FALSE)-VLOOKUP(FLOOR($B39,10),$B$6:$R$116,COLUMN()-1,FALSE))/10+M38)</f>
        <v>857849.46017737349</v>
      </c>
      <c r="N39" s="60">
        <f>IF(MOD($B39,10)=0,VLOOKUP($B39,'[6]R4 Analysis'!$B$45:$X$58,22,FALSE),(VLOOKUP(CEILING($B39,10),$B$6:$R$116,COLUMN()-1,FALSE)-VLOOKUP(FLOOR($B39,10),$B$6:$R$116,COLUMN()-1,FALSE))/10+N38)</f>
        <v>314915.46599399456</v>
      </c>
      <c r="O39" s="60">
        <f>IF(MOD($B39,10)=0,VLOOKUP($B39,'[6]R5 Analysis'!$B$45:$X$58,8,FALSE),(VLOOKUP(CEILING($B39,10),$B$6:$R$116,COLUMN()-1,FALSE)-VLOOKUP(FLOOR($B39,10),$B$6:$R$116,COLUMN()-1,FALSE))/10+O38)</f>
        <v>51537499.22407499</v>
      </c>
      <c r="P39" s="60">
        <f>IF(MOD($B39,10)=0,VLOOKUP($B39,'[6]R5 Analysis'!$B$45:$X$58,15,FALSE),(VLOOKUP(CEILING($B39,10),$B$6:$R$116,COLUMN()-1,FALSE)-VLOOKUP(FLOOR($B39,10),$B$6:$R$116,COLUMN()-1,FALSE))/10+P38)</f>
        <v>737923.03069903445</v>
      </c>
      <c r="Q39" s="60">
        <f>IF(MOD($B39,10)=0,VLOOKUP($B39,'[6]R5 Analysis'!$B$45:$X$58,22,FALSE),(VLOOKUP(CEILING($B39,10),$B$6:$R$116,COLUMN()-1,FALSE)-VLOOKUP(FLOOR($B39,10),$B$6:$R$116,COLUMN()-1,FALSE))/10+Q38)</f>
        <v>306331.70802704088</v>
      </c>
      <c r="R39" s="60">
        <f>IF(MOD($B39,10)=0,VLOOKUP($B39,'[6]R6 Analysis'!$B$45:$X$58,8,FALSE),(VLOOKUP(CEILING($B39,10),$B$6:$R$116,COLUMN()-1,FALSE)-VLOOKUP(FLOOR($B39,10),$B$6:$R$116,COLUMN()-1,FALSE))/10+R38)</f>
        <v>2932376.41285</v>
      </c>
      <c r="S39" s="60">
        <f>IF(MOD($B39,10)=0,VLOOKUP($B39,'[6]R6 Analysis'!$B$45:$X$58,15,FALSE),(VLOOKUP(CEILING($B39,10),$B$6:$T$116,COLUMN()-1,FALSE)-VLOOKUP(FLOOR($B39,10),$B$6:$T$116,COLUMN()-1,FALSE))/10+S38)</f>
        <v>359487.01102999999</v>
      </c>
      <c r="T39" s="60">
        <f>IF(MOD($B39,10)=0,VLOOKUP($B39,'[6]R6 Analysis'!$B$45:$X$58,22,FALSE),(VLOOKUP(CEILING($B39,10),$B$6:$T$116,COLUMN()-1,FALSE)-VLOOKUP(FLOOR($B39,10),$B$6:$T$116,COLUMN()-1,FALSE))/10+T38)</f>
        <v>197556.59465844071</v>
      </c>
      <c r="U39" s="60">
        <f t="shared" si="10"/>
        <v>381643266.8983801</v>
      </c>
      <c r="V39" s="60">
        <f>'Emergency Relocation Component'!U49</f>
        <v>1825358176.7878137</v>
      </c>
      <c r="W39" s="103">
        <f t="shared" si="11"/>
        <v>-1443714909.8894336</v>
      </c>
      <c r="X39" s="84">
        <f>HLOOKUP(X$5,$AE$1:$AH$3,2,FALSE)*INDEX('[5]Pop and Housing Units'!$J$4:$Q$115,MATCH('Relocation Components'!$B39,'[5]Pop and Housing Units'!$Q$4:$Q$115,0),MATCH('Relocation Components'!X$4,'[5]Pop and Housing Units'!$J$4:$Q$4,0))*HLOOKUP(X$4,$X$1:$AC$2,2,FALSE)*'[5]Number of Hazard Events'!C39*HLOOKUP(X$4,[5]Assumptions!$B$2:$H$3,2,FALSE)</f>
        <v>1318599245.4967735</v>
      </c>
      <c r="Y39" s="84">
        <f>HLOOKUP(Y$5,$AE$1:$AH$3,2,FALSE)*INDEX('[5]Pop and Housing Units'!$J$4:$Q$115,MATCH('Relocation Components'!$B39,'[5]Pop and Housing Units'!$Q$4:$Q$115,0),MATCH('Relocation Components'!Y$4,'[5]Pop and Housing Units'!$J$4:$Q$4,0))*HLOOKUP(Y$4,$X$1:$AC$2,2,FALSE)*'[5]Number of Hazard Events'!D39*HLOOKUP(Y$4,[5]Assumptions!$B$2:$H$3,2,FALSE)</f>
        <v>419638426.54932427</v>
      </c>
      <c r="Z39" s="84">
        <f>HLOOKUP(Z$5,$AE$1:$AH$3,2,FALSE)*INDEX('[5]Pop and Housing Units'!$J$4:$Q$115,MATCH('Relocation Components'!$B39,'[5]Pop and Housing Units'!$Q$4:$Q$115,0),MATCH('Relocation Components'!Z$4,'[5]Pop and Housing Units'!$J$4:$Q$4,0))*HLOOKUP(Z$4,$X$1:$AC$2,2,FALSE)*'[5]Number of Hazard Events'!E39*HLOOKUP(Z$4,[5]Assumptions!$B$2:$H$3,2,FALSE)</f>
        <v>0</v>
      </c>
      <c r="AA39" s="84">
        <f>HLOOKUP(AA$5,$AE$1:$AH$3,2,FALSE)*INDEX('[5]Pop and Housing Units'!$J$4:$Q$115,MATCH('Relocation Components'!$B39,'[5]Pop and Housing Units'!$Q$4:$Q$115,0),MATCH('Relocation Components'!AA$4,'[5]Pop and Housing Units'!$J$4:$Q$4,0))*HLOOKUP(AA$4,$X$1:$AC$2,2,FALSE)*'[5]Number of Hazard Events'!F39*HLOOKUP(AA$4,[5]Assumptions!$B$2:$H$3,2,FALSE)</f>
        <v>1649881739.2060933</v>
      </c>
      <c r="AB39" s="84">
        <f>HLOOKUP(AB$5,$AE$1:$AH$3,2,FALSE)*INDEX('[5]Pop and Housing Units'!$J$4:$Q$115,MATCH('Relocation Components'!$B39,'[5]Pop and Housing Units'!$Q$4:$Q$115,0),MATCH('Relocation Components'!AB$4,'[5]Pop and Housing Units'!$J$4:$Q$4,0))*HLOOKUP(AB$4,$X$1:$AC$2,2,FALSE)*'[5]Number of Hazard Events'!G39*HLOOKUP(AB$4,[5]Assumptions!$B$2:$H$3,2,FALSE)</f>
        <v>478922578.90240347</v>
      </c>
      <c r="AC39" s="84">
        <f>HLOOKUP(AC$5,$AE$1:$AH$3,2,FALSE)*INDEX('[5]Pop and Housing Units'!$J$4:$Q$115,MATCH('Relocation Components'!$B39,'[5]Pop and Housing Units'!$Q$4:$Q$115,0),MATCH('Relocation Components'!AC$4,'[5]Pop and Housing Units'!$J$4:$Q$4,0))*HLOOKUP(AC$4,$X$1:$AC$2,2,FALSE)*'[5]Number of Hazard Events'!H39*HLOOKUP(AC$4,[5]Assumptions!$B$2:$H$3,2,FALSE)</f>
        <v>0</v>
      </c>
      <c r="AD39" s="84">
        <f>HLOOKUP(AD$5,$AE$1:$AH$3,2,FALSE)*INDEX('[5]Pop and Housing Units'!$J$4:$Q$115,MATCH('Relocation Components'!$B39,'[5]Pop and Housing Units'!$Q$4:$Q$115,0),MATCH('Relocation Components'!AD$4,'[5]Pop and Housing Units'!$J$4:$Q$4,0))*HLOOKUP(AD$4,$X$1:$AC$2,2,FALSE)*'[5]Number of Hazard Events'!I39*HLOOKUP(AD$4,[5]Assumptions!$B$2:$H$3,2,FALSE)</f>
        <v>3466469227.9134731</v>
      </c>
      <c r="AE39" s="84">
        <f>HLOOKUP(AE$5,$AE$1:$AH$3,2,FALSE)*INDEX('[5]Pop and Housing Units'!$J$4:$Q$115,MATCH('Relocation Components'!$B39,'[5]Pop and Housing Units'!$Q$4:$Q$115,0),MATCH('Relocation Components'!AE$4,'[5]Pop and Housing Units'!$J$4:$Q$4,0))*HLOOKUP(AE$4,$X$1:$AC$2,2,FALSE)*'[5]Number of Hazard Events'!J39*HLOOKUP(AE$4,[5]Assumptions!$B$2:$H$3,2,FALSE)</f>
        <v>714581449.12868249</v>
      </c>
      <c r="AF39" s="84">
        <f>HLOOKUP(AF$5,$AE$1:$AH$3,2,FALSE)*INDEX('[5]Pop and Housing Units'!$J$4:$Q$115,MATCH('Relocation Components'!$B39,'[5]Pop and Housing Units'!$Q$4:$Q$115,0),MATCH('Relocation Components'!AF$4,'[5]Pop and Housing Units'!$J$4:$Q$4,0))*HLOOKUP(AF$4,$X$1:$AC$2,2,FALSE)*'[5]Number of Hazard Events'!K39*HLOOKUP(AF$4,[5]Assumptions!$B$2:$H$3,2,FALSE)</f>
        <v>0</v>
      </c>
      <c r="AG39" s="84">
        <f>HLOOKUP(AG$5,$AE$1:$AH$3,2,FALSE)*INDEX('[5]Pop and Housing Units'!$J$4:$Q$115,MATCH('Relocation Components'!$B39,'[5]Pop and Housing Units'!$Q$4:$Q$115,0),MATCH('Relocation Components'!AG$4,'[5]Pop and Housing Units'!$J$4:$Q$4,0))*HLOOKUP(AG$4,$X$1:$AC$2,2,FALSE)*'[5]Number of Hazard Events'!L39*HLOOKUP(AG$4,[5]Assumptions!$B$2:$H$3,2,FALSE)</f>
        <v>100745960.6072306</v>
      </c>
      <c r="AH39" s="84">
        <f>HLOOKUP(AH$5,$AE$1:$AH$3,2,FALSE)*INDEX('[5]Pop and Housing Units'!$J$4:$Q$115,MATCH('Relocation Components'!$B39,'[5]Pop and Housing Units'!$Q$4:$Q$115,0),MATCH('Relocation Components'!AH$4,'[5]Pop and Housing Units'!$J$4:$Q$4,0))*HLOOKUP(AH$4,$X$1:$AC$2,2,FALSE)*'[5]Number of Hazard Events'!M39*HLOOKUP(AH$4,[5]Assumptions!$B$2:$H$3,2,FALSE)</f>
        <v>34737962.025818869</v>
      </c>
      <c r="AI39" s="84">
        <f>HLOOKUP(AI$5,$AE$1:$AH$3,2,FALSE)*INDEX('[5]Pop and Housing Units'!$J$4:$Q$115,MATCH('Relocation Components'!$B39,'[5]Pop and Housing Units'!$Q$4:$Q$115,0),MATCH('Relocation Components'!AI$4,'[5]Pop and Housing Units'!$J$4:$Q$4,0))*HLOOKUP(AI$4,$X$1:$AC$2,2,FALSE)*'[5]Number of Hazard Events'!N39*HLOOKUP(AI$4,[5]Assumptions!$B$2:$H$3,2,FALSE)</f>
        <v>0</v>
      </c>
      <c r="AJ39" s="84">
        <f>HLOOKUP(AJ$5,$AE$1:$AH$3,2,FALSE)*INDEX('[5]Pop and Housing Units'!$J$4:$Q$115,MATCH('Relocation Components'!$B39,'[5]Pop and Housing Units'!$Q$4:$Q$115,0),MATCH('Relocation Components'!AJ$4,'[5]Pop and Housing Units'!$J$4:$Q$4,0))*HLOOKUP(AJ$4,$X$1:$AC$2,2,FALSE)*'[5]Number of Hazard Events'!O39*HLOOKUP(AJ$4,[5]Assumptions!$B$2:$H$3,2,FALSE)</f>
        <v>102562782.72076234</v>
      </c>
      <c r="AK39" s="84">
        <f>HLOOKUP(AK$5,$AE$1:$AH$3,2,FALSE)*INDEX('[5]Pop and Housing Units'!$J$4:$Q$115,MATCH('Relocation Components'!$B39,'[5]Pop and Housing Units'!$Q$4:$Q$115,0),MATCH('Relocation Components'!AK$4,'[5]Pop and Housing Units'!$J$4:$Q$4,0))*HLOOKUP(AK$4,$X$1:$AC$2,2,FALSE)*'[5]Number of Hazard Events'!P39*HLOOKUP(AK$4,[5]Assumptions!$B$2:$H$3,2,FALSE)</f>
        <v>36836934.489962906</v>
      </c>
      <c r="AL39" s="84">
        <f>HLOOKUP(AL$5,$AE$1:$AH$3,2,FALSE)*INDEX('[5]Pop and Housing Units'!$J$4:$Q$115,MATCH('Relocation Components'!$B39,'[5]Pop and Housing Units'!$Q$4:$Q$115,0),MATCH('Relocation Components'!AL$4,'[5]Pop and Housing Units'!$J$4:$Q$4,0))*HLOOKUP(AL$4,$X$1:$AC$2,2,FALSE)*'[5]Number of Hazard Events'!Q39*HLOOKUP(AL$4,[5]Assumptions!$B$2:$H$3,2,FALSE)</f>
        <v>0</v>
      </c>
      <c r="AM39" s="84">
        <f>HLOOKUP(AM$5,$AE$1:$AH$3,2,FALSE)*INDEX('[5]Pop and Housing Units'!$J$4:$Q$115,MATCH('Relocation Components'!$B39,'[5]Pop and Housing Units'!$Q$4:$Q$115,0),MATCH('Relocation Components'!AM$4,'[5]Pop and Housing Units'!$J$4:$Q$4,0))*HLOOKUP(AM$4,$X$1:$AC$2,2,FALSE)*'[5]Number of Hazard Events'!R39*HLOOKUP(AM$4,[5]Assumptions!$B$2:$H$3,2,FALSE)</f>
        <v>17826144.555302363</v>
      </c>
      <c r="AN39" s="84">
        <f>HLOOKUP(AN$5,$AE$1:$AH$3,2,FALSE)*INDEX('[5]Pop and Housing Units'!$J$4:$Q$115,MATCH('Relocation Components'!$B39,'[5]Pop and Housing Units'!$Q$4:$Q$115,0),MATCH('Relocation Components'!AN$4,'[5]Pop and Housing Units'!$J$4:$Q$4,0))*HLOOKUP(AN$4,$X$1:$AC$2,2,FALSE)*'[5]Number of Hazard Events'!S39*HLOOKUP(AN$4,[5]Assumptions!$B$2:$H$3,2,FALSE)</f>
        <v>5018822.8471329864</v>
      </c>
      <c r="AO39" s="84">
        <f>HLOOKUP(AO$5,$AE$1:$AH$3,2,FALSE)*INDEX('[5]Pop and Housing Units'!$J$4:$Q$115,MATCH('Relocation Components'!$B39,'[5]Pop and Housing Units'!$Q$4:$Q$115,0),MATCH('Relocation Components'!AO$4,'[5]Pop and Housing Units'!$J$4:$Q$4,0))*HLOOKUP(AO$4,$X$1:$AC$2,2,FALSE)*'[5]Number of Hazard Events'!T39*HLOOKUP(AO$4,[5]Assumptions!$B$2:$H$3,2,FALSE)</f>
        <v>0</v>
      </c>
      <c r="AP39" s="60">
        <f t="shared" si="6"/>
        <v>8345821274.4429588</v>
      </c>
      <c r="AQ39" s="60">
        <f>'Emergency Relocation Component'!AN49</f>
        <v>8345009158.9064112</v>
      </c>
      <c r="AR39" s="60">
        <f t="shared" si="12"/>
        <v>812115.53654766083</v>
      </c>
      <c r="AS39" s="60">
        <f t="shared" si="13"/>
        <v>1380596.4121310234</v>
      </c>
      <c r="AT39" s="60">
        <f t="shared" si="14"/>
        <v>-1442334313.4773026</v>
      </c>
    </row>
    <row r="40" spans="1:46">
      <c r="A40">
        <f t="shared" si="9"/>
        <v>0.02</v>
      </c>
      <c r="B40" s="12">
        <f t="shared" si="7"/>
        <v>2054</v>
      </c>
      <c r="C40" s="60">
        <f>IF(MOD($B40,10)=0,VLOOKUP($B40,'[6]R1 Analysis'!$B$45:$X$58,23,FALSE),(VLOOKUP(CEILING($B40,10),$B$6:$R$116,COLUMN()-1,FALSE)-VLOOKUP(FLOOR($B40,10),$B$6:$R$116,COLUMN()-1,FALSE))/10+C39)</f>
        <v>23124610.169904687</v>
      </c>
      <c r="D40" s="60">
        <f>IF(MOD($B40,10)=0,VLOOKUP($B40,'[6]R1 Analysis'!$B$45:$X$58,15,FALSE),(VLOOKUP(CEILING($B40,10),$B$6:$R$116,COLUMN()-1,FALSE)-VLOOKUP(FLOOR($B40,10),$B$6:$R$116,COLUMN()-1,FALSE))/10+D39)</f>
        <v>3614042.1584696677</v>
      </c>
      <c r="E40" s="60">
        <f>IF(MOD($B40,10)=0,VLOOKUP($B40,'[6]R1 Analysis'!$B$45:$X$58,22,FALSE),(VLOOKUP(CEILING($B40,10),$B$6:$R$116,COLUMN()-1,FALSE)-VLOOKUP(FLOOR($B40,10),$B$6:$R$116,COLUMN()-1,FALSE))/10+E39)</f>
        <v>756890.00811193406</v>
      </c>
      <c r="F40" s="60">
        <f>IF(MOD($B40,10)=0,VLOOKUP($B40,'[6]R2 Analysis'!$B$45:$X$58,8,FALSE),(VLOOKUP(CEILING($B40,10),$B$6:$R$116,COLUMN()-1,FALSE)-VLOOKUP(FLOOR($B40,10),$B$6:$R$116,COLUMN()-1,FALSE))/10+F39)</f>
        <v>225279832.12076193</v>
      </c>
      <c r="G40" s="60">
        <f>IF(MOD($B40,10)=0,VLOOKUP($B40,'[6]R2 Analysis'!$B$45:$X$58,15,FALSE),(VLOOKUP(CEILING($B40,10),$B$6:$R$116,COLUMN()-1,FALSE)-VLOOKUP(FLOOR($B40,10),$B$6:$R$116,COLUMN()-1,FALSE))/10+G39)</f>
        <v>7073420.3297209321</v>
      </c>
      <c r="H40" s="60">
        <f>IF(MOD($B40,10)=0,VLOOKUP($B40,'[6]R2 Analysis'!$B$45:$X$58,22,FALSE),(VLOOKUP(CEILING($B40,10),$B$6:$R$116,COLUMN()-1,FALSE)-VLOOKUP(FLOOR($B40,10),$B$6:$R$116,COLUMN()-1,FALSE))/10+H39)</f>
        <v>1455045.0991123461</v>
      </c>
      <c r="I40" s="60">
        <f>IF(MOD($B40,10)=0,VLOOKUP($B40,'[6]R3 Analysis'!$B$45:$X$58,8,FALSE),(VLOOKUP(CEILING($B40,10),$B$6:$R$116,COLUMN()-1,FALSE)-VLOOKUP(FLOOR($B40,10),$B$6:$R$116,COLUMN()-1,FALSE))/10+I39)</f>
        <v>36837457.241470963</v>
      </c>
      <c r="J40" s="60">
        <f>IF(MOD($B40,10)=0,VLOOKUP($B40,'[6]R3 Analysis'!$B$45:$X$58,15,FALSE),(VLOOKUP(CEILING($B40,10),$B$6:$R$116,COLUMN()-1,FALSE)-VLOOKUP(FLOOR($B40,10),$B$6:$R$116,COLUMN()-1,FALSE))/10+J39)</f>
        <v>2549659.5960000004</v>
      </c>
      <c r="K40" s="60">
        <f>IF(MOD($B40,10)=0,VLOOKUP($B40,'[6]R3 Analysis'!$B$45:$X$58,22,FALSE),(VLOOKUP(CEILING($B40,10),$B$6:$R$116,COLUMN()-1,FALSE)-VLOOKUP(FLOOR($B40,10),$B$6:$R$116,COLUMN()-1,FALSE))/10+K39)</f>
        <v>973185.29583063058</v>
      </c>
      <c r="L40" s="60">
        <f>IF(MOD($B40,10)=0,VLOOKUP($B40,'[6]R4 Analysis'!$B$45:$X$58,8,FALSE),(VLOOKUP(CEILING($B40,10),$B$6:$R$116,COLUMN()-1,FALSE)-VLOOKUP(FLOOR($B40,10),$B$6:$R$116,COLUMN()-1,FALSE))/10+L39)</f>
        <v>23039864.049874995</v>
      </c>
      <c r="M40" s="60">
        <f>IF(MOD($B40,10)=0,VLOOKUP($B40,'[6]R4 Analysis'!$B$45:$X$58,15,FALSE),(VLOOKUP(CEILING($B40,10),$B$6:$R$116,COLUMN()-1,FALSE)-VLOOKUP(FLOOR($B40,10),$B$6:$R$116,COLUMN()-1,FALSE))/10+M39)</f>
        <v>858677.90002303</v>
      </c>
      <c r="N40" s="60">
        <f>IF(MOD($B40,10)=0,VLOOKUP($B40,'[6]R4 Analysis'!$B$45:$X$58,22,FALSE),(VLOOKUP(CEILING($B40,10),$B$6:$R$116,COLUMN()-1,FALSE)-VLOOKUP(FLOOR($B40,10),$B$6:$R$116,COLUMN()-1,FALSE))/10+N39)</f>
        <v>315215.87151155598</v>
      </c>
      <c r="O40" s="60">
        <f>IF(MOD($B40,10)=0,VLOOKUP($B40,'[6]R5 Analysis'!$B$45:$X$58,8,FALSE),(VLOOKUP(CEILING($B40,10),$B$6:$R$116,COLUMN()-1,FALSE)-VLOOKUP(FLOOR($B40,10),$B$6:$R$116,COLUMN()-1,FALSE))/10+O39)</f>
        <v>51577358.078849986</v>
      </c>
      <c r="P40" s="60">
        <f>IF(MOD($B40,10)=0,VLOOKUP($B40,'[6]R5 Analysis'!$B$45:$X$58,15,FALSE),(VLOOKUP(CEILING($B40,10),$B$6:$R$116,COLUMN()-1,FALSE)-VLOOKUP(FLOOR($B40,10),$B$6:$R$116,COLUMN()-1,FALSE))/10+P39)</f>
        <v>738664.55542124133</v>
      </c>
      <c r="Q40" s="60">
        <f>IF(MOD($B40,10)=0,VLOOKUP($B40,'[6]R5 Analysis'!$B$45:$X$58,22,FALSE),(VLOOKUP(CEILING($B40,10),$B$6:$R$116,COLUMN()-1,FALSE)-VLOOKUP(FLOOR($B40,10),$B$6:$R$116,COLUMN()-1,FALSE))/10+Q39)</f>
        <v>306624.67776734702</v>
      </c>
      <c r="R40" s="60">
        <f>IF(MOD($B40,10)=0,VLOOKUP($B40,'[6]R6 Analysis'!$B$45:$X$58,8,FALSE),(VLOOKUP(CEILING($B40,10),$B$6:$R$116,COLUMN()-1,FALSE)-VLOOKUP(FLOOR($B40,10),$B$6:$R$116,COLUMN()-1,FALSE))/10+R39)</f>
        <v>2934745.052925</v>
      </c>
      <c r="S40" s="60">
        <f>IF(MOD($B40,10)=0,VLOOKUP($B40,'[6]R6 Analysis'!$B$45:$X$58,15,FALSE),(VLOOKUP(CEILING($B40,10),$B$6:$T$116,COLUMN()-1,FALSE)-VLOOKUP(FLOOR($B40,10),$B$6:$T$116,COLUMN()-1,FALSE))/10+S39)</f>
        <v>359847.99354</v>
      </c>
      <c r="T40" s="60">
        <f>IF(MOD($B40,10)=0,VLOOKUP($B40,'[6]R6 Analysis'!$B$45:$X$58,22,FALSE),(VLOOKUP(CEILING($B40,10),$B$6:$T$116,COLUMN()-1,FALSE)-VLOOKUP(FLOOR($B40,10),$B$6:$T$116,COLUMN()-1,FALSE))/10+T39)</f>
        <v>197746.00654210174</v>
      </c>
      <c r="U40" s="60">
        <f t="shared" si="10"/>
        <v>381992886.20583832</v>
      </c>
      <c r="V40" s="60">
        <f>'Emergency Relocation Component'!U50</f>
        <v>1918384475.2921517</v>
      </c>
      <c r="W40" s="103">
        <f t="shared" si="11"/>
        <v>-1536391589.0863132</v>
      </c>
      <c r="X40" s="84">
        <f>HLOOKUP(X$5,$AE$1:$AH$3,2,FALSE)*INDEX('[5]Pop and Housing Units'!$J$4:$Q$115,MATCH('Relocation Components'!$B40,'[5]Pop and Housing Units'!$Q$4:$Q$115,0),MATCH('Relocation Components'!X$4,'[5]Pop and Housing Units'!$J$4:$Q$4,0))*HLOOKUP(X$4,$X$1:$AC$2,2,FALSE)*'[5]Number of Hazard Events'!C40*HLOOKUP(X$4,[5]Assumptions!$B$2:$H$3,2,FALSE)</f>
        <v>1356130025.6476843</v>
      </c>
      <c r="Y40" s="84">
        <f>HLOOKUP(Y$5,$AE$1:$AH$3,2,FALSE)*INDEX('[5]Pop and Housing Units'!$J$4:$Q$115,MATCH('Relocation Components'!$B40,'[5]Pop and Housing Units'!$Q$4:$Q$115,0),MATCH('Relocation Components'!Y$4,'[5]Pop and Housing Units'!$J$4:$Q$4,0))*HLOOKUP(Y$4,$X$1:$AC$2,2,FALSE)*'[5]Number of Hazard Events'!D40*HLOOKUP(Y$4,[5]Assumptions!$B$2:$H$3,2,FALSE)</f>
        <v>431652338.38061374</v>
      </c>
      <c r="Z40" s="84">
        <f>HLOOKUP(Z$5,$AE$1:$AH$3,2,FALSE)*INDEX('[5]Pop and Housing Units'!$J$4:$Q$115,MATCH('Relocation Components'!$B40,'[5]Pop and Housing Units'!$Q$4:$Q$115,0),MATCH('Relocation Components'!Z$4,'[5]Pop and Housing Units'!$J$4:$Q$4,0))*HLOOKUP(Z$4,$X$1:$AC$2,2,FALSE)*'[5]Number of Hazard Events'!E40*HLOOKUP(Z$4,[5]Assumptions!$B$2:$H$3,2,FALSE)</f>
        <v>0</v>
      </c>
      <c r="AA40" s="84">
        <f>HLOOKUP(AA$5,$AE$1:$AH$3,2,FALSE)*INDEX('[5]Pop and Housing Units'!$J$4:$Q$115,MATCH('Relocation Components'!$B40,'[5]Pop and Housing Units'!$Q$4:$Q$115,0),MATCH('Relocation Components'!AA$4,'[5]Pop and Housing Units'!$J$4:$Q$4,0))*HLOOKUP(AA$4,$X$1:$AC$2,2,FALSE)*'[5]Number of Hazard Events'!F40*HLOOKUP(AA$4,[5]Assumptions!$B$2:$H$3,2,FALSE)</f>
        <v>1690098555.5229893</v>
      </c>
      <c r="AB40" s="84">
        <f>HLOOKUP(AB$5,$AE$1:$AH$3,2,FALSE)*INDEX('[5]Pop and Housing Units'!$J$4:$Q$115,MATCH('Relocation Components'!$B40,'[5]Pop and Housing Units'!$Q$4:$Q$115,0),MATCH('Relocation Components'!AB$4,'[5]Pop and Housing Units'!$J$4:$Q$4,0))*HLOOKUP(AB$4,$X$1:$AC$2,2,FALSE)*'[5]Number of Hazard Events'!G40*HLOOKUP(AB$4,[5]Assumptions!$B$2:$H$3,2,FALSE)</f>
        <v>490611916.71592885</v>
      </c>
      <c r="AC40" s="84">
        <f>HLOOKUP(AC$5,$AE$1:$AH$3,2,FALSE)*INDEX('[5]Pop and Housing Units'!$J$4:$Q$115,MATCH('Relocation Components'!$B40,'[5]Pop and Housing Units'!$Q$4:$Q$115,0),MATCH('Relocation Components'!AC$4,'[5]Pop and Housing Units'!$J$4:$Q$4,0))*HLOOKUP(AC$4,$X$1:$AC$2,2,FALSE)*'[5]Number of Hazard Events'!H40*HLOOKUP(AC$4,[5]Assumptions!$B$2:$H$3,2,FALSE)</f>
        <v>0</v>
      </c>
      <c r="AD40" s="84">
        <f>HLOOKUP(AD$5,$AE$1:$AH$3,2,FALSE)*INDEX('[5]Pop and Housing Units'!$J$4:$Q$115,MATCH('Relocation Components'!$B40,'[5]Pop and Housing Units'!$Q$4:$Q$115,0),MATCH('Relocation Components'!AD$4,'[5]Pop and Housing Units'!$J$4:$Q$4,0))*HLOOKUP(AD$4,$X$1:$AC$2,2,FALSE)*'[5]Number of Hazard Events'!I40*HLOOKUP(AD$4,[5]Assumptions!$B$2:$H$3,2,FALSE)</f>
        <v>3564917821.287128</v>
      </c>
      <c r="AE40" s="84">
        <f>HLOOKUP(AE$5,$AE$1:$AH$3,2,FALSE)*INDEX('[5]Pop and Housing Units'!$J$4:$Q$115,MATCH('Relocation Components'!$B40,'[5]Pop and Housing Units'!$Q$4:$Q$115,0),MATCH('Relocation Components'!AE$4,'[5]Pop and Housing Units'!$J$4:$Q$4,0))*HLOOKUP(AE$4,$X$1:$AC$2,2,FALSE)*'[5]Number of Hazard Events'!J40*HLOOKUP(AE$4,[5]Assumptions!$B$2:$H$3,2,FALSE)</f>
        <v>734890485.04941118</v>
      </c>
      <c r="AF40" s="84">
        <f>HLOOKUP(AF$5,$AE$1:$AH$3,2,FALSE)*INDEX('[5]Pop and Housing Units'!$J$4:$Q$115,MATCH('Relocation Components'!$B40,'[5]Pop and Housing Units'!$Q$4:$Q$115,0),MATCH('Relocation Components'!AF$4,'[5]Pop and Housing Units'!$J$4:$Q$4,0))*HLOOKUP(AF$4,$X$1:$AC$2,2,FALSE)*'[5]Number of Hazard Events'!K40*HLOOKUP(AF$4,[5]Assumptions!$B$2:$H$3,2,FALSE)</f>
        <v>0</v>
      </c>
      <c r="AG40" s="84">
        <f>HLOOKUP(AG$5,$AE$1:$AH$3,2,FALSE)*INDEX('[5]Pop and Housing Units'!$J$4:$Q$115,MATCH('Relocation Components'!$B40,'[5]Pop and Housing Units'!$Q$4:$Q$115,0),MATCH('Relocation Components'!AG$4,'[5]Pop and Housing Units'!$J$4:$Q$4,0))*HLOOKUP(AG$4,$X$1:$AC$2,2,FALSE)*'[5]Number of Hazard Events'!L40*HLOOKUP(AG$4,[5]Assumptions!$B$2:$H$3,2,FALSE)</f>
        <v>101528558.38279736</v>
      </c>
      <c r="AH40" s="84">
        <f>HLOOKUP(AH$5,$AE$1:$AH$3,2,FALSE)*INDEX('[5]Pop and Housing Units'!$J$4:$Q$115,MATCH('Relocation Components'!$B40,'[5]Pop and Housing Units'!$Q$4:$Q$115,0),MATCH('Relocation Components'!AH$4,'[5]Pop and Housing Units'!$J$4:$Q$4,0))*HLOOKUP(AH$4,$X$1:$AC$2,2,FALSE)*'[5]Number of Hazard Events'!M40*HLOOKUP(AH$4,[5]Assumptions!$B$2:$H$3,2,FALSE)</f>
        <v>35005189.443249717</v>
      </c>
      <c r="AI40" s="84">
        <f>HLOOKUP(AI$5,$AE$1:$AH$3,2,FALSE)*INDEX('[5]Pop and Housing Units'!$J$4:$Q$115,MATCH('Relocation Components'!$B40,'[5]Pop and Housing Units'!$Q$4:$Q$115,0),MATCH('Relocation Components'!AI$4,'[5]Pop and Housing Units'!$J$4:$Q$4,0))*HLOOKUP(AI$4,$X$1:$AC$2,2,FALSE)*'[5]Number of Hazard Events'!N40*HLOOKUP(AI$4,[5]Assumptions!$B$2:$H$3,2,FALSE)</f>
        <v>0</v>
      </c>
      <c r="AJ40" s="84">
        <f>HLOOKUP(AJ$5,$AE$1:$AH$3,2,FALSE)*INDEX('[5]Pop and Housing Units'!$J$4:$Q$115,MATCH('Relocation Components'!$B40,'[5]Pop and Housing Units'!$Q$4:$Q$115,0),MATCH('Relocation Components'!AJ$4,'[5]Pop and Housing Units'!$J$4:$Q$4,0))*HLOOKUP(AJ$4,$X$1:$AC$2,2,FALSE)*'[5]Number of Hazard Events'!O40*HLOOKUP(AJ$4,[5]Assumptions!$B$2:$H$3,2,FALSE)</f>
        <v>103387866.64875656</v>
      </c>
      <c r="AK40" s="84">
        <f>HLOOKUP(AK$5,$AE$1:$AH$3,2,FALSE)*INDEX('[5]Pop and Housing Units'!$J$4:$Q$115,MATCH('Relocation Components'!$B40,'[5]Pop and Housing Units'!$Q$4:$Q$115,0),MATCH('Relocation Components'!AK$4,'[5]Pop and Housing Units'!$J$4:$Q$4,0))*HLOOKUP(AK$4,$X$1:$AC$2,2,FALSE)*'[5]Number of Hazard Events'!P40*HLOOKUP(AK$4,[5]Assumptions!$B$2:$H$3,2,FALSE)</f>
        <v>37141864.716217384</v>
      </c>
      <c r="AL40" s="84">
        <f>HLOOKUP(AL$5,$AE$1:$AH$3,2,FALSE)*INDEX('[5]Pop and Housing Units'!$J$4:$Q$115,MATCH('Relocation Components'!$B40,'[5]Pop and Housing Units'!$Q$4:$Q$115,0),MATCH('Relocation Components'!AL$4,'[5]Pop and Housing Units'!$J$4:$Q$4,0))*HLOOKUP(AL$4,$X$1:$AC$2,2,FALSE)*'[5]Number of Hazard Events'!Q40*HLOOKUP(AL$4,[5]Assumptions!$B$2:$H$3,2,FALSE)</f>
        <v>0</v>
      </c>
      <c r="AM40" s="84">
        <f>HLOOKUP(AM$5,$AE$1:$AH$3,2,FALSE)*INDEX('[5]Pop and Housing Units'!$J$4:$Q$115,MATCH('Relocation Components'!$B40,'[5]Pop and Housing Units'!$Q$4:$Q$115,0),MATCH('Relocation Components'!AM$4,'[5]Pop and Housing Units'!$J$4:$Q$4,0))*HLOOKUP(AM$4,$X$1:$AC$2,2,FALSE)*'[5]Number of Hazard Events'!R40*HLOOKUP(AM$4,[5]Assumptions!$B$2:$H$3,2,FALSE)</f>
        <v>18018644.55601842</v>
      </c>
      <c r="AN40" s="84">
        <f>HLOOKUP(AN$5,$AE$1:$AH$3,2,FALSE)*INDEX('[5]Pop and Housing Units'!$J$4:$Q$115,MATCH('Relocation Components'!$B40,'[5]Pop and Housing Units'!$Q$4:$Q$115,0),MATCH('Relocation Components'!AN$4,'[5]Pop and Housing Units'!$J$4:$Q$4,0))*HLOOKUP(AN$4,$X$1:$AC$2,2,FALSE)*'[5]Number of Hazard Events'!S40*HLOOKUP(AN$4,[5]Assumptions!$B$2:$H$3,2,FALSE)</f>
        <v>5074015.4040313382</v>
      </c>
      <c r="AO40" s="84">
        <f>HLOOKUP(AO$5,$AE$1:$AH$3,2,FALSE)*INDEX('[5]Pop and Housing Units'!$J$4:$Q$115,MATCH('Relocation Components'!$B40,'[5]Pop and Housing Units'!$Q$4:$Q$115,0),MATCH('Relocation Components'!AO$4,'[5]Pop and Housing Units'!$J$4:$Q$4,0))*HLOOKUP(AO$4,$X$1:$AC$2,2,FALSE)*'[5]Number of Hazard Events'!T40*HLOOKUP(AO$4,[5]Assumptions!$B$2:$H$3,2,FALSE)</f>
        <v>0</v>
      </c>
      <c r="AP40" s="60">
        <f t="shared" si="6"/>
        <v>8568457281.7548265</v>
      </c>
      <c r="AQ40" s="60">
        <f>'Emergency Relocation Component'!AN50</f>
        <v>8567628849.7332306</v>
      </c>
      <c r="AR40" s="60">
        <f t="shared" si="12"/>
        <v>828432.0215959549</v>
      </c>
      <c r="AS40" s="60">
        <f t="shared" si="13"/>
        <v>1408334.4367131232</v>
      </c>
      <c r="AT40" s="60">
        <f t="shared" si="14"/>
        <v>-1534983254.6496</v>
      </c>
    </row>
    <row r="41" spans="1:46">
      <c r="A41">
        <f t="shared" si="9"/>
        <v>0.02</v>
      </c>
      <c r="B41" s="12">
        <f t="shared" si="7"/>
        <v>2055</v>
      </c>
      <c r="C41" s="60">
        <f>IF(MOD($B41,10)=0,VLOOKUP($B41,'[6]R1 Analysis'!$B$45:$X$58,23,FALSE),(VLOOKUP(CEILING($B41,10),$B$6:$R$116,COLUMN()-1,FALSE)-VLOOKUP(FLOOR($B41,10),$B$6:$R$116,COLUMN()-1,FALSE))/10+C40)</f>
        <v>23144586.277863964</v>
      </c>
      <c r="D41" s="60">
        <f>IF(MOD($B41,10)=0,VLOOKUP($B41,'[6]R1 Analysis'!$B$45:$X$58,15,FALSE),(VLOOKUP(CEILING($B41,10),$B$6:$R$116,COLUMN()-1,FALSE)-VLOOKUP(FLOOR($B41,10),$B$6:$R$116,COLUMN()-1,FALSE))/10+D40)</f>
        <v>3617643.6900447709</v>
      </c>
      <c r="E41" s="60">
        <f>IF(MOD($B41,10)=0,VLOOKUP($B41,'[6]R1 Analysis'!$B$45:$X$58,22,FALSE),(VLOOKUP(CEILING($B41,10),$B$6:$R$116,COLUMN()-1,FALSE)-VLOOKUP(FLOOR($B41,10),$B$6:$R$116,COLUMN()-1,FALSE))/10+E40)</f>
        <v>757610.4292345678</v>
      </c>
      <c r="F41" s="60">
        <f>IF(MOD($B41,10)=0,VLOOKUP($B41,'[6]R2 Analysis'!$B$45:$X$58,8,FALSE),(VLOOKUP(CEILING($B41,10),$B$6:$R$116,COLUMN()-1,FALSE)-VLOOKUP(FLOOR($B41,10),$B$6:$R$116,COLUMN()-1,FALSE))/10+F40)</f>
        <v>225489915.89333338</v>
      </c>
      <c r="G41" s="60">
        <f>IF(MOD($B41,10)=0,VLOOKUP($B41,'[6]R2 Analysis'!$B$45:$X$58,15,FALSE),(VLOOKUP(CEILING($B41,10),$B$6:$R$116,COLUMN()-1,FALSE)-VLOOKUP(FLOOR($B41,10),$B$6:$R$116,COLUMN()-1,FALSE))/10+G40)</f>
        <v>7080237.3541860487</v>
      </c>
      <c r="H41" s="60">
        <f>IF(MOD($B41,10)=0,VLOOKUP($B41,'[6]R2 Analysis'!$B$45:$X$58,22,FALSE),(VLOOKUP(CEILING($B41,10),$B$6:$R$116,COLUMN()-1,FALSE)-VLOOKUP(FLOOR($B41,10),$B$6:$R$116,COLUMN()-1,FALSE))/10+H40)</f>
        <v>1456444.1393333338</v>
      </c>
      <c r="I41" s="60">
        <f>IF(MOD($B41,10)=0,VLOOKUP($B41,'[6]R3 Analysis'!$B$45:$X$58,8,FALSE),(VLOOKUP(CEILING($B41,10),$B$6:$R$116,COLUMN()-1,FALSE)-VLOOKUP(FLOOR($B41,10),$B$6:$R$116,COLUMN()-1,FALSE))/10+I40)</f>
        <v>36872199.209483862</v>
      </c>
      <c r="J41" s="60">
        <f>IF(MOD($B41,10)=0,VLOOKUP($B41,'[6]R3 Analysis'!$B$45:$X$58,15,FALSE),(VLOOKUP(CEILING($B41,10),$B$6:$R$116,COLUMN()-1,FALSE)-VLOOKUP(FLOOR($B41,10),$B$6:$R$116,COLUMN()-1,FALSE))/10+J40)</f>
        <v>2552115.3240000005</v>
      </c>
      <c r="K41" s="60">
        <f>IF(MOD($B41,10)=0,VLOOKUP($B41,'[6]R3 Analysis'!$B$45:$X$58,22,FALSE),(VLOOKUP(CEILING($B41,10),$B$6:$R$116,COLUMN()-1,FALSE)-VLOOKUP(FLOOR($B41,10),$B$6:$R$116,COLUMN()-1,FALSE))/10+K40)</f>
        <v>974117.81766216212</v>
      </c>
      <c r="L41" s="60">
        <f>IF(MOD($B41,10)=0,VLOOKUP($B41,'[6]R4 Analysis'!$B$45:$X$58,8,FALSE),(VLOOKUP(CEILING($B41,10),$B$6:$R$116,COLUMN()-1,FALSE)-VLOOKUP(FLOOR($B41,10),$B$6:$R$116,COLUMN()-1,FALSE))/10+L40)</f>
        <v>23063814.012504801</v>
      </c>
      <c r="M41" s="60">
        <f>IF(MOD($B41,10)=0,VLOOKUP($B41,'[6]R4 Analysis'!$B$45:$X$58,15,FALSE),(VLOOKUP(CEILING($B41,10),$B$6:$R$116,COLUMN()-1,FALSE)-VLOOKUP(FLOOR($B41,10),$B$6:$R$116,COLUMN()-1,FALSE))/10+M40)</f>
        <v>859506.33986868651</v>
      </c>
      <c r="N41" s="60">
        <f>IF(MOD($B41,10)=0,VLOOKUP($B41,'[6]R4 Analysis'!$B$45:$X$58,22,FALSE),(VLOOKUP(CEILING($B41,10),$B$6:$R$116,COLUMN()-1,FALSE)-VLOOKUP(FLOOR($B41,10),$B$6:$R$116,COLUMN()-1,FALSE))/10+N40)</f>
        <v>315516.27702911739</v>
      </c>
      <c r="O41" s="60">
        <f>IF(MOD($B41,10)=0,VLOOKUP($B41,'[6]R5 Analysis'!$B$45:$X$58,8,FALSE),(VLOOKUP(CEILING($B41,10),$B$6:$R$116,COLUMN()-1,FALSE)-VLOOKUP(FLOOR($B41,10),$B$6:$R$116,COLUMN()-1,FALSE))/10+O40)</f>
        <v>51617216.933624983</v>
      </c>
      <c r="P41" s="60">
        <f>IF(MOD($B41,10)=0,VLOOKUP($B41,'[6]R5 Analysis'!$B$45:$X$58,15,FALSE),(VLOOKUP(CEILING($B41,10),$B$6:$R$116,COLUMN()-1,FALSE)-VLOOKUP(FLOOR($B41,10),$B$6:$R$116,COLUMN()-1,FALSE))/10+P40)</f>
        <v>739406.0801434482</v>
      </c>
      <c r="Q41" s="60">
        <f>IF(MOD($B41,10)=0,VLOOKUP($B41,'[6]R5 Analysis'!$B$45:$X$58,22,FALSE),(VLOOKUP(CEILING($B41,10),$B$6:$R$116,COLUMN()-1,FALSE)-VLOOKUP(FLOOR($B41,10),$B$6:$R$116,COLUMN()-1,FALSE))/10+Q40)</f>
        <v>306917.64750765316</v>
      </c>
      <c r="R41" s="60">
        <f>IF(MOD($B41,10)=0,VLOOKUP($B41,'[6]R6 Analysis'!$B$45:$X$58,8,FALSE),(VLOOKUP(CEILING($B41,10),$B$6:$R$116,COLUMN()-1,FALSE)-VLOOKUP(FLOOR($B41,10),$B$6:$R$116,COLUMN()-1,FALSE))/10+R40)</f>
        <v>2937113.693</v>
      </c>
      <c r="S41" s="60">
        <f>IF(MOD($B41,10)=0,VLOOKUP($B41,'[6]R6 Analysis'!$B$45:$X$58,15,FALSE),(VLOOKUP(CEILING($B41,10),$B$6:$T$116,COLUMN()-1,FALSE)-VLOOKUP(FLOOR($B41,10),$B$6:$T$116,COLUMN()-1,FALSE))/10+S40)</f>
        <v>360208.97605</v>
      </c>
      <c r="T41" s="60">
        <f>IF(MOD($B41,10)=0,VLOOKUP($B41,'[6]R6 Analysis'!$B$45:$X$58,22,FALSE),(VLOOKUP(CEILING($B41,10),$B$6:$T$116,COLUMN()-1,FALSE)-VLOOKUP(FLOOR($B41,10),$B$6:$T$116,COLUMN()-1,FALSE))/10+T40)</f>
        <v>197935.41842576276</v>
      </c>
      <c r="U41" s="60">
        <f t="shared" si="10"/>
        <v>382342505.5132966</v>
      </c>
      <c r="V41" s="60">
        <f>'Emergency Relocation Component'!U51</f>
        <v>2016150008.2049546</v>
      </c>
      <c r="W41" s="103">
        <f t="shared" si="11"/>
        <v>-1633807502.691658</v>
      </c>
      <c r="X41" s="84">
        <f>HLOOKUP(X$5,$AE$1:$AH$3,2,FALSE)*INDEX('[5]Pop and Housing Units'!$J$4:$Q$115,MATCH('Relocation Components'!$B41,'[5]Pop and Housing Units'!$Q$4:$Q$115,0),MATCH('Relocation Components'!X$4,'[5]Pop and Housing Units'!$J$4:$Q$4,0))*HLOOKUP(X$4,$X$1:$AC$2,2,FALSE)*'[5]Number of Hazard Events'!C41*HLOOKUP(X$4,[5]Assumptions!$B$2:$H$3,2,FALSE)</f>
        <v>1395544483.7254674</v>
      </c>
      <c r="Y41" s="84">
        <f>HLOOKUP(Y$5,$AE$1:$AH$3,2,FALSE)*INDEX('[5]Pop and Housing Units'!$J$4:$Q$115,MATCH('Relocation Components'!$B41,'[5]Pop and Housing Units'!$Q$4:$Q$115,0),MATCH('Relocation Components'!Y$4,'[5]Pop and Housing Units'!$J$4:$Q$4,0))*HLOOKUP(Y$4,$X$1:$AC$2,2,FALSE)*'[5]Number of Hazard Events'!D41*HLOOKUP(Y$4,[5]Assumptions!$B$2:$H$3,2,FALSE)</f>
        <v>444269665.91994256</v>
      </c>
      <c r="Z41" s="84">
        <f>HLOOKUP(Z$5,$AE$1:$AH$3,2,FALSE)*INDEX('[5]Pop and Housing Units'!$J$4:$Q$115,MATCH('Relocation Components'!$B41,'[5]Pop and Housing Units'!$Q$4:$Q$115,0),MATCH('Relocation Components'!Z$4,'[5]Pop and Housing Units'!$J$4:$Q$4,0))*HLOOKUP(Z$4,$X$1:$AC$2,2,FALSE)*'[5]Number of Hazard Events'!E41*HLOOKUP(Z$4,[5]Assumptions!$B$2:$H$3,2,FALSE)</f>
        <v>0</v>
      </c>
      <c r="AA41" s="84">
        <f>HLOOKUP(AA$5,$AE$1:$AH$3,2,FALSE)*INDEX('[5]Pop and Housing Units'!$J$4:$Q$115,MATCH('Relocation Components'!$B41,'[5]Pop and Housing Units'!$Q$4:$Q$115,0),MATCH('Relocation Components'!AA$4,'[5]Pop and Housing Units'!$J$4:$Q$4,0))*HLOOKUP(AA$4,$X$1:$AC$2,2,FALSE)*'[5]Number of Hazard Events'!F41*HLOOKUP(AA$4,[5]Assumptions!$B$2:$H$3,2,FALSE)</f>
        <v>1732323191.4331725</v>
      </c>
      <c r="AB41" s="84">
        <f>HLOOKUP(AB$5,$AE$1:$AH$3,2,FALSE)*INDEX('[5]Pop and Housing Units'!$J$4:$Q$115,MATCH('Relocation Components'!$B41,'[5]Pop and Housing Units'!$Q$4:$Q$115,0),MATCH('Relocation Components'!AB$4,'[5]Pop and Housing Units'!$J$4:$Q$4,0))*HLOOKUP(AB$4,$X$1:$AC$2,2,FALSE)*'[5]Number of Hazard Events'!G41*HLOOKUP(AB$4,[5]Assumptions!$B$2:$H$3,2,FALSE)</f>
        <v>502884814.65594959</v>
      </c>
      <c r="AC41" s="84">
        <f>HLOOKUP(AC$5,$AE$1:$AH$3,2,FALSE)*INDEX('[5]Pop and Housing Units'!$J$4:$Q$115,MATCH('Relocation Components'!$B41,'[5]Pop and Housing Units'!$Q$4:$Q$115,0),MATCH('Relocation Components'!AC$4,'[5]Pop and Housing Units'!$J$4:$Q$4,0))*HLOOKUP(AC$4,$X$1:$AC$2,2,FALSE)*'[5]Number of Hazard Events'!H41*HLOOKUP(AC$4,[5]Assumptions!$B$2:$H$3,2,FALSE)</f>
        <v>0</v>
      </c>
      <c r="AD41" s="84">
        <f>HLOOKUP(AD$5,$AE$1:$AH$3,2,FALSE)*INDEX('[5]Pop and Housing Units'!$J$4:$Q$115,MATCH('Relocation Components'!$B41,'[5]Pop and Housing Units'!$Q$4:$Q$115,0),MATCH('Relocation Components'!AD$4,'[5]Pop and Housing Units'!$J$4:$Q$4,0))*HLOOKUP(AD$4,$X$1:$AC$2,2,FALSE)*'[5]Number of Hazard Events'!I41*HLOOKUP(AD$4,[5]Assumptions!$B$2:$H$3,2,FALSE)</f>
        <v>3668308621.9576159</v>
      </c>
      <c r="AE41" s="84">
        <f>HLOOKUP(AE$5,$AE$1:$AH$3,2,FALSE)*INDEX('[5]Pop and Housing Units'!$J$4:$Q$115,MATCH('Relocation Components'!$B41,'[5]Pop and Housing Units'!$Q$4:$Q$115,0),MATCH('Relocation Components'!AE$4,'[5]Pop and Housing Units'!$J$4:$Q$4,0))*HLOOKUP(AE$4,$X$1:$AC$2,2,FALSE)*'[5]Number of Hazard Events'!J41*HLOOKUP(AE$4,[5]Assumptions!$B$2:$H$3,2,FALSE)</f>
        <v>756219139.17569053</v>
      </c>
      <c r="AF41" s="84">
        <f>HLOOKUP(AF$5,$AE$1:$AH$3,2,FALSE)*INDEX('[5]Pop and Housing Units'!$J$4:$Q$115,MATCH('Relocation Components'!$B41,'[5]Pop and Housing Units'!$Q$4:$Q$115,0),MATCH('Relocation Components'!AF$4,'[5]Pop and Housing Units'!$J$4:$Q$4,0))*HLOOKUP(AF$4,$X$1:$AC$2,2,FALSE)*'[5]Number of Hazard Events'!K41*HLOOKUP(AF$4,[5]Assumptions!$B$2:$H$3,2,FALSE)</f>
        <v>0</v>
      </c>
      <c r="AG41" s="84">
        <f>HLOOKUP(AG$5,$AE$1:$AH$3,2,FALSE)*INDEX('[5]Pop and Housing Units'!$J$4:$Q$115,MATCH('Relocation Components'!$B41,'[5]Pop and Housing Units'!$Q$4:$Q$115,0),MATCH('Relocation Components'!AG$4,'[5]Pop and Housing Units'!$J$4:$Q$4,0))*HLOOKUP(AG$4,$X$1:$AC$2,2,FALSE)*'[5]Number of Hazard Events'!L41*HLOOKUP(AG$4,[5]Assumptions!$B$2:$H$3,2,FALSE)</f>
        <v>102312565.22960989</v>
      </c>
      <c r="AH41" s="84">
        <f>HLOOKUP(AH$5,$AE$1:$AH$3,2,FALSE)*INDEX('[5]Pop and Housing Units'!$J$4:$Q$115,MATCH('Relocation Components'!$B41,'[5]Pop and Housing Units'!$Q$4:$Q$115,0),MATCH('Relocation Components'!AH$4,'[5]Pop and Housing Units'!$J$4:$Q$4,0))*HLOOKUP(AH$4,$X$1:$AC$2,2,FALSE)*'[5]Number of Hazard Events'!M41*HLOOKUP(AH$4,[5]Assumptions!$B$2:$H$3,2,FALSE)</f>
        <v>35272867.763479218</v>
      </c>
      <c r="AI41" s="84">
        <f>HLOOKUP(AI$5,$AE$1:$AH$3,2,FALSE)*INDEX('[5]Pop and Housing Units'!$J$4:$Q$115,MATCH('Relocation Components'!$B41,'[5]Pop and Housing Units'!$Q$4:$Q$115,0),MATCH('Relocation Components'!AI$4,'[5]Pop and Housing Units'!$J$4:$Q$4,0))*HLOOKUP(AI$4,$X$1:$AC$2,2,FALSE)*'[5]Number of Hazard Events'!N41*HLOOKUP(AI$4,[5]Assumptions!$B$2:$H$3,2,FALSE)</f>
        <v>0</v>
      </c>
      <c r="AJ41" s="84">
        <f>HLOOKUP(AJ$5,$AE$1:$AH$3,2,FALSE)*INDEX('[5]Pop and Housing Units'!$J$4:$Q$115,MATCH('Relocation Components'!$B41,'[5]Pop and Housing Units'!$Q$4:$Q$115,0),MATCH('Relocation Components'!AJ$4,'[5]Pop and Housing Units'!$J$4:$Q$4,0))*HLOOKUP(AJ$4,$X$1:$AC$2,2,FALSE)*'[5]Number of Hazard Events'!O41*HLOOKUP(AJ$4,[5]Assumptions!$B$2:$H$3,2,FALSE)</f>
        <v>104214103.22337152</v>
      </c>
      <c r="AK41" s="84">
        <f>HLOOKUP(AK$5,$AE$1:$AH$3,2,FALSE)*INDEX('[5]Pop and Housing Units'!$J$4:$Q$115,MATCH('Relocation Components'!$B41,'[5]Pop and Housing Units'!$Q$4:$Q$115,0),MATCH('Relocation Components'!AK$4,'[5]Pop and Housing Units'!$J$4:$Q$4,0))*HLOOKUP(AK$4,$X$1:$AC$2,2,FALSE)*'[5]Number of Hazard Events'!P41*HLOOKUP(AK$4,[5]Assumptions!$B$2:$H$3,2,FALSE)</f>
        <v>37447332.844228223</v>
      </c>
      <c r="AL41" s="84">
        <f>HLOOKUP(AL$5,$AE$1:$AH$3,2,FALSE)*INDEX('[5]Pop and Housing Units'!$J$4:$Q$115,MATCH('Relocation Components'!$B41,'[5]Pop and Housing Units'!$Q$4:$Q$115,0),MATCH('Relocation Components'!AL$4,'[5]Pop and Housing Units'!$J$4:$Q$4,0))*HLOOKUP(AL$4,$X$1:$AC$2,2,FALSE)*'[5]Number of Hazard Events'!Q41*HLOOKUP(AL$4,[5]Assumptions!$B$2:$H$3,2,FALSE)</f>
        <v>0</v>
      </c>
      <c r="AM41" s="84">
        <f>HLOOKUP(AM$5,$AE$1:$AH$3,2,FALSE)*INDEX('[5]Pop and Housing Units'!$J$4:$Q$115,MATCH('Relocation Components'!$B41,'[5]Pop and Housing Units'!$Q$4:$Q$115,0),MATCH('Relocation Components'!AM$4,'[5]Pop and Housing Units'!$J$4:$Q$4,0))*HLOOKUP(AM$4,$X$1:$AC$2,2,FALSE)*'[5]Number of Hazard Events'!R41*HLOOKUP(AM$4,[5]Assumptions!$B$2:$H$3,2,FALSE)</f>
        <v>18213236.335385371</v>
      </c>
      <c r="AN41" s="84">
        <f>HLOOKUP(AN$5,$AE$1:$AH$3,2,FALSE)*INDEX('[5]Pop and Housing Units'!$J$4:$Q$115,MATCH('Relocation Components'!$B41,'[5]Pop and Housing Units'!$Q$4:$Q$115,0),MATCH('Relocation Components'!AN$4,'[5]Pop and Housing Units'!$J$4:$Q$4,0))*HLOOKUP(AN$4,$X$1:$AC$2,2,FALSE)*'[5]Number of Hazard Events'!S41*HLOOKUP(AN$4,[5]Assumptions!$B$2:$H$3,2,FALSE)</f>
        <v>5129816.7662365651</v>
      </c>
      <c r="AO41" s="84">
        <f>HLOOKUP(AO$5,$AE$1:$AH$3,2,FALSE)*INDEX('[5]Pop and Housing Units'!$J$4:$Q$115,MATCH('Relocation Components'!$B41,'[5]Pop and Housing Units'!$Q$4:$Q$115,0),MATCH('Relocation Components'!AO$4,'[5]Pop and Housing Units'!$J$4:$Q$4,0))*HLOOKUP(AO$4,$X$1:$AC$2,2,FALSE)*'[5]Number of Hazard Events'!T41*HLOOKUP(AO$4,[5]Assumptions!$B$2:$H$3,2,FALSE)</f>
        <v>0</v>
      </c>
      <c r="AP41" s="60">
        <f t="shared" si="6"/>
        <v>8802139839.0301514</v>
      </c>
      <c r="AQ41" s="60">
        <f>'Emergency Relocation Component'!AN51</f>
        <v>8801294326.8943348</v>
      </c>
      <c r="AR41" s="60">
        <f t="shared" si="12"/>
        <v>845512.1358165741</v>
      </c>
      <c r="AS41" s="60">
        <f t="shared" si="13"/>
        <v>1437370.6308881759</v>
      </c>
      <c r="AT41" s="60">
        <f t="shared" si="14"/>
        <v>-1632370132.0607698</v>
      </c>
    </row>
    <row r="42" spans="1:46">
      <c r="A42">
        <f t="shared" si="9"/>
        <v>0.02</v>
      </c>
      <c r="B42" s="12">
        <f t="shared" si="7"/>
        <v>2056</v>
      </c>
      <c r="C42" s="60">
        <f>IF(MOD($B42,10)=0,VLOOKUP($B42,'[6]R1 Analysis'!$B$45:$X$58,23,FALSE),(VLOOKUP(CEILING($B42,10),$B$6:$R$116,COLUMN()-1,FALSE)-VLOOKUP(FLOOR($B42,10),$B$6:$R$116,COLUMN()-1,FALSE))/10+C41)</f>
        <v>23164562.385823242</v>
      </c>
      <c r="D42" s="60">
        <f>IF(MOD($B42,10)=0,VLOOKUP($B42,'[6]R1 Analysis'!$B$45:$X$58,15,FALSE),(VLOOKUP(CEILING($B42,10),$B$6:$R$116,COLUMN()-1,FALSE)-VLOOKUP(FLOOR($B42,10),$B$6:$R$116,COLUMN()-1,FALSE))/10+D41)</f>
        <v>3621245.2216198742</v>
      </c>
      <c r="E42" s="60">
        <f>IF(MOD($B42,10)=0,VLOOKUP($B42,'[6]R1 Analysis'!$B$45:$X$58,22,FALSE),(VLOOKUP(CEILING($B42,10),$B$6:$R$116,COLUMN()-1,FALSE)-VLOOKUP(FLOOR($B42,10),$B$6:$R$116,COLUMN()-1,FALSE))/10+E41)</f>
        <v>758330.85035720153</v>
      </c>
      <c r="F42" s="60">
        <f>IF(MOD($B42,10)=0,VLOOKUP($B42,'[6]R2 Analysis'!$B$45:$X$58,8,FALSE),(VLOOKUP(CEILING($B42,10),$B$6:$R$116,COLUMN()-1,FALSE)-VLOOKUP(FLOOR($B42,10),$B$6:$R$116,COLUMN()-1,FALSE))/10+F41)</f>
        <v>225699999.66590482</v>
      </c>
      <c r="G42" s="60">
        <f>IF(MOD($B42,10)=0,VLOOKUP($B42,'[6]R2 Analysis'!$B$45:$X$58,15,FALSE),(VLOOKUP(CEILING($B42,10),$B$6:$R$116,COLUMN()-1,FALSE)-VLOOKUP(FLOOR($B42,10),$B$6:$R$116,COLUMN()-1,FALSE))/10+G41)</f>
        <v>7087054.3786511654</v>
      </c>
      <c r="H42" s="60">
        <f>IF(MOD($B42,10)=0,VLOOKUP($B42,'[6]R2 Analysis'!$B$45:$X$58,22,FALSE),(VLOOKUP(CEILING($B42,10),$B$6:$R$116,COLUMN()-1,FALSE)-VLOOKUP(FLOOR($B42,10),$B$6:$R$116,COLUMN()-1,FALSE))/10+H41)</f>
        <v>1457843.1795543216</v>
      </c>
      <c r="I42" s="60">
        <f>IF(MOD($B42,10)=0,VLOOKUP($B42,'[6]R3 Analysis'!$B$45:$X$58,8,FALSE),(VLOOKUP(CEILING($B42,10),$B$6:$R$116,COLUMN()-1,FALSE)-VLOOKUP(FLOOR($B42,10),$B$6:$R$116,COLUMN()-1,FALSE))/10+I41)</f>
        <v>36906941.177496761</v>
      </c>
      <c r="J42" s="60">
        <f>IF(MOD($B42,10)=0,VLOOKUP($B42,'[6]R3 Analysis'!$B$45:$X$58,15,FALSE),(VLOOKUP(CEILING($B42,10),$B$6:$R$116,COLUMN()-1,FALSE)-VLOOKUP(FLOOR($B42,10),$B$6:$R$116,COLUMN()-1,FALSE))/10+J41)</f>
        <v>2554571.0520000006</v>
      </c>
      <c r="K42" s="60">
        <f>IF(MOD($B42,10)=0,VLOOKUP($B42,'[6]R3 Analysis'!$B$45:$X$58,22,FALSE),(VLOOKUP(CEILING($B42,10),$B$6:$R$116,COLUMN()-1,FALSE)-VLOOKUP(FLOOR($B42,10),$B$6:$R$116,COLUMN()-1,FALSE))/10+K41)</f>
        <v>975050.33949369367</v>
      </c>
      <c r="L42" s="60">
        <f>IF(MOD($B42,10)=0,VLOOKUP($B42,'[6]R4 Analysis'!$B$45:$X$58,8,FALSE),(VLOOKUP(CEILING($B42,10),$B$6:$R$116,COLUMN()-1,FALSE)-VLOOKUP(FLOOR($B42,10),$B$6:$R$116,COLUMN()-1,FALSE))/10+L41)</f>
        <v>23087763.975134607</v>
      </c>
      <c r="M42" s="60">
        <f>IF(MOD($B42,10)=0,VLOOKUP($B42,'[6]R4 Analysis'!$B$45:$X$58,15,FALSE),(VLOOKUP(CEILING($B42,10),$B$6:$R$116,COLUMN()-1,FALSE)-VLOOKUP(FLOOR($B42,10),$B$6:$R$116,COLUMN()-1,FALSE))/10+M41)</f>
        <v>860334.77971434302</v>
      </c>
      <c r="N42" s="60">
        <f>IF(MOD($B42,10)=0,VLOOKUP($B42,'[6]R4 Analysis'!$B$45:$X$58,22,FALSE),(VLOOKUP(CEILING($B42,10),$B$6:$R$116,COLUMN()-1,FALSE)-VLOOKUP(FLOOR($B42,10),$B$6:$R$116,COLUMN()-1,FALSE))/10+N41)</f>
        <v>315816.68254667881</v>
      </c>
      <c r="O42" s="60">
        <f>IF(MOD($B42,10)=0,VLOOKUP($B42,'[6]R5 Analysis'!$B$45:$X$58,8,FALSE),(VLOOKUP(CEILING($B42,10),$B$6:$R$116,COLUMN()-1,FALSE)-VLOOKUP(FLOOR($B42,10),$B$6:$R$116,COLUMN()-1,FALSE))/10+O41)</f>
        <v>51657075.788399979</v>
      </c>
      <c r="P42" s="60">
        <f>IF(MOD($B42,10)=0,VLOOKUP($B42,'[6]R5 Analysis'!$B$45:$X$58,15,FALSE),(VLOOKUP(CEILING($B42,10),$B$6:$R$116,COLUMN()-1,FALSE)-VLOOKUP(FLOOR($B42,10),$B$6:$R$116,COLUMN()-1,FALSE))/10+P41)</f>
        <v>740147.60486565507</v>
      </c>
      <c r="Q42" s="60">
        <f>IF(MOD($B42,10)=0,VLOOKUP($B42,'[6]R5 Analysis'!$B$45:$X$58,22,FALSE),(VLOOKUP(CEILING($B42,10),$B$6:$R$116,COLUMN()-1,FALSE)-VLOOKUP(FLOOR($B42,10),$B$6:$R$116,COLUMN()-1,FALSE))/10+Q41)</f>
        <v>307210.61724795931</v>
      </c>
      <c r="R42" s="60">
        <f>IF(MOD($B42,10)=0,VLOOKUP($B42,'[6]R6 Analysis'!$B$45:$X$58,8,FALSE),(VLOOKUP(CEILING($B42,10),$B$6:$R$116,COLUMN()-1,FALSE)-VLOOKUP(FLOOR($B42,10),$B$6:$R$116,COLUMN()-1,FALSE))/10+R41)</f>
        <v>2939482.333075</v>
      </c>
      <c r="S42" s="60">
        <f>IF(MOD($B42,10)=0,VLOOKUP($B42,'[6]R6 Analysis'!$B$45:$X$58,15,FALSE),(VLOOKUP(CEILING($B42,10),$B$6:$T$116,COLUMN()-1,FALSE)-VLOOKUP(FLOOR($B42,10),$B$6:$T$116,COLUMN()-1,FALSE))/10+S41)</f>
        <v>360569.95856</v>
      </c>
      <c r="T42" s="60">
        <f>IF(MOD($B42,10)=0,VLOOKUP($B42,'[6]R6 Analysis'!$B$45:$X$58,22,FALSE),(VLOOKUP(CEILING($B42,10),$B$6:$T$116,COLUMN()-1,FALSE)-VLOOKUP(FLOOR($B42,10),$B$6:$T$116,COLUMN()-1,FALSE))/10+T41)</f>
        <v>198124.83030942379</v>
      </c>
      <c r="U42" s="60">
        <f t="shared" si="10"/>
        <v>382692124.82075477</v>
      </c>
      <c r="V42" s="60">
        <f>'Emergency Relocation Component'!U52</f>
        <v>2118896133.2208071</v>
      </c>
      <c r="W42" s="103">
        <f t="shared" si="11"/>
        <v>-1736204008.4000523</v>
      </c>
      <c r="X42" s="84">
        <f>HLOOKUP(X$5,$AE$1:$AH$3,2,FALSE)*INDEX('[5]Pop and Housing Units'!$J$4:$Q$115,MATCH('Relocation Components'!$B42,'[5]Pop and Housing Units'!$Q$4:$Q$115,0),MATCH('Relocation Components'!X$4,'[5]Pop and Housing Units'!$J$4:$Q$4,0))*HLOOKUP(X$4,$X$1:$AC$2,2,FALSE)*'[5]Number of Hazard Events'!C42*HLOOKUP(X$4,[5]Assumptions!$B$2:$H$3,2,FALSE)</f>
        <v>1436938637.6559441</v>
      </c>
      <c r="Y42" s="84">
        <f>HLOOKUP(Y$5,$AE$1:$AH$3,2,FALSE)*INDEX('[5]Pop and Housing Units'!$J$4:$Q$115,MATCH('Relocation Components'!$B42,'[5]Pop and Housing Units'!$Q$4:$Q$115,0),MATCH('Relocation Components'!Y$4,'[5]Pop and Housing Units'!$J$4:$Q$4,0))*HLOOKUP(Y$4,$X$1:$AC$2,2,FALSE)*'[5]Number of Hazard Events'!D42*HLOOKUP(Y$4,[5]Assumptions!$B$2:$H$3,2,FALSE)</f>
        <v>457521262.22965288</v>
      </c>
      <c r="Z42" s="84">
        <f>HLOOKUP(Z$5,$AE$1:$AH$3,2,FALSE)*INDEX('[5]Pop and Housing Units'!$J$4:$Q$115,MATCH('Relocation Components'!$B42,'[5]Pop and Housing Units'!$Q$4:$Q$115,0),MATCH('Relocation Components'!Z$4,'[5]Pop and Housing Units'!$J$4:$Q$4,0))*HLOOKUP(Z$4,$X$1:$AC$2,2,FALSE)*'[5]Number of Hazard Events'!E42*HLOOKUP(Z$4,[5]Assumptions!$B$2:$H$3,2,FALSE)</f>
        <v>0</v>
      </c>
      <c r="AA42" s="84">
        <f>HLOOKUP(AA$5,$AE$1:$AH$3,2,FALSE)*INDEX('[5]Pop and Housing Units'!$J$4:$Q$115,MATCH('Relocation Components'!$B42,'[5]Pop and Housing Units'!$Q$4:$Q$115,0),MATCH('Relocation Components'!AA$4,'[5]Pop and Housing Units'!$J$4:$Q$4,0))*HLOOKUP(AA$4,$X$1:$AC$2,2,FALSE)*'[5]Number of Hazard Events'!F42*HLOOKUP(AA$4,[5]Assumptions!$B$2:$H$3,2,FALSE)</f>
        <v>1776657788.1395092</v>
      </c>
      <c r="AB42" s="84">
        <f>HLOOKUP(AB$5,$AE$1:$AH$3,2,FALSE)*INDEX('[5]Pop and Housing Units'!$J$4:$Q$115,MATCH('Relocation Components'!$B42,'[5]Pop and Housing Units'!$Q$4:$Q$115,0),MATCH('Relocation Components'!AB$4,'[5]Pop and Housing Units'!$J$4:$Q$4,0))*HLOOKUP(AB$4,$X$1:$AC$2,2,FALSE)*'[5]Number of Hazard Events'!G42*HLOOKUP(AB$4,[5]Assumptions!$B$2:$H$3,2,FALSE)</f>
        <v>515770977.18669903</v>
      </c>
      <c r="AC42" s="84">
        <f>HLOOKUP(AC$5,$AE$1:$AH$3,2,FALSE)*INDEX('[5]Pop and Housing Units'!$J$4:$Q$115,MATCH('Relocation Components'!$B42,'[5]Pop and Housing Units'!$Q$4:$Q$115,0),MATCH('Relocation Components'!AC$4,'[5]Pop and Housing Units'!$J$4:$Q$4,0))*HLOOKUP(AC$4,$X$1:$AC$2,2,FALSE)*'[5]Number of Hazard Events'!H42*HLOOKUP(AC$4,[5]Assumptions!$B$2:$H$3,2,FALSE)</f>
        <v>0</v>
      </c>
      <c r="AD42" s="84">
        <f>HLOOKUP(AD$5,$AE$1:$AH$3,2,FALSE)*INDEX('[5]Pop and Housing Units'!$J$4:$Q$115,MATCH('Relocation Components'!$B42,'[5]Pop and Housing Units'!$Q$4:$Q$115,0),MATCH('Relocation Components'!AD$4,'[5]Pop and Housing Units'!$J$4:$Q$4,0))*HLOOKUP(AD$4,$X$1:$AC$2,2,FALSE)*'[5]Number of Hazard Events'!I42*HLOOKUP(AD$4,[5]Assumptions!$B$2:$H$3,2,FALSE)</f>
        <v>3776893979.9332051</v>
      </c>
      <c r="AE42" s="84">
        <f>HLOOKUP(AE$5,$AE$1:$AH$3,2,FALSE)*INDEX('[5]Pop and Housing Units'!$J$4:$Q$115,MATCH('Relocation Components'!$B42,'[5]Pop and Housing Units'!$Q$4:$Q$115,0),MATCH('Relocation Components'!AE$4,'[5]Pop and Housing Units'!$J$4:$Q$4,0))*HLOOKUP(AE$4,$X$1:$AC$2,2,FALSE)*'[5]Number of Hazard Events'!J42*HLOOKUP(AE$4,[5]Assumptions!$B$2:$H$3,2,FALSE)</f>
        <v>778619493.18777537</v>
      </c>
      <c r="AF42" s="84">
        <f>HLOOKUP(AF$5,$AE$1:$AH$3,2,FALSE)*INDEX('[5]Pop and Housing Units'!$J$4:$Q$115,MATCH('Relocation Components'!$B42,'[5]Pop and Housing Units'!$Q$4:$Q$115,0),MATCH('Relocation Components'!AF$4,'[5]Pop and Housing Units'!$J$4:$Q$4,0))*HLOOKUP(AF$4,$X$1:$AC$2,2,FALSE)*'[5]Number of Hazard Events'!K42*HLOOKUP(AF$4,[5]Assumptions!$B$2:$H$3,2,FALSE)</f>
        <v>0</v>
      </c>
      <c r="AG42" s="84">
        <f>HLOOKUP(AG$5,$AE$1:$AH$3,2,FALSE)*INDEX('[5]Pop and Housing Units'!$J$4:$Q$115,MATCH('Relocation Components'!$B42,'[5]Pop and Housing Units'!$Q$4:$Q$115,0),MATCH('Relocation Components'!AG$4,'[5]Pop and Housing Units'!$J$4:$Q$4,0))*HLOOKUP(AG$4,$X$1:$AC$2,2,FALSE)*'[5]Number of Hazard Events'!L42*HLOOKUP(AG$4,[5]Assumptions!$B$2:$H$3,2,FALSE)</f>
        <v>103097981.14766818</v>
      </c>
      <c r="AH42" s="84">
        <f>HLOOKUP(AH$5,$AE$1:$AH$3,2,FALSE)*INDEX('[5]Pop and Housing Units'!$J$4:$Q$115,MATCH('Relocation Components'!$B42,'[5]Pop and Housing Units'!$Q$4:$Q$115,0),MATCH('Relocation Components'!AH$4,'[5]Pop and Housing Units'!$J$4:$Q$4,0))*HLOOKUP(AH$4,$X$1:$AC$2,2,FALSE)*'[5]Number of Hazard Events'!M42*HLOOKUP(AH$4,[5]Assumptions!$B$2:$H$3,2,FALSE)</f>
        <v>35540996.986507356</v>
      </c>
      <c r="AI42" s="84">
        <f>HLOOKUP(AI$5,$AE$1:$AH$3,2,FALSE)*INDEX('[5]Pop and Housing Units'!$J$4:$Q$115,MATCH('Relocation Components'!$B42,'[5]Pop and Housing Units'!$Q$4:$Q$115,0),MATCH('Relocation Components'!AI$4,'[5]Pop and Housing Units'!$J$4:$Q$4,0))*HLOOKUP(AI$4,$X$1:$AC$2,2,FALSE)*'[5]Number of Hazard Events'!N42*HLOOKUP(AI$4,[5]Assumptions!$B$2:$H$3,2,FALSE)</f>
        <v>0</v>
      </c>
      <c r="AJ42" s="84">
        <f>HLOOKUP(AJ$5,$AE$1:$AH$3,2,FALSE)*INDEX('[5]Pop and Housing Units'!$J$4:$Q$115,MATCH('Relocation Components'!$B42,'[5]Pop and Housing Units'!$Q$4:$Q$115,0),MATCH('Relocation Components'!AJ$4,'[5]Pop and Housing Units'!$J$4:$Q$4,0))*HLOOKUP(AJ$4,$X$1:$AC$2,2,FALSE)*'[5]Number of Hazard Events'!O42*HLOOKUP(AJ$4,[5]Assumptions!$B$2:$H$3,2,FALSE)</f>
        <v>105041492.44460726</v>
      </c>
      <c r="AK42" s="84">
        <f>HLOOKUP(AK$5,$AE$1:$AH$3,2,FALSE)*INDEX('[5]Pop and Housing Units'!$J$4:$Q$115,MATCH('Relocation Components'!$B42,'[5]Pop and Housing Units'!$Q$4:$Q$115,0),MATCH('Relocation Components'!AK$4,'[5]Pop and Housing Units'!$J$4:$Q$4,0))*HLOOKUP(AK$4,$X$1:$AC$2,2,FALSE)*'[5]Number of Hazard Events'!P42*HLOOKUP(AK$4,[5]Assumptions!$B$2:$H$3,2,FALSE)</f>
        <v>37753338.873995416</v>
      </c>
      <c r="AL42" s="84">
        <f>HLOOKUP(AL$5,$AE$1:$AH$3,2,FALSE)*INDEX('[5]Pop and Housing Units'!$J$4:$Q$115,MATCH('Relocation Components'!$B42,'[5]Pop and Housing Units'!$Q$4:$Q$115,0),MATCH('Relocation Components'!AL$4,'[5]Pop and Housing Units'!$J$4:$Q$4,0))*HLOOKUP(AL$4,$X$1:$AC$2,2,FALSE)*'[5]Number of Hazard Events'!Q42*HLOOKUP(AL$4,[5]Assumptions!$B$2:$H$3,2,FALSE)</f>
        <v>0</v>
      </c>
      <c r="AM42" s="84">
        <f>HLOOKUP(AM$5,$AE$1:$AH$3,2,FALSE)*INDEX('[5]Pop and Housing Units'!$J$4:$Q$115,MATCH('Relocation Components'!$B42,'[5]Pop and Housing Units'!$Q$4:$Q$115,0),MATCH('Relocation Components'!AM$4,'[5]Pop and Housing Units'!$J$4:$Q$4,0))*HLOOKUP(AM$4,$X$1:$AC$2,2,FALSE)*'[5]Number of Hazard Events'!R42*HLOOKUP(AM$4,[5]Assumptions!$B$2:$H$3,2,FALSE)</f>
        <v>18409924.258614566</v>
      </c>
      <c r="AN42" s="84">
        <f>HLOOKUP(AN$5,$AE$1:$AH$3,2,FALSE)*INDEX('[5]Pop and Housing Units'!$J$4:$Q$115,MATCH('Relocation Components'!$B42,'[5]Pop and Housing Units'!$Q$4:$Q$115,0),MATCH('Relocation Components'!AN$4,'[5]Pop and Housing Units'!$J$4:$Q$4,0))*HLOOKUP(AN$4,$X$1:$AC$2,2,FALSE)*'[5]Number of Hazard Events'!S42*HLOOKUP(AN$4,[5]Assumptions!$B$2:$H$3,2,FALSE)</f>
        <v>5186228.4615726452</v>
      </c>
      <c r="AO42" s="84">
        <f>HLOOKUP(AO$5,$AE$1:$AH$3,2,FALSE)*INDEX('[5]Pop and Housing Units'!$J$4:$Q$115,MATCH('Relocation Components'!$B42,'[5]Pop and Housing Units'!$Q$4:$Q$115,0),MATCH('Relocation Components'!AO$4,'[5]Pop and Housing Units'!$J$4:$Q$4,0))*HLOOKUP(AO$4,$X$1:$AC$2,2,FALSE)*'[5]Number of Hazard Events'!T42*HLOOKUP(AO$4,[5]Assumptions!$B$2:$H$3,2,FALSE)</f>
        <v>0</v>
      </c>
      <c r="AP42" s="60">
        <f t="shared" si="6"/>
        <v>9047432100.5057507</v>
      </c>
      <c r="AQ42" s="60">
        <f>'Emergency Relocation Component'!AN52</f>
        <v>9046568705.6815605</v>
      </c>
      <c r="AR42" s="60">
        <f t="shared" si="12"/>
        <v>863394.82419013977</v>
      </c>
      <c r="AS42" s="60">
        <f t="shared" si="13"/>
        <v>1467771.2011232376</v>
      </c>
      <c r="AT42" s="60">
        <f t="shared" si="14"/>
        <v>-1734736237.1989291</v>
      </c>
    </row>
    <row r="43" spans="1:46">
      <c r="A43">
        <f t="shared" si="9"/>
        <v>0.02</v>
      </c>
      <c r="B43" s="12">
        <f t="shared" si="7"/>
        <v>2057</v>
      </c>
      <c r="C43" s="60">
        <f>IF(MOD($B43,10)=0,VLOOKUP($B43,'[6]R1 Analysis'!$B$45:$X$58,23,FALSE),(VLOOKUP(CEILING($B43,10),$B$6:$R$116,COLUMN()-1,FALSE)-VLOOKUP(FLOOR($B43,10),$B$6:$R$116,COLUMN()-1,FALSE))/10+C42)</f>
        <v>23184538.49378252</v>
      </c>
      <c r="D43" s="60">
        <f>IF(MOD($B43,10)=0,VLOOKUP($B43,'[6]R1 Analysis'!$B$45:$X$58,15,FALSE),(VLOOKUP(CEILING($B43,10),$B$6:$R$116,COLUMN()-1,FALSE)-VLOOKUP(FLOOR($B43,10),$B$6:$R$116,COLUMN()-1,FALSE))/10+D42)</f>
        <v>3624846.7531949775</v>
      </c>
      <c r="E43" s="60">
        <f>IF(MOD($B43,10)=0,VLOOKUP($B43,'[6]R1 Analysis'!$B$45:$X$58,22,FALSE),(VLOOKUP(CEILING($B43,10),$B$6:$R$116,COLUMN()-1,FALSE)-VLOOKUP(FLOOR($B43,10),$B$6:$R$116,COLUMN()-1,FALSE))/10+E42)</f>
        <v>759051.27147983527</v>
      </c>
      <c r="F43" s="60">
        <f>IF(MOD($B43,10)=0,VLOOKUP($B43,'[6]R2 Analysis'!$B$45:$X$58,8,FALSE),(VLOOKUP(CEILING($B43,10),$B$6:$R$116,COLUMN()-1,FALSE)-VLOOKUP(FLOOR($B43,10),$B$6:$R$116,COLUMN()-1,FALSE))/10+F42)</f>
        <v>225910083.43847626</v>
      </c>
      <c r="G43" s="60">
        <f>IF(MOD($B43,10)=0,VLOOKUP($B43,'[6]R2 Analysis'!$B$45:$X$58,15,FALSE),(VLOOKUP(CEILING($B43,10),$B$6:$R$116,COLUMN()-1,FALSE)-VLOOKUP(FLOOR($B43,10),$B$6:$R$116,COLUMN()-1,FALSE))/10+G42)</f>
        <v>7093871.4031162821</v>
      </c>
      <c r="H43" s="60">
        <f>IF(MOD($B43,10)=0,VLOOKUP($B43,'[6]R2 Analysis'!$B$45:$X$58,22,FALSE),(VLOOKUP(CEILING($B43,10),$B$6:$R$116,COLUMN()-1,FALSE)-VLOOKUP(FLOOR($B43,10),$B$6:$R$116,COLUMN()-1,FALSE))/10+H42)</f>
        <v>1459242.2197753093</v>
      </c>
      <c r="I43" s="60">
        <f>IF(MOD($B43,10)=0,VLOOKUP($B43,'[6]R3 Analysis'!$B$45:$X$58,8,FALSE),(VLOOKUP(CEILING($B43,10),$B$6:$R$116,COLUMN()-1,FALSE)-VLOOKUP(FLOOR($B43,10),$B$6:$R$116,COLUMN()-1,FALSE))/10+I42)</f>
        <v>36941683.14550966</v>
      </c>
      <c r="J43" s="60">
        <f>IF(MOD($B43,10)=0,VLOOKUP($B43,'[6]R3 Analysis'!$B$45:$X$58,15,FALSE),(VLOOKUP(CEILING($B43,10),$B$6:$R$116,COLUMN()-1,FALSE)-VLOOKUP(FLOOR($B43,10),$B$6:$R$116,COLUMN()-1,FALSE))/10+J42)</f>
        <v>2557026.7800000007</v>
      </c>
      <c r="K43" s="60">
        <f>IF(MOD($B43,10)=0,VLOOKUP($B43,'[6]R3 Analysis'!$B$45:$X$58,22,FALSE),(VLOOKUP(CEILING($B43,10),$B$6:$R$116,COLUMN()-1,FALSE)-VLOOKUP(FLOOR($B43,10),$B$6:$R$116,COLUMN()-1,FALSE))/10+K42)</f>
        <v>975982.86132522521</v>
      </c>
      <c r="L43" s="60">
        <f>IF(MOD($B43,10)=0,VLOOKUP($B43,'[6]R4 Analysis'!$B$45:$X$58,8,FALSE),(VLOOKUP(CEILING($B43,10),$B$6:$R$116,COLUMN()-1,FALSE)-VLOOKUP(FLOOR($B43,10),$B$6:$R$116,COLUMN()-1,FALSE))/10+L42)</f>
        <v>23111713.937764414</v>
      </c>
      <c r="M43" s="60">
        <f>IF(MOD($B43,10)=0,VLOOKUP($B43,'[6]R4 Analysis'!$B$45:$X$58,15,FALSE),(VLOOKUP(CEILING($B43,10),$B$6:$R$116,COLUMN()-1,FALSE)-VLOOKUP(FLOOR($B43,10),$B$6:$R$116,COLUMN()-1,FALSE))/10+M42)</f>
        <v>861163.21955999953</v>
      </c>
      <c r="N43" s="60">
        <f>IF(MOD($B43,10)=0,VLOOKUP($B43,'[6]R4 Analysis'!$B$45:$X$58,22,FALSE),(VLOOKUP(CEILING($B43,10),$B$6:$R$116,COLUMN()-1,FALSE)-VLOOKUP(FLOOR($B43,10),$B$6:$R$116,COLUMN()-1,FALSE))/10+N42)</f>
        <v>316117.08806424023</v>
      </c>
      <c r="O43" s="60">
        <f>IF(MOD($B43,10)=0,VLOOKUP($B43,'[6]R5 Analysis'!$B$45:$X$58,8,FALSE),(VLOOKUP(CEILING($B43,10),$B$6:$R$116,COLUMN()-1,FALSE)-VLOOKUP(FLOOR($B43,10),$B$6:$R$116,COLUMN()-1,FALSE))/10+O42)</f>
        <v>51696934.643174976</v>
      </c>
      <c r="P43" s="60">
        <f>IF(MOD($B43,10)=0,VLOOKUP($B43,'[6]R5 Analysis'!$B$45:$X$58,15,FALSE),(VLOOKUP(CEILING($B43,10),$B$6:$R$116,COLUMN()-1,FALSE)-VLOOKUP(FLOOR($B43,10),$B$6:$R$116,COLUMN()-1,FALSE))/10+P42)</f>
        <v>740889.12958786194</v>
      </c>
      <c r="Q43" s="60">
        <f>IF(MOD($B43,10)=0,VLOOKUP($B43,'[6]R5 Analysis'!$B$45:$X$58,22,FALSE),(VLOOKUP(CEILING($B43,10),$B$6:$R$116,COLUMN()-1,FALSE)-VLOOKUP(FLOOR($B43,10),$B$6:$R$116,COLUMN()-1,FALSE))/10+Q42)</f>
        <v>307503.58698826545</v>
      </c>
      <c r="R43" s="60">
        <f>IF(MOD($B43,10)=0,VLOOKUP($B43,'[6]R6 Analysis'!$B$45:$X$58,8,FALSE),(VLOOKUP(CEILING($B43,10),$B$6:$R$116,COLUMN()-1,FALSE)-VLOOKUP(FLOOR($B43,10),$B$6:$R$116,COLUMN()-1,FALSE))/10+R42)</f>
        <v>2941850.97315</v>
      </c>
      <c r="S43" s="60">
        <f>IF(MOD($B43,10)=0,VLOOKUP($B43,'[6]R6 Analysis'!$B$45:$X$58,15,FALSE),(VLOOKUP(CEILING($B43,10),$B$6:$T$116,COLUMN()-1,FALSE)-VLOOKUP(FLOOR($B43,10),$B$6:$T$116,COLUMN()-1,FALSE))/10+S42)</f>
        <v>360930.94107</v>
      </c>
      <c r="T43" s="60">
        <f>IF(MOD($B43,10)=0,VLOOKUP($B43,'[6]R6 Analysis'!$B$45:$X$58,22,FALSE),(VLOOKUP(CEILING($B43,10),$B$6:$T$116,COLUMN()-1,FALSE)-VLOOKUP(FLOOR($B43,10),$B$6:$T$116,COLUMN()-1,FALSE))/10+T42)</f>
        <v>198314.24219308482</v>
      </c>
      <c r="U43" s="60">
        <f t="shared" si="10"/>
        <v>383041744.12821305</v>
      </c>
      <c r="V43" s="60">
        <f>'Emergency Relocation Component'!U53</f>
        <v>2226876495.7177329</v>
      </c>
      <c r="W43" s="103">
        <f t="shared" si="11"/>
        <v>-1843834751.58952</v>
      </c>
      <c r="X43" s="84">
        <f>HLOOKUP(X$5,$AE$1:$AH$3,2,FALSE)*INDEX('[5]Pop and Housing Units'!$J$4:$Q$115,MATCH('Relocation Components'!$B43,'[5]Pop and Housing Units'!$Q$4:$Q$115,0),MATCH('Relocation Components'!X$4,'[5]Pop and Housing Units'!$J$4:$Q$4,0))*HLOOKUP(X$4,$X$1:$AC$2,2,FALSE)*'[5]Number of Hazard Events'!C43*HLOOKUP(X$4,[5]Assumptions!$B$2:$H$3,2,FALSE)</f>
        <v>1480413042.9699988</v>
      </c>
      <c r="Y43" s="84">
        <f>HLOOKUP(Y$5,$AE$1:$AH$3,2,FALSE)*INDEX('[5]Pop and Housing Units'!$J$4:$Q$115,MATCH('Relocation Components'!$B43,'[5]Pop and Housing Units'!$Q$4:$Q$115,0),MATCH('Relocation Components'!Y$4,'[5]Pop and Housing Units'!$J$4:$Q$4,0))*HLOOKUP(Y$4,$X$1:$AC$2,2,FALSE)*'[5]Number of Hazard Events'!D43*HLOOKUP(Y$4,[5]Assumptions!$B$2:$H$3,2,FALSE)</f>
        <v>471439444.14180368</v>
      </c>
      <c r="Z43" s="84">
        <f>HLOOKUP(Z$5,$AE$1:$AH$3,2,FALSE)*INDEX('[5]Pop and Housing Units'!$J$4:$Q$115,MATCH('Relocation Components'!$B43,'[5]Pop and Housing Units'!$Q$4:$Q$115,0),MATCH('Relocation Components'!Z$4,'[5]Pop and Housing Units'!$J$4:$Q$4,0))*HLOOKUP(Z$4,$X$1:$AC$2,2,FALSE)*'[5]Number of Hazard Events'!E43*HLOOKUP(Z$4,[5]Assumptions!$B$2:$H$3,2,FALSE)</f>
        <v>0</v>
      </c>
      <c r="AA43" s="84">
        <f>HLOOKUP(AA$5,$AE$1:$AH$3,2,FALSE)*INDEX('[5]Pop and Housing Units'!$J$4:$Q$115,MATCH('Relocation Components'!$B43,'[5]Pop and Housing Units'!$Q$4:$Q$115,0),MATCH('Relocation Components'!AA$4,'[5]Pop and Housing Units'!$J$4:$Q$4,0))*HLOOKUP(AA$4,$X$1:$AC$2,2,FALSE)*'[5]Number of Hazard Events'!F43*HLOOKUP(AA$4,[5]Assumptions!$B$2:$H$3,2,FALSE)</f>
        <v>1823210180.3542814</v>
      </c>
      <c r="AB43" s="84">
        <f>HLOOKUP(AB$5,$AE$1:$AH$3,2,FALSE)*INDEX('[5]Pop and Housing Units'!$J$4:$Q$115,MATCH('Relocation Components'!$B43,'[5]Pop and Housing Units'!$Q$4:$Q$115,0),MATCH('Relocation Components'!AB$4,'[5]Pop and Housing Units'!$J$4:$Q$4,0))*HLOOKUP(AB$4,$X$1:$AC$2,2,FALSE)*'[5]Number of Hazard Events'!G43*HLOOKUP(AB$4,[5]Assumptions!$B$2:$H$3,2,FALSE)</f>
        <v>529301765.16143882</v>
      </c>
      <c r="AC43" s="84">
        <f>HLOOKUP(AC$5,$AE$1:$AH$3,2,FALSE)*INDEX('[5]Pop and Housing Units'!$J$4:$Q$115,MATCH('Relocation Components'!$B43,'[5]Pop and Housing Units'!$Q$4:$Q$115,0),MATCH('Relocation Components'!AC$4,'[5]Pop and Housing Units'!$J$4:$Q$4,0))*HLOOKUP(AC$4,$X$1:$AC$2,2,FALSE)*'[5]Number of Hazard Events'!H43*HLOOKUP(AC$4,[5]Assumptions!$B$2:$H$3,2,FALSE)</f>
        <v>0</v>
      </c>
      <c r="AD43" s="84">
        <f>HLOOKUP(AD$5,$AE$1:$AH$3,2,FALSE)*INDEX('[5]Pop and Housing Units'!$J$4:$Q$115,MATCH('Relocation Components'!$B43,'[5]Pop and Housing Units'!$Q$4:$Q$115,0),MATCH('Relocation Components'!AD$4,'[5]Pop and Housing Units'!$J$4:$Q$4,0))*HLOOKUP(AD$4,$X$1:$AC$2,2,FALSE)*'[5]Number of Hazard Events'!I43*HLOOKUP(AD$4,[5]Assumptions!$B$2:$H$3,2,FALSE)</f>
        <v>3890938615.0508633</v>
      </c>
      <c r="AE43" s="84">
        <f>HLOOKUP(AE$5,$AE$1:$AH$3,2,FALSE)*INDEX('[5]Pop and Housing Units'!$J$4:$Q$115,MATCH('Relocation Components'!$B43,'[5]Pop and Housing Units'!$Q$4:$Q$115,0),MATCH('Relocation Components'!AE$4,'[5]Pop and Housing Units'!$J$4:$Q$4,0))*HLOOKUP(AE$4,$X$1:$AC$2,2,FALSE)*'[5]Number of Hazard Events'!J43*HLOOKUP(AE$4,[5]Assumptions!$B$2:$H$3,2,FALSE)</f>
        <v>802146182.82863092</v>
      </c>
      <c r="AF43" s="84">
        <f>HLOOKUP(AF$5,$AE$1:$AH$3,2,FALSE)*INDEX('[5]Pop and Housing Units'!$J$4:$Q$115,MATCH('Relocation Components'!$B43,'[5]Pop and Housing Units'!$Q$4:$Q$115,0),MATCH('Relocation Components'!AF$4,'[5]Pop and Housing Units'!$J$4:$Q$4,0))*HLOOKUP(AF$4,$X$1:$AC$2,2,FALSE)*'[5]Number of Hazard Events'!K43*HLOOKUP(AF$4,[5]Assumptions!$B$2:$H$3,2,FALSE)</f>
        <v>0</v>
      </c>
      <c r="AG43" s="84">
        <f>HLOOKUP(AG$5,$AE$1:$AH$3,2,FALSE)*INDEX('[5]Pop and Housing Units'!$J$4:$Q$115,MATCH('Relocation Components'!$B43,'[5]Pop and Housing Units'!$Q$4:$Q$115,0),MATCH('Relocation Components'!AG$4,'[5]Pop and Housing Units'!$J$4:$Q$4,0))*HLOOKUP(AG$4,$X$1:$AC$2,2,FALSE)*'[5]Number of Hazard Events'!L43*HLOOKUP(AG$4,[5]Assumptions!$B$2:$H$3,2,FALSE)</f>
        <v>103884806.13697223</v>
      </c>
      <c r="AH43" s="84">
        <f>HLOOKUP(AH$5,$AE$1:$AH$3,2,FALSE)*INDEX('[5]Pop and Housing Units'!$J$4:$Q$115,MATCH('Relocation Components'!$B43,'[5]Pop and Housing Units'!$Q$4:$Q$115,0),MATCH('Relocation Components'!AH$4,'[5]Pop and Housing Units'!$J$4:$Q$4,0))*HLOOKUP(AH$4,$X$1:$AC$2,2,FALSE)*'[5]Number of Hazard Events'!M43*HLOOKUP(AH$4,[5]Assumptions!$B$2:$H$3,2,FALSE)</f>
        <v>35809577.11233414</v>
      </c>
      <c r="AI43" s="84">
        <f>HLOOKUP(AI$5,$AE$1:$AH$3,2,FALSE)*INDEX('[5]Pop and Housing Units'!$J$4:$Q$115,MATCH('Relocation Components'!$B43,'[5]Pop and Housing Units'!$Q$4:$Q$115,0),MATCH('Relocation Components'!AI$4,'[5]Pop and Housing Units'!$J$4:$Q$4,0))*HLOOKUP(AI$4,$X$1:$AC$2,2,FALSE)*'[5]Number of Hazard Events'!N43*HLOOKUP(AI$4,[5]Assumptions!$B$2:$H$3,2,FALSE)</f>
        <v>0</v>
      </c>
      <c r="AJ43" s="84">
        <f>HLOOKUP(AJ$5,$AE$1:$AH$3,2,FALSE)*INDEX('[5]Pop and Housing Units'!$J$4:$Q$115,MATCH('Relocation Components'!$B43,'[5]Pop and Housing Units'!$Q$4:$Q$115,0),MATCH('Relocation Components'!AJ$4,'[5]Pop and Housing Units'!$J$4:$Q$4,0))*HLOOKUP(AJ$4,$X$1:$AC$2,2,FALSE)*'[5]Number of Hazard Events'!O43*HLOOKUP(AJ$4,[5]Assumptions!$B$2:$H$3,2,FALSE)</f>
        <v>105870034.31246375</v>
      </c>
      <c r="AK43" s="84">
        <f>HLOOKUP(AK$5,$AE$1:$AH$3,2,FALSE)*INDEX('[5]Pop and Housing Units'!$J$4:$Q$115,MATCH('Relocation Components'!$B43,'[5]Pop and Housing Units'!$Q$4:$Q$115,0),MATCH('Relocation Components'!AK$4,'[5]Pop and Housing Units'!$J$4:$Q$4,0))*HLOOKUP(AK$4,$X$1:$AC$2,2,FALSE)*'[5]Number of Hazard Events'!P43*HLOOKUP(AK$4,[5]Assumptions!$B$2:$H$3,2,FALSE)</f>
        <v>38059882.805518955</v>
      </c>
      <c r="AL43" s="84">
        <f>HLOOKUP(AL$5,$AE$1:$AH$3,2,FALSE)*INDEX('[5]Pop and Housing Units'!$J$4:$Q$115,MATCH('Relocation Components'!$B43,'[5]Pop and Housing Units'!$Q$4:$Q$115,0),MATCH('Relocation Components'!AL$4,'[5]Pop and Housing Units'!$J$4:$Q$4,0))*HLOOKUP(AL$4,$X$1:$AC$2,2,FALSE)*'[5]Number of Hazard Events'!Q43*HLOOKUP(AL$4,[5]Assumptions!$B$2:$H$3,2,FALSE)</f>
        <v>0</v>
      </c>
      <c r="AM43" s="84">
        <f>HLOOKUP(AM$5,$AE$1:$AH$3,2,FALSE)*INDEX('[5]Pop and Housing Units'!$J$4:$Q$115,MATCH('Relocation Components'!$B43,'[5]Pop and Housing Units'!$Q$4:$Q$115,0),MATCH('Relocation Components'!AM$4,'[5]Pop and Housing Units'!$J$4:$Q$4,0))*HLOOKUP(AM$4,$X$1:$AC$2,2,FALSE)*'[5]Number of Hazard Events'!R43*HLOOKUP(AM$4,[5]Assumptions!$B$2:$H$3,2,FALSE)</f>
        <v>18608712.690917369</v>
      </c>
      <c r="AN43" s="84">
        <f>HLOOKUP(AN$5,$AE$1:$AH$3,2,FALSE)*INDEX('[5]Pop and Housing Units'!$J$4:$Q$115,MATCH('Relocation Components'!$B43,'[5]Pop and Housing Units'!$Q$4:$Q$115,0),MATCH('Relocation Components'!AN$4,'[5]Pop and Housing Units'!$J$4:$Q$4,0))*HLOOKUP(AN$4,$X$1:$AC$2,2,FALSE)*'[5]Number of Hazard Events'!S43*HLOOKUP(AN$4,[5]Assumptions!$B$2:$H$3,2,FALSE)</f>
        <v>5243252.0178635539</v>
      </c>
      <c r="AO43" s="84">
        <f>HLOOKUP(AO$5,$AE$1:$AH$3,2,FALSE)*INDEX('[5]Pop and Housing Units'!$J$4:$Q$115,MATCH('Relocation Components'!$B43,'[5]Pop and Housing Units'!$Q$4:$Q$115,0),MATCH('Relocation Components'!AO$4,'[5]Pop and Housing Units'!$J$4:$Q$4,0))*HLOOKUP(AO$4,$X$1:$AC$2,2,FALSE)*'[5]Number of Hazard Events'!T43*HLOOKUP(AO$4,[5]Assumptions!$B$2:$H$3,2,FALSE)</f>
        <v>0</v>
      </c>
      <c r="AP43" s="60">
        <f t="shared" si="6"/>
        <v>9304925495.5830879</v>
      </c>
      <c r="AQ43" s="60">
        <f>'Emergency Relocation Component'!AN53</f>
        <v>9304043373.9392796</v>
      </c>
      <c r="AR43" s="60">
        <f t="shared" si="12"/>
        <v>882121.64380836487</v>
      </c>
      <c r="AS43" s="60">
        <f t="shared" si="13"/>
        <v>1499606.7944742201</v>
      </c>
      <c r="AT43" s="60">
        <f t="shared" si="14"/>
        <v>-1842335144.7950459</v>
      </c>
    </row>
    <row r="44" spans="1:46">
      <c r="A44">
        <f t="shared" si="9"/>
        <v>0.02</v>
      </c>
      <c r="B44" s="12">
        <f t="shared" si="7"/>
        <v>2058</v>
      </c>
      <c r="C44" s="60">
        <f>IF(MOD($B44,10)=0,VLOOKUP($B44,'[6]R1 Analysis'!$B$45:$X$58,23,FALSE),(VLOOKUP(CEILING($B44,10),$B$6:$R$116,COLUMN()-1,FALSE)-VLOOKUP(FLOOR($B44,10),$B$6:$R$116,COLUMN()-1,FALSE))/10+C43)</f>
        <v>23204514.601741798</v>
      </c>
      <c r="D44" s="60">
        <f>IF(MOD($B44,10)=0,VLOOKUP($B44,'[6]R1 Analysis'!$B$45:$X$58,15,FALSE),(VLOOKUP(CEILING($B44,10),$B$6:$R$116,COLUMN()-1,FALSE)-VLOOKUP(FLOOR($B44,10),$B$6:$R$116,COLUMN()-1,FALSE))/10+D43)</f>
        <v>3628448.2847700808</v>
      </c>
      <c r="E44" s="60">
        <f>IF(MOD($B44,10)=0,VLOOKUP($B44,'[6]R1 Analysis'!$B$45:$X$58,22,FALSE),(VLOOKUP(CEILING($B44,10),$B$6:$R$116,COLUMN()-1,FALSE)-VLOOKUP(FLOOR($B44,10),$B$6:$R$116,COLUMN()-1,FALSE))/10+E43)</f>
        <v>759771.692602469</v>
      </c>
      <c r="F44" s="60">
        <f>IF(MOD($B44,10)=0,VLOOKUP($B44,'[6]R2 Analysis'!$B$45:$X$58,8,FALSE),(VLOOKUP(CEILING($B44,10),$B$6:$R$116,COLUMN()-1,FALSE)-VLOOKUP(FLOOR($B44,10),$B$6:$R$116,COLUMN()-1,FALSE))/10+F43)</f>
        <v>226120167.21104771</v>
      </c>
      <c r="G44" s="60">
        <f>IF(MOD($B44,10)=0,VLOOKUP($B44,'[6]R2 Analysis'!$B$45:$X$58,15,FALSE),(VLOOKUP(CEILING($B44,10),$B$6:$R$116,COLUMN()-1,FALSE)-VLOOKUP(FLOOR($B44,10),$B$6:$R$116,COLUMN()-1,FALSE))/10+G43)</f>
        <v>7100688.4275813987</v>
      </c>
      <c r="H44" s="60">
        <f>IF(MOD($B44,10)=0,VLOOKUP($B44,'[6]R2 Analysis'!$B$45:$X$58,22,FALSE),(VLOOKUP(CEILING($B44,10),$B$6:$R$116,COLUMN()-1,FALSE)-VLOOKUP(FLOOR($B44,10),$B$6:$R$116,COLUMN()-1,FALSE))/10+H43)</f>
        <v>1460641.2599962971</v>
      </c>
      <c r="I44" s="60">
        <f>IF(MOD($B44,10)=0,VLOOKUP($B44,'[6]R3 Analysis'!$B$45:$X$58,8,FALSE),(VLOOKUP(CEILING($B44,10),$B$6:$R$116,COLUMN()-1,FALSE)-VLOOKUP(FLOOR($B44,10),$B$6:$R$116,COLUMN()-1,FALSE))/10+I43)</f>
        <v>36976425.113522559</v>
      </c>
      <c r="J44" s="60">
        <f>IF(MOD($B44,10)=0,VLOOKUP($B44,'[6]R3 Analysis'!$B$45:$X$58,15,FALSE),(VLOOKUP(CEILING($B44,10),$B$6:$R$116,COLUMN()-1,FALSE)-VLOOKUP(FLOOR($B44,10),$B$6:$R$116,COLUMN()-1,FALSE))/10+J43)</f>
        <v>2559482.5080000008</v>
      </c>
      <c r="K44" s="60">
        <f>IF(MOD($B44,10)=0,VLOOKUP($B44,'[6]R3 Analysis'!$B$45:$X$58,22,FALSE),(VLOOKUP(CEILING($B44,10),$B$6:$R$116,COLUMN()-1,FALSE)-VLOOKUP(FLOOR($B44,10),$B$6:$R$116,COLUMN()-1,FALSE))/10+K43)</f>
        <v>976915.38315675675</v>
      </c>
      <c r="L44" s="60">
        <f>IF(MOD($B44,10)=0,VLOOKUP($B44,'[6]R4 Analysis'!$B$45:$X$58,8,FALSE),(VLOOKUP(CEILING($B44,10),$B$6:$R$116,COLUMN()-1,FALSE)-VLOOKUP(FLOOR($B44,10),$B$6:$R$116,COLUMN()-1,FALSE))/10+L43)</f>
        <v>23135663.90039422</v>
      </c>
      <c r="M44" s="60">
        <f>IF(MOD($B44,10)=0,VLOOKUP($B44,'[6]R4 Analysis'!$B$45:$X$58,15,FALSE),(VLOOKUP(CEILING($B44,10),$B$6:$R$116,COLUMN()-1,FALSE)-VLOOKUP(FLOOR($B44,10),$B$6:$R$116,COLUMN()-1,FALSE))/10+M43)</f>
        <v>861991.65940565604</v>
      </c>
      <c r="N44" s="60">
        <f>IF(MOD($B44,10)=0,VLOOKUP($B44,'[6]R4 Analysis'!$B$45:$X$58,22,FALSE),(VLOOKUP(CEILING($B44,10),$B$6:$R$116,COLUMN()-1,FALSE)-VLOOKUP(FLOOR($B44,10),$B$6:$R$116,COLUMN()-1,FALSE))/10+N43)</f>
        <v>316417.49358180165</v>
      </c>
      <c r="O44" s="60">
        <f>IF(MOD($B44,10)=0,VLOOKUP($B44,'[6]R5 Analysis'!$B$45:$X$58,8,FALSE),(VLOOKUP(CEILING($B44,10),$B$6:$R$116,COLUMN()-1,FALSE)-VLOOKUP(FLOOR($B44,10),$B$6:$R$116,COLUMN()-1,FALSE))/10+O43)</f>
        <v>51736793.497949973</v>
      </c>
      <c r="P44" s="60">
        <f>IF(MOD($B44,10)=0,VLOOKUP($B44,'[6]R5 Analysis'!$B$45:$X$58,15,FALSE),(VLOOKUP(CEILING($B44,10),$B$6:$R$116,COLUMN()-1,FALSE)-VLOOKUP(FLOOR($B44,10),$B$6:$R$116,COLUMN()-1,FALSE))/10+P43)</f>
        <v>741630.65431006881</v>
      </c>
      <c r="Q44" s="60">
        <f>IF(MOD($B44,10)=0,VLOOKUP($B44,'[6]R5 Analysis'!$B$45:$X$58,22,FALSE),(VLOOKUP(CEILING($B44,10),$B$6:$R$116,COLUMN()-1,FALSE)-VLOOKUP(FLOOR($B44,10),$B$6:$R$116,COLUMN()-1,FALSE))/10+Q43)</f>
        <v>307796.5567285716</v>
      </c>
      <c r="R44" s="60">
        <f>IF(MOD($B44,10)=0,VLOOKUP($B44,'[6]R6 Analysis'!$B$45:$X$58,8,FALSE),(VLOOKUP(CEILING($B44,10),$B$6:$R$116,COLUMN()-1,FALSE)-VLOOKUP(FLOOR($B44,10),$B$6:$R$116,COLUMN()-1,FALSE))/10+R43)</f>
        <v>2944219.613225</v>
      </c>
      <c r="S44" s="60">
        <f>IF(MOD($B44,10)=0,VLOOKUP($B44,'[6]R6 Analysis'!$B$45:$X$58,15,FALSE),(VLOOKUP(CEILING($B44,10),$B$6:$T$116,COLUMN()-1,FALSE)-VLOOKUP(FLOOR($B44,10),$B$6:$T$116,COLUMN()-1,FALSE))/10+S43)</f>
        <v>361291.92358</v>
      </c>
      <c r="T44" s="60">
        <f>IF(MOD($B44,10)=0,VLOOKUP($B44,'[6]R6 Analysis'!$B$45:$X$58,22,FALSE),(VLOOKUP(CEILING($B44,10),$B$6:$T$116,COLUMN()-1,FALSE)-VLOOKUP(FLOOR($B44,10),$B$6:$T$116,COLUMN()-1,FALSE))/10+T43)</f>
        <v>198503.65407674585</v>
      </c>
      <c r="U44" s="60">
        <f t="shared" si="10"/>
        <v>383391363.43567109</v>
      </c>
      <c r="V44" s="60">
        <f>'Emergency Relocation Component'!U54</f>
        <v>2340357654.1312976</v>
      </c>
      <c r="W44" s="103">
        <f t="shared" si="11"/>
        <v>-1956966290.6956265</v>
      </c>
      <c r="X44" s="84">
        <f>HLOOKUP(X$5,$AE$1:$AH$3,2,FALSE)*INDEX('[5]Pop and Housing Units'!$J$4:$Q$115,MATCH('Relocation Components'!$B44,'[5]Pop and Housing Units'!$Q$4:$Q$115,0),MATCH('Relocation Components'!X$4,'[5]Pop and Housing Units'!$J$4:$Q$4,0))*HLOOKUP(X$4,$X$1:$AC$2,2,FALSE)*'[5]Number of Hazard Events'!C44*HLOOKUP(X$4,[5]Assumptions!$B$2:$H$3,2,FALSE)</f>
        <v>1526073339.95945</v>
      </c>
      <c r="Y44" s="84">
        <f>HLOOKUP(Y$5,$AE$1:$AH$3,2,FALSE)*INDEX('[5]Pop and Housing Units'!$J$4:$Q$115,MATCH('Relocation Components'!$B44,'[5]Pop and Housing Units'!$Q$4:$Q$115,0),MATCH('Relocation Components'!Y$4,'[5]Pop and Housing Units'!$J$4:$Q$4,0))*HLOOKUP(Y$4,$X$1:$AC$2,2,FALSE)*'[5]Number of Hazard Events'!D44*HLOOKUP(Y$4,[5]Assumptions!$B$2:$H$3,2,FALSE)</f>
        <v>486058167.61237633</v>
      </c>
      <c r="Z44" s="84">
        <f>HLOOKUP(Z$5,$AE$1:$AH$3,2,FALSE)*INDEX('[5]Pop and Housing Units'!$J$4:$Q$115,MATCH('Relocation Components'!$B44,'[5]Pop and Housing Units'!$Q$4:$Q$115,0),MATCH('Relocation Components'!Z$4,'[5]Pop and Housing Units'!$J$4:$Q$4,0))*HLOOKUP(Z$4,$X$1:$AC$2,2,FALSE)*'[5]Number of Hazard Events'!E44*HLOOKUP(Z$4,[5]Assumptions!$B$2:$H$3,2,FALSE)</f>
        <v>0</v>
      </c>
      <c r="AA44" s="84">
        <f>HLOOKUP(AA$5,$AE$1:$AH$3,2,FALSE)*INDEX('[5]Pop and Housing Units'!$J$4:$Q$115,MATCH('Relocation Components'!$B44,'[5]Pop and Housing Units'!$Q$4:$Q$115,0),MATCH('Relocation Components'!AA$4,'[5]Pop and Housing Units'!$J$4:$Q$4,0))*HLOOKUP(AA$4,$X$1:$AC$2,2,FALSE)*'[5]Number of Hazard Events'!F44*HLOOKUP(AA$4,[5]Assumptions!$B$2:$H$3,2,FALSE)</f>
        <v>1872093099.8182993</v>
      </c>
      <c r="AB44" s="84">
        <f>HLOOKUP(AB$5,$AE$1:$AH$3,2,FALSE)*INDEX('[5]Pop and Housing Units'!$J$4:$Q$115,MATCH('Relocation Components'!$B44,'[5]Pop and Housing Units'!$Q$4:$Q$115,0),MATCH('Relocation Components'!AB$4,'[5]Pop and Housing Units'!$J$4:$Q$4,0))*HLOOKUP(AB$4,$X$1:$AC$2,2,FALSE)*'[5]Number of Hazard Events'!G44*HLOOKUP(AB$4,[5]Assumptions!$B$2:$H$3,2,FALSE)</f>
        <v>543509964.82646751</v>
      </c>
      <c r="AC44" s="84">
        <f>HLOOKUP(AC$5,$AE$1:$AH$3,2,FALSE)*INDEX('[5]Pop and Housing Units'!$J$4:$Q$115,MATCH('Relocation Components'!$B44,'[5]Pop and Housing Units'!$Q$4:$Q$115,0),MATCH('Relocation Components'!AC$4,'[5]Pop and Housing Units'!$J$4:$Q$4,0))*HLOOKUP(AC$4,$X$1:$AC$2,2,FALSE)*'[5]Number of Hazard Events'!H44*HLOOKUP(AC$4,[5]Assumptions!$B$2:$H$3,2,FALSE)</f>
        <v>0</v>
      </c>
      <c r="AD44" s="84">
        <f>HLOOKUP(AD$5,$AE$1:$AH$3,2,FALSE)*INDEX('[5]Pop and Housing Units'!$J$4:$Q$115,MATCH('Relocation Components'!$B44,'[5]Pop and Housing Units'!$Q$4:$Q$115,0),MATCH('Relocation Components'!AD$4,'[5]Pop and Housing Units'!$J$4:$Q$4,0))*HLOOKUP(AD$4,$X$1:$AC$2,2,FALSE)*'[5]Number of Hazard Events'!I44*HLOOKUP(AD$4,[5]Assumptions!$B$2:$H$3,2,FALSE)</f>
        <v>4010721437.2388968</v>
      </c>
      <c r="AE44" s="84">
        <f>HLOOKUP(AE$5,$AE$1:$AH$3,2,FALSE)*INDEX('[5]Pop and Housing Units'!$J$4:$Q$115,MATCH('Relocation Components'!$B44,'[5]Pop and Housing Units'!$Q$4:$Q$115,0),MATCH('Relocation Components'!AE$4,'[5]Pop and Housing Units'!$J$4:$Q$4,0))*HLOOKUP(AE$4,$X$1:$AC$2,2,FALSE)*'[5]Number of Hazard Events'!J44*HLOOKUP(AE$4,[5]Assumptions!$B$2:$H$3,2,FALSE)</f>
        <v>826856773.40762281</v>
      </c>
      <c r="AF44" s="84">
        <f>HLOOKUP(AF$5,$AE$1:$AH$3,2,FALSE)*INDEX('[5]Pop and Housing Units'!$J$4:$Q$115,MATCH('Relocation Components'!$B44,'[5]Pop and Housing Units'!$Q$4:$Q$115,0),MATCH('Relocation Components'!AF$4,'[5]Pop and Housing Units'!$J$4:$Q$4,0))*HLOOKUP(AF$4,$X$1:$AC$2,2,FALSE)*'[5]Number of Hazard Events'!K44*HLOOKUP(AF$4,[5]Assumptions!$B$2:$H$3,2,FALSE)</f>
        <v>0</v>
      </c>
      <c r="AG44" s="84">
        <f>HLOOKUP(AG$5,$AE$1:$AH$3,2,FALSE)*INDEX('[5]Pop and Housing Units'!$J$4:$Q$115,MATCH('Relocation Components'!$B44,'[5]Pop and Housing Units'!$Q$4:$Q$115,0),MATCH('Relocation Components'!AG$4,'[5]Pop and Housing Units'!$J$4:$Q$4,0))*HLOOKUP(AG$4,$X$1:$AC$2,2,FALSE)*'[5]Number of Hazard Events'!L44*HLOOKUP(AG$4,[5]Assumptions!$B$2:$H$3,2,FALSE)</f>
        <v>104673040.19752204</v>
      </c>
      <c r="AH44" s="84">
        <f>HLOOKUP(AH$5,$AE$1:$AH$3,2,FALSE)*INDEX('[5]Pop and Housing Units'!$J$4:$Q$115,MATCH('Relocation Components'!$B44,'[5]Pop and Housing Units'!$Q$4:$Q$115,0),MATCH('Relocation Components'!AH$4,'[5]Pop and Housing Units'!$J$4:$Q$4,0))*HLOOKUP(AH$4,$X$1:$AC$2,2,FALSE)*'[5]Number of Hazard Events'!M44*HLOOKUP(AH$4,[5]Assumptions!$B$2:$H$3,2,FALSE)</f>
        <v>36078608.140959576</v>
      </c>
      <c r="AI44" s="84">
        <f>HLOOKUP(AI$5,$AE$1:$AH$3,2,FALSE)*INDEX('[5]Pop and Housing Units'!$J$4:$Q$115,MATCH('Relocation Components'!$B44,'[5]Pop and Housing Units'!$Q$4:$Q$115,0),MATCH('Relocation Components'!AI$4,'[5]Pop and Housing Units'!$J$4:$Q$4,0))*HLOOKUP(AI$4,$X$1:$AC$2,2,FALSE)*'[5]Number of Hazard Events'!N44*HLOOKUP(AI$4,[5]Assumptions!$B$2:$H$3,2,FALSE)</f>
        <v>0</v>
      </c>
      <c r="AJ44" s="84">
        <f>HLOOKUP(AJ$5,$AE$1:$AH$3,2,FALSE)*INDEX('[5]Pop and Housing Units'!$J$4:$Q$115,MATCH('Relocation Components'!$B44,'[5]Pop and Housing Units'!$Q$4:$Q$115,0),MATCH('Relocation Components'!AJ$4,'[5]Pop and Housing Units'!$J$4:$Q$4,0))*HLOOKUP(AJ$4,$X$1:$AC$2,2,FALSE)*'[5]Number of Hazard Events'!O44*HLOOKUP(AJ$4,[5]Assumptions!$B$2:$H$3,2,FALSE)</f>
        <v>106699728.82694097</v>
      </c>
      <c r="AK44" s="84">
        <f>HLOOKUP(AK$5,$AE$1:$AH$3,2,FALSE)*INDEX('[5]Pop and Housing Units'!$J$4:$Q$115,MATCH('Relocation Components'!$B44,'[5]Pop and Housing Units'!$Q$4:$Q$115,0),MATCH('Relocation Components'!AK$4,'[5]Pop and Housing Units'!$J$4:$Q$4,0))*HLOOKUP(AK$4,$X$1:$AC$2,2,FALSE)*'[5]Number of Hazard Events'!P44*HLOOKUP(AK$4,[5]Assumptions!$B$2:$H$3,2,FALSE)</f>
        <v>38366964.638798855</v>
      </c>
      <c r="AL44" s="84">
        <f>HLOOKUP(AL$5,$AE$1:$AH$3,2,FALSE)*INDEX('[5]Pop and Housing Units'!$J$4:$Q$115,MATCH('Relocation Components'!$B44,'[5]Pop and Housing Units'!$Q$4:$Q$115,0),MATCH('Relocation Components'!AL$4,'[5]Pop and Housing Units'!$J$4:$Q$4,0))*HLOOKUP(AL$4,$X$1:$AC$2,2,FALSE)*'[5]Number of Hazard Events'!Q44*HLOOKUP(AL$4,[5]Assumptions!$B$2:$H$3,2,FALSE)</f>
        <v>0</v>
      </c>
      <c r="AM44" s="84">
        <f>HLOOKUP(AM$5,$AE$1:$AH$3,2,FALSE)*INDEX('[5]Pop and Housing Units'!$J$4:$Q$115,MATCH('Relocation Components'!$B44,'[5]Pop and Housing Units'!$Q$4:$Q$115,0),MATCH('Relocation Components'!AM$4,'[5]Pop and Housing Units'!$J$4:$Q$4,0))*HLOOKUP(AM$4,$X$1:$AC$2,2,FALSE)*'[5]Number of Hazard Events'!R44*HLOOKUP(AM$4,[5]Assumptions!$B$2:$H$3,2,FALSE)</f>
        <v>18809605.997505143</v>
      </c>
      <c r="AN44" s="84">
        <f>HLOOKUP(AN$5,$AE$1:$AH$3,2,FALSE)*INDEX('[5]Pop and Housing Units'!$J$4:$Q$115,MATCH('Relocation Components'!$B44,'[5]Pop and Housing Units'!$Q$4:$Q$115,0),MATCH('Relocation Components'!AN$4,'[5]Pop and Housing Units'!$J$4:$Q$4,0))*HLOOKUP(AN$4,$X$1:$AC$2,2,FALSE)*'[5]Number of Hazard Events'!S44*HLOOKUP(AN$4,[5]Assumptions!$B$2:$H$3,2,FALSE)</f>
        <v>5300888.9629332684</v>
      </c>
      <c r="AO44" s="84">
        <f>HLOOKUP(AO$5,$AE$1:$AH$3,2,FALSE)*INDEX('[5]Pop and Housing Units'!$J$4:$Q$115,MATCH('Relocation Components'!$B44,'[5]Pop and Housing Units'!$Q$4:$Q$115,0),MATCH('Relocation Components'!AO$4,'[5]Pop and Housing Units'!$J$4:$Q$4,0))*HLOOKUP(AO$4,$X$1:$AC$2,2,FALSE)*'[5]Number of Hazard Events'!T44*HLOOKUP(AO$4,[5]Assumptions!$B$2:$H$3,2,FALSE)</f>
        <v>0</v>
      </c>
      <c r="AP44" s="60">
        <f t="shared" si="6"/>
        <v>9575241619.6277714</v>
      </c>
      <c r="AQ44" s="60">
        <f>'Emergency Relocation Component'!AN54</f>
        <v>9574339883.2002678</v>
      </c>
      <c r="AR44" s="60">
        <f t="shared" si="12"/>
        <v>901736.42750358582</v>
      </c>
      <c r="AS44" s="60">
        <f t="shared" si="13"/>
        <v>1532951.9267560958</v>
      </c>
      <c r="AT44" s="60">
        <f t="shared" si="14"/>
        <v>-1955433338.7688704</v>
      </c>
    </row>
    <row r="45" spans="1:46">
      <c r="A45">
        <f t="shared" si="9"/>
        <v>0.02</v>
      </c>
      <c r="B45" s="12">
        <f t="shared" si="7"/>
        <v>2059</v>
      </c>
      <c r="C45" s="60">
        <f>IF(MOD($B45,10)=0,VLOOKUP($B45,'[6]R1 Analysis'!$B$45:$X$58,23,FALSE),(VLOOKUP(CEILING($B45,10),$B$6:$R$116,COLUMN()-1,FALSE)-VLOOKUP(FLOOR($B45,10),$B$6:$R$116,COLUMN()-1,FALSE))/10+C44)</f>
        <v>23224490.709701076</v>
      </c>
      <c r="D45" s="60">
        <f>IF(MOD($B45,10)=0,VLOOKUP($B45,'[6]R1 Analysis'!$B$45:$X$58,15,FALSE),(VLOOKUP(CEILING($B45,10),$B$6:$R$116,COLUMN()-1,FALSE)-VLOOKUP(FLOOR($B45,10),$B$6:$R$116,COLUMN()-1,FALSE))/10+D44)</f>
        <v>3632049.8163451841</v>
      </c>
      <c r="E45" s="60">
        <f>IF(MOD($B45,10)=0,VLOOKUP($B45,'[6]R1 Analysis'!$B$45:$X$58,22,FALSE),(VLOOKUP(CEILING($B45,10),$B$6:$R$116,COLUMN()-1,FALSE)-VLOOKUP(FLOOR($B45,10),$B$6:$R$116,COLUMN()-1,FALSE))/10+E44)</f>
        <v>760492.11372510274</v>
      </c>
      <c r="F45" s="60">
        <f>IF(MOD($B45,10)=0,VLOOKUP($B45,'[6]R2 Analysis'!$B$45:$X$58,8,FALSE),(VLOOKUP(CEILING($B45,10),$B$6:$R$116,COLUMN()-1,FALSE)-VLOOKUP(FLOOR($B45,10),$B$6:$R$116,COLUMN()-1,FALSE))/10+F44)</f>
        <v>226330250.98361915</v>
      </c>
      <c r="G45" s="60">
        <f>IF(MOD($B45,10)=0,VLOOKUP($B45,'[6]R2 Analysis'!$B$45:$X$58,15,FALSE),(VLOOKUP(CEILING($B45,10),$B$6:$R$116,COLUMN()-1,FALSE)-VLOOKUP(FLOOR($B45,10),$B$6:$R$116,COLUMN()-1,FALSE))/10+G44)</f>
        <v>7107505.4520465154</v>
      </c>
      <c r="H45" s="60">
        <f>IF(MOD($B45,10)=0,VLOOKUP($B45,'[6]R2 Analysis'!$B$45:$X$58,22,FALSE),(VLOOKUP(CEILING($B45,10),$B$6:$R$116,COLUMN()-1,FALSE)-VLOOKUP(FLOOR($B45,10),$B$6:$R$116,COLUMN()-1,FALSE))/10+H44)</f>
        <v>1462040.3002172848</v>
      </c>
      <c r="I45" s="60">
        <f>IF(MOD($B45,10)=0,VLOOKUP($B45,'[6]R3 Analysis'!$B$45:$X$58,8,FALSE),(VLOOKUP(CEILING($B45,10),$B$6:$R$116,COLUMN()-1,FALSE)-VLOOKUP(FLOOR($B45,10),$B$6:$R$116,COLUMN()-1,FALSE))/10+I44)</f>
        <v>37011167.081535459</v>
      </c>
      <c r="J45" s="60">
        <f>IF(MOD($B45,10)=0,VLOOKUP($B45,'[6]R3 Analysis'!$B$45:$X$58,15,FALSE),(VLOOKUP(CEILING($B45,10),$B$6:$R$116,COLUMN()-1,FALSE)-VLOOKUP(FLOOR($B45,10),$B$6:$R$116,COLUMN()-1,FALSE))/10+J44)</f>
        <v>2561938.236000001</v>
      </c>
      <c r="K45" s="60">
        <f>IF(MOD($B45,10)=0,VLOOKUP($B45,'[6]R3 Analysis'!$B$45:$X$58,22,FALSE),(VLOOKUP(CEILING($B45,10),$B$6:$R$116,COLUMN()-1,FALSE)-VLOOKUP(FLOOR($B45,10),$B$6:$R$116,COLUMN()-1,FALSE))/10+K44)</f>
        <v>977847.9049882883</v>
      </c>
      <c r="L45" s="60">
        <f>IF(MOD($B45,10)=0,VLOOKUP($B45,'[6]R4 Analysis'!$B$45:$X$58,8,FALSE),(VLOOKUP(CEILING($B45,10),$B$6:$R$116,COLUMN()-1,FALSE)-VLOOKUP(FLOOR($B45,10),$B$6:$R$116,COLUMN()-1,FALSE))/10+L44)</f>
        <v>23159613.863024026</v>
      </c>
      <c r="M45" s="60">
        <f>IF(MOD($B45,10)=0,VLOOKUP($B45,'[6]R4 Analysis'!$B$45:$X$58,15,FALSE),(VLOOKUP(CEILING($B45,10),$B$6:$R$116,COLUMN()-1,FALSE)-VLOOKUP(FLOOR($B45,10),$B$6:$R$116,COLUMN()-1,FALSE))/10+M44)</f>
        <v>862820.09925131255</v>
      </c>
      <c r="N45" s="60">
        <f>IF(MOD($B45,10)=0,VLOOKUP($B45,'[6]R4 Analysis'!$B$45:$X$58,22,FALSE),(VLOOKUP(CEILING($B45,10),$B$6:$R$116,COLUMN()-1,FALSE)-VLOOKUP(FLOOR($B45,10),$B$6:$R$116,COLUMN()-1,FALSE))/10+N44)</f>
        <v>316717.89909936307</v>
      </c>
      <c r="O45" s="60">
        <f>IF(MOD($B45,10)=0,VLOOKUP($B45,'[6]R5 Analysis'!$B$45:$X$58,8,FALSE),(VLOOKUP(CEILING($B45,10),$B$6:$R$116,COLUMN()-1,FALSE)-VLOOKUP(FLOOR($B45,10),$B$6:$R$116,COLUMN()-1,FALSE))/10+O44)</f>
        <v>51776652.352724969</v>
      </c>
      <c r="P45" s="60">
        <f>IF(MOD($B45,10)=0,VLOOKUP($B45,'[6]R5 Analysis'!$B$45:$X$58,15,FALSE),(VLOOKUP(CEILING($B45,10),$B$6:$R$116,COLUMN()-1,FALSE)-VLOOKUP(FLOOR($B45,10),$B$6:$R$116,COLUMN()-1,FALSE))/10+P44)</f>
        <v>742372.17903227569</v>
      </c>
      <c r="Q45" s="60">
        <f>IF(MOD($B45,10)=0,VLOOKUP($B45,'[6]R5 Analysis'!$B$45:$X$58,22,FALSE),(VLOOKUP(CEILING($B45,10),$B$6:$R$116,COLUMN()-1,FALSE)-VLOOKUP(FLOOR($B45,10),$B$6:$R$116,COLUMN()-1,FALSE))/10+Q44)</f>
        <v>308089.52646887774</v>
      </c>
      <c r="R45" s="60">
        <f>IF(MOD($B45,10)=0,VLOOKUP($B45,'[6]R6 Analysis'!$B$45:$X$58,8,FALSE),(VLOOKUP(CEILING($B45,10),$B$6:$R$116,COLUMN()-1,FALSE)-VLOOKUP(FLOOR($B45,10),$B$6:$R$116,COLUMN()-1,FALSE))/10+R44)</f>
        <v>2946588.2533</v>
      </c>
      <c r="S45" s="60">
        <f>IF(MOD($B45,10)=0,VLOOKUP($B45,'[6]R6 Analysis'!$B$45:$X$58,15,FALSE),(VLOOKUP(CEILING($B45,10),$B$6:$T$116,COLUMN()-1,FALSE)-VLOOKUP(FLOOR($B45,10),$B$6:$T$116,COLUMN()-1,FALSE))/10+S44)</f>
        <v>361652.90609</v>
      </c>
      <c r="T45" s="60">
        <f>IF(MOD($B45,10)=0,VLOOKUP($B45,'[6]R6 Analysis'!$B$45:$X$58,22,FALSE),(VLOOKUP(CEILING($B45,10),$B$6:$T$116,COLUMN()-1,FALSE)-VLOOKUP(FLOOR($B45,10),$B$6:$T$116,COLUMN()-1,FALSE))/10+T44)</f>
        <v>198693.06596040688</v>
      </c>
      <c r="U45" s="60">
        <f t="shared" si="10"/>
        <v>383740982.74312937</v>
      </c>
      <c r="V45" s="60">
        <f>'Emergency Relocation Component'!U55</f>
        <v>2459619737.1469274</v>
      </c>
      <c r="W45" s="103">
        <f t="shared" si="11"/>
        <v>-2075878754.4037981</v>
      </c>
      <c r="X45" s="84">
        <f>HLOOKUP(X$5,$AE$1:$AH$3,2,FALSE)*INDEX('[5]Pop and Housing Units'!$J$4:$Q$115,MATCH('Relocation Components'!$B45,'[5]Pop and Housing Units'!$Q$4:$Q$115,0),MATCH('Relocation Components'!X$4,'[5]Pop and Housing Units'!$J$4:$Q$4,0))*HLOOKUP(X$4,$X$1:$AC$2,2,FALSE)*'[5]Number of Hazard Events'!C45*HLOOKUP(X$4,[5]Assumptions!$B$2:$H$3,2,FALSE)</f>
        <v>1574030803.4761863</v>
      </c>
      <c r="Y45" s="84">
        <f>HLOOKUP(Y$5,$AE$1:$AH$3,2,FALSE)*INDEX('[5]Pop and Housing Units'!$J$4:$Q$115,MATCH('Relocation Components'!$B45,'[5]Pop and Housing Units'!$Q$4:$Q$115,0),MATCH('Relocation Components'!Y$4,'[5]Pop and Housing Units'!$J$4:$Q$4,0))*HLOOKUP(Y$4,$X$1:$AC$2,2,FALSE)*'[5]Number of Hazard Events'!D45*HLOOKUP(Y$4,[5]Assumptions!$B$2:$H$3,2,FALSE)</f>
        <v>501413204.07992071</v>
      </c>
      <c r="Z45" s="84">
        <f>HLOOKUP(Z$5,$AE$1:$AH$3,2,FALSE)*INDEX('[5]Pop and Housing Units'!$J$4:$Q$115,MATCH('Relocation Components'!$B45,'[5]Pop and Housing Units'!$Q$4:$Q$115,0),MATCH('Relocation Components'!Z$4,'[5]Pop and Housing Units'!$J$4:$Q$4,0))*HLOOKUP(Z$4,$X$1:$AC$2,2,FALSE)*'[5]Number of Hazard Events'!E45*HLOOKUP(Z$4,[5]Assumptions!$B$2:$H$3,2,FALSE)</f>
        <v>0</v>
      </c>
      <c r="AA45" s="84">
        <f>HLOOKUP(AA$5,$AE$1:$AH$3,2,FALSE)*INDEX('[5]Pop and Housing Units'!$J$4:$Q$115,MATCH('Relocation Components'!$B45,'[5]Pop and Housing Units'!$Q$4:$Q$115,0),MATCH('Relocation Components'!AA$4,'[5]Pop and Housing Units'!$J$4:$Q$4,0))*HLOOKUP(AA$4,$X$1:$AC$2,2,FALSE)*'[5]Number of Hazard Events'!F45*HLOOKUP(AA$4,[5]Assumptions!$B$2:$H$3,2,FALSE)</f>
        <v>1923425018.3268964</v>
      </c>
      <c r="AB45" s="84">
        <f>HLOOKUP(AB$5,$AE$1:$AH$3,2,FALSE)*INDEX('[5]Pop and Housing Units'!$J$4:$Q$115,MATCH('Relocation Components'!$B45,'[5]Pop and Housing Units'!$Q$4:$Q$115,0),MATCH('Relocation Components'!AB$4,'[5]Pop and Housing Units'!$J$4:$Q$4,0))*HLOOKUP(AB$4,$X$1:$AC$2,2,FALSE)*'[5]Number of Hazard Events'!G45*HLOOKUP(AB$4,[5]Assumptions!$B$2:$H$3,2,FALSE)</f>
        <v>558430032.78064418</v>
      </c>
      <c r="AC45" s="84">
        <f>HLOOKUP(AC$5,$AE$1:$AH$3,2,FALSE)*INDEX('[5]Pop and Housing Units'!$J$4:$Q$115,MATCH('Relocation Components'!$B45,'[5]Pop and Housing Units'!$Q$4:$Q$115,0),MATCH('Relocation Components'!AC$4,'[5]Pop and Housing Units'!$J$4:$Q$4,0))*HLOOKUP(AC$4,$X$1:$AC$2,2,FALSE)*'[5]Number of Hazard Events'!H45*HLOOKUP(AC$4,[5]Assumptions!$B$2:$H$3,2,FALSE)</f>
        <v>0</v>
      </c>
      <c r="AD45" s="84">
        <f>HLOOKUP(AD$5,$AE$1:$AH$3,2,FALSE)*INDEX('[5]Pop and Housing Units'!$J$4:$Q$115,MATCH('Relocation Components'!$B45,'[5]Pop and Housing Units'!$Q$4:$Q$115,0),MATCH('Relocation Components'!AD$4,'[5]Pop and Housing Units'!$J$4:$Q$4,0))*HLOOKUP(AD$4,$X$1:$AC$2,2,FALSE)*'[5]Number of Hazard Events'!I45*HLOOKUP(AD$4,[5]Assumptions!$B$2:$H$3,2,FALSE)</f>
        <v>4136533840.7659073</v>
      </c>
      <c r="AE45" s="84">
        <f>HLOOKUP(AE$5,$AE$1:$AH$3,2,FALSE)*INDEX('[5]Pop and Housing Units'!$J$4:$Q$115,MATCH('Relocation Components'!$B45,'[5]Pop and Housing Units'!$Q$4:$Q$115,0),MATCH('Relocation Components'!AE$4,'[5]Pop and Housing Units'!$J$4:$Q$4,0))*HLOOKUP(AE$4,$X$1:$AC$2,2,FALSE)*'[5]Number of Hazard Events'!J45*HLOOKUP(AE$4,[5]Assumptions!$B$2:$H$3,2,FALSE)</f>
        <v>852811408.40453112</v>
      </c>
      <c r="AF45" s="84">
        <f>HLOOKUP(AF$5,$AE$1:$AH$3,2,FALSE)*INDEX('[5]Pop and Housing Units'!$J$4:$Q$115,MATCH('Relocation Components'!$B45,'[5]Pop and Housing Units'!$Q$4:$Q$115,0),MATCH('Relocation Components'!AF$4,'[5]Pop and Housing Units'!$J$4:$Q$4,0))*HLOOKUP(AF$4,$X$1:$AC$2,2,FALSE)*'[5]Number of Hazard Events'!K45*HLOOKUP(AF$4,[5]Assumptions!$B$2:$H$3,2,FALSE)</f>
        <v>0</v>
      </c>
      <c r="AG45" s="84">
        <f>HLOOKUP(AG$5,$AE$1:$AH$3,2,FALSE)*INDEX('[5]Pop and Housing Units'!$J$4:$Q$115,MATCH('Relocation Components'!$B45,'[5]Pop and Housing Units'!$Q$4:$Q$115,0),MATCH('Relocation Components'!AG$4,'[5]Pop and Housing Units'!$J$4:$Q$4,0))*HLOOKUP(AG$4,$X$1:$AC$2,2,FALSE)*'[5]Number of Hazard Events'!L45*HLOOKUP(AG$4,[5]Assumptions!$B$2:$H$3,2,FALSE)</f>
        <v>105462683.32931763</v>
      </c>
      <c r="AH45" s="84">
        <f>HLOOKUP(AH$5,$AE$1:$AH$3,2,FALSE)*INDEX('[5]Pop and Housing Units'!$J$4:$Q$115,MATCH('Relocation Components'!$B45,'[5]Pop and Housing Units'!$Q$4:$Q$115,0),MATCH('Relocation Components'!AH$4,'[5]Pop and Housing Units'!$J$4:$Q$4,0))*HLOOKUP(AH$4,$X$1:$AC$2,2,FALSE)*'[5]Number of Hazard Events'!M45*HLOOKUP(AH$4,[5]Assumptions!$B$2:$H$3,2,FALSE)</f>
        <v>36348090.07238365</v>
      </c>
      <c r="AI45" s="84">
        <f>HLOOKUP(AI$5,$AE$1:$AH$3,2,FALSE)*INDEX('[5]Pop and Housing Units'!$J$4:$Q$115,MATCH('Relocation Components'!$B45,'[5]Pop and Housing Units'!$Q$4:$Q$115,0),MATCH('Relocation Components'!AI$4,'[5]Pop and Housing Units'!$J$4:$Q$4,0))*HLOOKUP(AI$4,$X$1:$AC$2,2,FALSE)*'[5]Number of Hazard Events'!N45*HLOOKUP(AI$4,[5]Assumptions!$B$2:$H$3,2,FALSE)</f>
        <v>0</v>
      </c>
      <c r="AJ45" s="84">
        <f>HLOOKUP(AJ$5,$AE$1:$AH$3,2,FALSE)*INDEX('[5]Pop and Housing Units'!$J$4:$Q$115,MATCH('Relocation Components'!$B45,'[5]Pop and Housing Units'!$Q$4:$Q$115,0),MATCH('Relocation Components'!AJ$4,'[5]Pop and Housing Units'!$J$4:$Q$4,0))*HLOOKUP(AJ$4,$X$1:$AC$2,2,FALSE)*'[5]Number of Hazard Events'!O45*HLOOKUP(AJ$4,[5]Assumptions!$B$2:$H$3,2,FALSE)</f>
        <v>107530575.988039</v>
      </c>
      <c r="AK45" s="84">
        <f>HLOOKUP(AK$5,$AE$1:$AH$3,2,FALSE)*INDEX('[5]Pop and Housing Units'!$J$4:$Q$115,MATCH('Relocation Components'!$B45,'[5]Pop and Housing Units'!$Q$4:$Q$115,0),MATCH('Relocation Components'!AK$4,'[5]Pop and Housing Units'!$J$4:$Q$4,0))*HLOOKUP(AK$4,$X$1:$AC$2,2,FALSE)*'[5]Number of Hazard Events'!P45*HLOOKUP(AK$4,[5]Assumptions!$B$2:$H$3,2,FALSE)</f>
        <v>38674584.373835117</v>
      </c>
      <c r="AL45" s="84">
        <f>HLOOKUP(AL$5,$AE$1:$AH$3,2,FALSE)*INDEX('[5]Pop and Housing Units'!$J$4:$Q$115,MATCH('Relocation Components'!$B45,'[5]Pop and Housing Units'!$Q$4:$Q$115,0),MATCH('Relocation Components'!AL$4,'[5]Pop and Housing Units'!$J$4:$Q$4,0))*HLOOKUP(AL$4,$X$1:$AC$2,2,FALSE)*'[5]Number of Hazard Events'!Q45*HLOOKUP(AL$4,[5]Assumptions!$B$2:$H$3,2,FALSE)</f>
        <v>0</v>
      </c>
      <c r="AM45" s="84">
        <f>HLOOKUP(AM$5,$AE$1:$AH$3,2,FALSE)*INDEX('[5]Pop and Housing Units'!$J$4:$Q$115,MATCH('Relocation Components'!$B45,'[5]Pop and Housing Units'!$Q$4:$Q$115,0),MATCH('Relocation Components'!AM$4,'[5]Pop and Housing Units'!$J$4:$Q$4,0))*HLOOKUP(AM$4,$X$1:$AC$2,2,FALSE)*'[5]Number of Hazard Events'!R45*HLOOKUP(AM$4,[5]Assumptions!$B$2:$H$3,2,FALSE)</f>
        <v>19012703.812412627</v>
      </c>
      <c r="AN45" s="84">
        <f>HLOOKUP(AN$5,$AE$1:$AH$3,2,FALSE)*INDEX('[5]Pop and Housing Units'!$J$4:$Q$115,MATCH('Relocation Components'!$B45,'[5]Pop and Housing Units'!$Q$4:$Q$115,0),MATCH('Relocation Components'!AN$4,'[5]Pop and Housing Units'!$J$4:$Q$4,0))*HLOOKUP(AN$4,$X$1:$AC$2,2,FALSE)*'[5]Number of Hazard Events'!S45*HLOOKUP(AN$4,[5]Assumptions!$B$2:$H$3,2,FALSE)</f>
        <v>5359167.678313897</v>
      </c>
      <c r="AO45" s="84">
        <f>HLOOKUP(AO$5,$AE$1:$AH$3,2,FALSE)*INDEX('[5]Pop and Housing Units'!$J$4:$Q$115,MATCH('Relocation Components'!$B45,'[5]Pop and Housing Units'!$Q$4:$Q$115,0),MATCH('Relocation Components'!AO$4,'[5]Pop and Housing Units'!$J$4:$Q$4,0))*HLOOKUP(AO$4,$X$1:$AC$2,2,FALSE)*'[5]Number of Hazard Events'!T45*HLOOKUP(AO$4,[5]Assumptions!$B$2:$H$3,2,FALSE)</f>
        <v>0</v>
      </c>
      <c r="AP45" s="60">
        <f t="shared" si="6"/>
        <v>9859032113.0883865</v>
      </c>
      <c r="AQ45" s="60">
        <f>'Emergency Relocation Component'!AN55</f>
        <v>9858109829.4707489</v>
      </c>
      <c r="AR45" s="60">
        <f t="shared" si="12"/>
        <v>922283.61763763428</v>
      </c>
      <c r="AS45" s="60">
        <f t="shared" si="13"/>
        <v>1567882.1499839781</v>
      </c>
      <c r="AT45" s="60">
        <f t="shared" si="14"/>
        <v>-2074310872.2538142</v>
      </c>
    </row>
    <row r="46" spans="1:46">
      <c r="A46">
        <f t="shared" si="9"/>
        <v>0.02</v>
      </c>
      <c r="B46" s="12">
        <f t="shared" si="7"/>
        <v>2060</v>
      </c>
      <c r="C46" s="60">
        <f>IF(MOD($B46,10)=0,VLOOKUP($B46,'[6]R1 Analysis'!$B$45:$X$58,23,FALSE),(VLOOKUP(CEILING($B46,10),$B$6:$R$116,COLUMN()-1,FALSE)-VLOOKUP(FLOOR($B46,10),$B$6:$R$116,COLUMN()-1,FALSE))/10+C45)</f>
        <v>23244466.817660335</v>
      </c>
      <c r="D46" s="60">
        <f>IF(MOD($B46,10)=0,VLOOKUP($B46,'[6]R1 Analysis'!$B$45:$X$58,15,FALSE),(VLOOKUP(CEILING($B46,10),$B$6:$R$116,COLUMN()-1,FALSE)-VLOOKUP(FLOOR($B46,10),$B$6:$R$116,COLUMN()-1,FALSE))/10+D45)</f>
        <v>3635651.3479202897</v>
      </c>
      <c r="E46" s="60">
        <f>IF(MOD($B46,10)=0,VLOOKUP($B46,'[6]R1 Analysis'!$B$45:$X$58,22,FALSE),(VLOOKUP(CEILING($B46,10),$B$6:$R$116,COLUMN()-1,FALSE)-VLOOKUP(FLOOR($B46,10),$B$6:$R$116,COLUMN()-1,FALSE))/10+E45)</f>
        <v>761212.53484773648</v>
      </c>
      <c r="F46" s="60">
        <f>IF(MOD($B46,10)=0,VLOOKUP($B46,'[6]R2 Analysis'!$B$45:$X$58,8,FALSE),(VLOOKUP(CEILING($B46,10),$B$6:$R$116,COLUMN()-1,FALSE)-VLOOKUP(FLOOR($B46,10),$B$6:$R$116,COLUMN()-1,FALSE))/10+F45)</f>
        <v>226540334.75619048</v>
      </c>
      <c r="G46" s="60">
        <f>IF(MOD($B46,10)=0,VLOOKUP($B46,'[6]R2 Analysis'!$B$45:$X$58,15,FALSE),(VLOOKUP(CEILING($B46,10),$B$6:$R$116,COLUMN()-1,FALSE)-VLOOKUP(FLOOR($B46,10),$B$6:$R$116,COLUMN()-1,FALSE))/10+G45)</f>
        <v>7114322.4765116284</v>
      </c>
      <c r="H46" s="60">
        <f>IF(MOD($B46,10)=0,VLOOKUP($B46,'[6]R2 Analysis'!$B$45:$X$58,22,FALSE),(VLOOKUP(CEILING($B46,10),$B$6:$R$116,COLUMN()-1,FALSE)-VLOOKUP(FLOOR($B46,10),$B$6:$R$116,COLUMN()-1,FALSE))/10+H45)</f>
        <v>1463439.3404382716</v>
      </c>
      <c r="I46" s="60">
        <f>IF(MOD($B46,10)=0,VLOOKUP($B46,'[6]R3 Analysis'!$B$45:$X$58,8,FALSE),(VLOOKUP(CEILING($B46,10),$B$6:$R$116,COLUMN()-1,FALSE)-VLOOKUP(FLOOR($B46,10),$B$6:$R$116,COLUMN()-1,FALSE))/10+I45)</f>
        <v>37045909.049548388</v>
      </c>
      <c r="J46" s="60">
        <f>IF(MOD($B46,10)=0,VLOOKUP($B46,'[6]R3 Analysis'!$B$45:$X$58,15,FALSE),(VLOOKUP(CEILING($B46,10),$B$6:$R$116,COLUMN()-1,FALSE)-VLOOKUP(FLOOR($B46,10),$B$6:$R$116,COLUMN()-1,FALSE))/10+J45)</f>
        <v>2564393.9639999997</v>
      </c>
      <c r="K46" s="60">
        <f>IF(MOD($B46,10)=0,VLOOKUP($B46,'[6]R3 Analysis'!$B$45:$X$58,22,FALSE),(VLOOKUP(CEILING($B46,10),$B$6:$R$116,COLUMN()-1,FALSE)-VLOOKUP(FLOOR($B46,10),$B$6:$R$116,COLUMN()-1,FALSE))/10+K45)</f>
        <v>978780.42681981972</v>
      </c>
      <c r="L46" s="60">
        <f>IF(MOD($B46,10)=0,VLOOKUP($B46,'[6]R4 Analysis'!$B$45:$X$58,8,FALSE),(VLOOKUP(CEILING($B46,10),$B$6:$R$116,COLUMN()-1,FALSE)-VLOOKUP(FLOOR($B46,10),$B$6:$R$116,COLUMN()-1,FALSE))/10+L45)</f>
        <v>23183563.825653844</v>
      </c>
      <c r="M46" s="60">
        <f>IF(MOD($B46,10)=0,VLOOKUP($B46,'[6]R4 Analysis'!$B$45:$X$58,15,FALSE),(VLOOKUP(CEILING($B46,10),$B$6:$R$116,COLUMN()-1,FALSE)-VLOOKUP(FLOOR($B46,10),$B$6:$R$116,COLUMN()-1,FALSE))/10+M45)</f>
        <v>863648.53909696953</v>
      </c>
      <c r="N46" s="60">
        <f>IF(MOD($B46,10)=0,VLOOKUP($B46,'[6]R4 Analysis'!$B$45:$X$58,22,FALSE),(VLOOKUP(CEILING($B46,10),$B$6:$R$116,COLUMN()-1,FALSE)-VLOOKUP(FLOOR($B46,10),$B$6:$R$116,COLUMN()-1,FALSE))/10+N45)</f>
        <v>317018.30461692449</v>
      </c>
      <c r="O46" s="60">
        <f>IF(MOD($B46,10)=0,VLOOKUP($B46,'[6]R5 Analysis'!$B$45:$X$58,8,FALSE),(VLOOKUP(CEILING($B46,10),$B$6:$R$116,COLUMN()-1,FALSE)-VLOOKUP(FLOOR($B46,10),$B$6:$R$116,COLUMN()-1,FALSE))/10+O45)</f>
        <v>51816511.207500003</v>
      </c>
      <c r="P46" s="60">
        <f>IF(MOD($B46,10)=0,VLOOKUP($B46,'[6]R5 Analysis'!$B$45:$X$58,15,FALSE),(VLOOKUP(CEILING($B46,10),$B$6:$R$116,COLUMN()-1,FALSE)-VLOOKUP(FLOOR($B46,10),$B$6:$R$116,COLUMN()-1,FALSE))/10+P45)</f>
        <v>743113.70375448279</v>
      </c>
      <c r="Q46" s="60">
        <f>IF(MOD($B46,10)=0,VLOOKUP($B46,'[6]R5 Analysis'!$B$45:$X$58,22,FALSE),(VLOOKUP(CEILING($B46,10),$B$6:$R$116,COLUMN()-1,FALSE)-VLOOKUP(FLOOR($B46,10),$B$6:$R$116,COLUMN()-1,FALSE))/10+Q45)</f>
        <v>308382.49620918371</v>
      </c>
      <c r="R46" s="60">
        <f>IF(MOD($B46,10)=0,VLOOKUP($B46,'[6]R6 Analysis'!$B$45:$X$58,8,FALSE),(VLOOKUP(CEILING($B46,10),$B$6:$R$116,COLUMN()-1,FALSE)-VLOOKUP(FLOOR($B46,10),$B$6:$R$116,COLUMN()-1,FALSE))/10+R45)</f>
        <v>2948956.893375</v>
      </c>
      <c r="S46" s="60">
        <f>IF(MOD($B46,10)=0,VLOOKUP($B46,'[6]R6 Analysis'!$B$45:$X$58,15,FALSE),(VLOOKUP(CEILING($B46,10),$B$6:$T$116,COLUMN()-1,FALSE)-VLOOKUP(FLOOR($B46,10),$B$6:$T$116,COLUMN()-1,FALSE))/10+S45)</f>
        <v>362013.88860000001</v>
      </c>
      <c r="T46" s="60">
        <f>IF(MOD($B46,10)=0,VLOOKUP($B46,'[6]R6 Analysis'!$B$45:$X$58,22,FALSE),(VLOOKUP(CEILING($B46,10),$B$6:$T$116,COLUMN()-1,FALSE)-VLOOKUP(FLOOR($B46,10),$B$6:$T$116,COLUMN()-1,FALSE))/10+T45)</f>
        <v>198882.47784406782</v>
      </c>
      <c r="U46" s="60">
        <f t="shared" si="10"/>
        <v>384090602.05058736</v>
      </c>
      <c r="V46" s="60">
        <f>'Emergency Relocation Component'!U56</f>
        <v>2584957134.3287897</v>
      </c>
      <c r="W46" s="103">
        <f t="shared" si="11"/>
        <v>-2200866532.2782025</v>
      </c>
      <c r="X46" s="84">
        <f>HLOOKUP(X$5,$AE$1:$AH$3,2,FALSE)*INDEX('[5]Pop and Housing Units'!$J$4:$Q$115,MATCH('Relocation Components'!$B46,'[5]Pop and Housing Units'!$Q$4:$Q$115,0),MATCH('Relocation Components'!X$4,'[5]Pop and Housing Units'!$J$4:$Q$4,0))*HLOOKUP(X$4,$X$1:$AC$2,2,FALSE)*'[5]Number of Hazard Events'!C46*HLOOKUP(X$4,[5]Assumptions!$B$2:$H$3,2,FALSE)</f>
        <v>1624402099.7517822</v>
      </c>
      <c r="Y46" s="84">
        <f>HLOOKUP(Y$5,$AE$1:$AH$3,2,FALSE)*INDEX('[5]Pop and Housing Units'!$J$4:$Q$115,MATCH('Relocation Components'!$B46,'[5]Pop and Housing Units'!$Q$4:$Q$115,0),MATCH('Relocation Components'!Y$4,'[5]Pop and Housing Units'!$J$4:$Q$4,0))*HLOOKUP(Y$4,$X$1:$AC$2,2,FALSE)*'[5]Number of Hazard Events'!D46*HLOOKUP(Y$4,[5]Assumptions!$B$2:$H$3,2,FALSE)</f>
        <v>517542064.33952141</v>
      </c>
      <c r="Z46" s="84">
        <f>HLOOKUP(Z$5,$AE$1:$AH$3,2,FALSE)*INDEX('[5]Pop and Housing Units'!$J$4:$Q$115,MATCH('Relocation Components'!$B46,'[5]Pop and Housing Units'!$Q$4:$Q$115,0),MATCH('Relocation Components'!Z$4,'[5]Pop and Housing Units'!$J$4:$Q$4,0))*HLOOKUP(Z$4,$X$1:$AC$2,2,FALSE)*'[5]Number of Hazard Events'!E46*HLOOKUP(Z$4,[5]Assumptions!$B$2:$H$3,2,FALSE)</f>
        <v>0</v>
      </c>
      <c r="AA46" s="84">
        <f>HLOOKUP(AA$5,$AE$1:$AH$3,2,FALSE)*INDEX('[5]Pop and Housing Units'!$J$4:$Q$115,MATCH('Relocation Components'!$B46,'[5]Pop and Housing Units'!$Q$4:$Q$115,0),MATCH('Relocation Components'!AA$4,'[5]Pop and Housing Units'!$J$4:$Q$4,0))*HLOOKUP(AA$4,$X$1:$AC$2,2,FALSE)*'[5]Number of Hazard Events'!F46*HLOOKUP(AA$4,[5]Assumptions!$B$2:$H$3,2,FALSE)</f>
        <v>1977330995.3341348</v>
      </c>
      <c r="AB46" s="84">
        <f>HLOOKUP(AB$5,$AE$1:$AH$3,2,FALSE)*INDEX('[5]Pop and Housing Units'!$J$4:$Q$115,MATCH('Relocation Components'!$B46,'[5]Pop and Housing Units'!$Q$4:$Q$115,0),MATCH('Relocation Components'!AB$4,'[5]Pop and Housing Units'!$J$4:$Q$4,0))*HLOOKUP(AB$4,$X$1:$AC$2,2,FALSE)*'[5]Number of Hazard Events'!G46*HLOOKUP(AB$4,[5]Assumptions!$B$2:$H$3,2,FALSE)</f>
        <v>574098342.30837274</v>
      </c>
      <c r="AC46" s="84">
        <f>HLOOKUP(AC$5,$AE$1:$AH$3,2,FALSE)*INDEX('[5]Pop and Housing Units'!$J$4:$Q$115,MATCH('Relocation Components'!$B46,'[5]Pop and Housing Units'!$Q$4:$Q$115,0),MATCH('Relocation Components'!AC$4,'[5]Pop and Housing Units'!$J$4:$Q$4,0))*HLOOKUP(AC$4,$X$1:$AC$2,2,FALSE)*'[5]Number of Hazard Events'!H46*HLOOKUP(AC$4,[5]Assumptions!$B$2:$H$3,2,FALSE)</f>
        <v>0</v>
      </c>
      <c r="AD46" s="84">
        <f>HLOOKUP(AD$5,$AE$1:$AH$3,2,FALSE)*INDEX('[5]Pop and Housing Units'!$J$4:$Q$115,MATCH('Relocation Components'!$B46,'[5]Pop and Housing Units'!$Q$4:$Q$115,0),MATCH('Relocation Components'!AD$4,'[5]Pop and Housing Units'!$J$4:$Q$4,0))*HLOOKUP(AD$4,$X$1:$AC$2,2,FALSE)*'[5]Number of Hazard Events'!I46*HLOOKUP(AD$4,[5]Assumptions!$B$2:$H$3,2,FALSE)</f>
        <v>4268683297.4678044</v>
      </c>
      <c r="AE46" s="84">
        <f>HLOOKUP(AE$5,$AE$1:$AH$3,2,FALSE)*INDEX('[5]Pop and Housing Units'!$J$4:$Q$115,MATCH('Relocation Components'!$B46,'[5]Pop and Housing Units'!$Q$4:$Q$115,0),MATCH('Relocation Components'!AE$4,'[5]Pop and Housing Units'!$J$4:$Q$4,0))*HLOOKUP(AE$4,$X$1:$AC$2,2,FALSE)*'[5]Number of Hazard Events'!J46*HLOOKUP(AE$4,[5]Assumptions!$B$2:$H$3,2,FALSE)</f>
        <v>880073550.51939869</v>
      </c>
      <c r="AF46" s="84">
        <f>HLOOKUP(AF$5,$AE$1:$AH$3,2,FALSE)*INDEX('[5]Pop and Housing Units'!$J$4:$Q$115,MATCH('Relocation Components'!$B46,'[5]Pop and Housing Units'!$Q$4:$Q$115,0),MATCH('Relocation Components'!AF$4,'[5]Pop and Housing Units'!$J$4:$Q$4,0))*HLOOKUP(AF$4,$X$1:$AC$2,2,FALSE)*'[5]Number of Hazard Events'!K46*HLOOKUP(AF$4,[5]Assumptions!$B$2:$H$3,2,FALSE)</f>
        <v>0</v>
      </c>
      <c r="AG46" s="84">
        <f>HLOOKUP(AG$5,$AE$1:$AH$3,2,FALSE)*INDEX('[5]Pop and Housing Units'!$J$4:$Q$115,MATCH('Relocation Components'!$B46,'[5]Pop and Housing Units'!$Q$4:$Q$115,0),MATCH('Relocation Components'!AG$4,'[5]Pop and Housing Units'!$J$4:$Q$4,0))*HLOOKUP(AG$4,$X$1:$AC$2,2,FALSE)*'[5]Number of Hazard Events'!L46*HLOOKUP(AG$4,[5]Assumptions!$B$2:$H$3,2,FALSE)</f>
        <v>106253735.53235897</v>
      </c>
      <c r="AH46" s="84">
        <f>HLOOKUP(AH$5,$AE$1:$AH$3,2,FALSE)*INDEX('[5]Pop and Housing Units'!$J$4:$Q$115,MATCH('Relocation Components'!$B46,'[5]Pop and Housing Units'!$Q$4:$Q$115,0),MATCH('Relocation Components'!AH$4,'[5]Pop and Housing Units'!$J$4:$Q$4,0))*HLOOKUP(AH$4,$X$1:$AC$2,2,FALSE)*'[5]Number of Hazard Events'!M46*HLOOKUP(AH$4,[5]Assumptions!$B$2:$H$3,2,FALSE)</f>
        <v>36618022.906606361</v>
      </c>
      <c r="AI46" s="84">
        <f>HLOOKUP(AI$5,$AE$1:$AH$3,2,FALSE)*INDEX('[5]Pop and Housing Units'!$J$4:$Q$115,MATCH('Relocation Components'!$B46,'[5]Pop and Housing Units'!$Q$4:$Q$115,0),MATCH('Relocation Components'!AI$4,'[5]Pop and Housing Units'!$J$4:$Q$4,0))*HLOOKUP(AI$4,$X$1:$AC$2,2,FALSE)*'[5]Number of Hazard Events'!N46*HLOOKUP(AI$4,[5]Assumptions!$B$2:$H$3,2,FALSE)</f>
        <v>0</v>
      </c>
      <c r="AJ46" s="84">
        <f>HLOOKUP(AJ$5,$AE$1:$AH$3,2,FALSE)*INDEX('[5]Pop and Housing Units'!$J$4:$Q$115,MATCH('Relocation Components'!$B46,'[5]Pop and Housing Units'!$Q$4:$Q$115,0),MATCH('Relocation Components'!AJ$4,'[5]Pop and Housing Units'!$J$4:$Q$4,0))*HLOOKUP(AJ$4,$X$1:$AC$2,2,FALSE)*'[5]Number of Hazard Events'!O46*HLOOKUP(AJ$4,[5]Assumptions!$B$2:$H$3,2,FALSE)</f>
        <v>108362575.7957577</v>
      </c>
      <c r="AK46" s="84">
        <f>HLOOKUP(AK$5,$AE$1:$AH$3,2,FALSE)*INDEX('[5]Pop and Housing Units'!$J$4:$Q$115,MATCH('Relocation Components'!$B46,'[5]Pop and Housing Units'!$Q$4:$Q$115,0),MATCH('Relocation Components'!AK$4,'[5]Pop and Housing Units'!$J$4:$Q$4,0))*HLOOKUP(AK$4,$X$1:$AC$2,2,FALSE)*'[5]Number of Hazard Events'!P46*HLOOKUP(AK$4,[5]Assumptions!$B$2:$H$3,2,FALSE)</f>
        <v>38982742.010627709</v>
      </c>
      <c r="AL46" s="84">
        <f>HLOOKUP(AL$5,$AE$1:$AH$3,2,FALSE)*INDEX('[5]Pop and Housing Units'!$J$4:$Q$115,MATCH('Relocation Components'!$B46,'[5]Pop and Housing Units'!$Q$4:$Q$115,0),MATCH('Relocation Components'!AL$4,'[5]Pop and Housing Units'!$J$4:$Q$4,0))*HLOOKUP(AL$4,$X$1:$AC$2,2,FALSE)*'[5]Number of Hazard Events'!Q46*HLOOKUP(AL$4,[5]Assumptions!$B$2:$H$3,2,FALSE)</f>
        <v>0</v>
      </c>
      <c r="AM46" s="84">
        <f>HLOOKUP(AM$5,$AE$1:$AH$3,2,FALSE)*INDEX('[5]Pop and Housing Units'!$J$4:$Q$115,MATCH('Relocation Components'!$B46,'[5]Pop and Housing Units'!$Q$4:$Q$115,0),MATCH('Relocation Components'!AM$4,'[5]Pop and Housing Units'!$J$4:$Q$4,0))*HLOOKUP(AM$4,$X$1:$AC$2,2,FALSE)*'[5]Number of Hazard Events'!R46*HLOOKUP(AM$4,[5]Assumptions!$B$2:$H$3,2,FALSE)</f>
        <v>19218010.730599131</v>
      </c>
      <c r="AN46" s="84">
        <f>HLOOKUP(AN$5,$AE$1:$AH$3,2,FALSE)*INDEX('[5]Pop and Housing Units'!$J$4:$Q$115,MATCH('Relocation Components'!$B46,'[5]Pop and Housing Units'!$Q$4:$Q$115,0),MATCH('Relocation Components'!AN$4,'[5]Pop and Housing Units'!$J$4:$Q$4,0))*HLOOKUP(AN$4,$X$1:$AC$2,2,FALSE)*'[5]Number of Hazard Events'!S46*HLOOKUP(AN$4,[5]Assumptions!$B$2:$H$3,2,FALSE)</f>
        <v>5418089.7722412003</v>
      </c>
      <c r="AO46" s="84">
        <f>HLOOKUP(AO$5,$AE$1:$AH$3,2,FALSE)*INDEX('[5]Pop and Housing Units'!$J$4:$Q$115,MATCH('Relocation Components'!$B46,'[5]Pop and Housing Units'!$Q$4:$Q$115,0),MATCH('Relocation Components'!AO$4,'[5]Pop and Housing Units'!$J$4:$Q$4,0))*HLOOKUP(AO$4,$X$1:$AC$2,2,FALSE)*'[5]Number of Hazard Events'!T46*HLOOKUP(AO$4,[5]Assumptions!$B$2:$H$3,2,FALSE)</f>
        <v>0</v>
      </c>
      <c r="AP46" s="60">
        <f t="shared" si="6"/>
        <v>10156983526.469206</v>
      </c>
      <c r="AQ46" s="60">
        <f>'Emergency Relocation Component'!AN56</f>
        <v>10156039714.877453</v>
      </c>
      <c r="AR46" s="60">
        <f t="shared" si="12"/>
        <v>943811.59175300598</v>
      </c>
      <c r="AS46" s="60">
        <f t="shared" si="13"/>
        <v>1604479.7059801102</v>
      </c>
      <c r="AT46" s="60">
        <f t="shared" si="14"/>
        <v>-2199262052.5722222</v>
      </c>
    </row>
    <row r="47" spans="1:46">
      <c r="A47">
        <f t="shared" si="9"/>
        <v>0.02</v>
      </c>
      <c r="B47" s="12">
        <f t="shared" si="7"/>
        <v>2061</v>
      </c>
      <c r="C47" s="60">
        <f>IF(MOD($B47,10)=0,VLOOKUP($B47,'[6]R1 Analysis'!$B$45:$X$58,23,FALSE),(VLOOKUP(CEILING($B47,10),$B$6:$R$116,COLUMN()-1,FALSE)-VLOOKUP(FLOOR($B47,10),$B$6:$R$116,COLUMN()-1,FALSE))/10+C46)</f>
        <v>23221340.4078076</v>
      </c>
      <c r="D47" s="60">
        <f>IF(MOD($B47,10)=0,VLOOKUP($B47,'[6]R1 Analysis'!$B$45:$X$58,15,FALSE),(VLOOKUP(CEILING($B47,10),$B$6:$R$116,COLUMN()-1,FALSE)-VLOOKUP(FLOOR($B47,10),$B$6:$R$116,COLUMN()-1,FALSE))/10+D46)</f>
        <v>3632049.816345186</v>
      </c>
      <c r="E47" s="60">
        <f>IF(MOD($B47,10)=0,VLOOKUP($B47,'[6]R1 Analysis'!$B$45:$X$58,22,FALSE),(VLOOKUP(CEILING($B47,10),$B$6:$R$116,COLUMN()-1,FALSE)-VLOOKUP(FLOOR($B47,10),$B$6:$R$116,COLUMN()-1,FALSE))/10+E46)</f>
        <v>760472.6428839505</v>
      </c>
      <c r="F47" s="60">
        <f>IF(MOD($B47,10)=0,VLOOKUP($B47,'[6]R2 Analysis'!$B$45:$X$58,8,FALSE),(VLOOKUP(CEILING($B47,10),$B$6:$R$116,COLUMN()-1,FALSE)-VLOOKUP(FLOOR($B47,10),$B$6:$R$116,COLUMN()-1,FALSE))/10+F46)</f>
        <v>226330250.98361903</v>
      </c>
      <c r="G47" s="60">
        <f>IF(MOD($B47,10)=0,VLOOKUP($B47,'[6]R2 Analysis'!$B$45:$X$58,15,FALSE),(VLOOKUP(CEILING($B47,10),$B$6:$R$116,COLUMN()-1,FALSE)-VLOOKUP(FLOOR($B47,10),$B$6:$R$116,COLUMN()-1,FALSE))/10+G46)</f>
        <v>7107316.0902558146</v>
      </c>
      <c r="H47" s="60">
        <f>IF(MOD($B47,10)=0,VLOOKUP($B47,'[6]R2 Analysis'!$B$45:$X$58,22,FALSE),(VLOOKUP(CEILING($B47,10),$B$6:$R$116,COLUMN()-1,FALSE)-VLOOKUP(FLOOR($B47,10),$B$6:$R$116,COLUMN()-1,FALSE))/10+H46)</f>
        <v>1462011.4540271605</v>
      </c>
      <c r="I47" s="60">
        <f>IF(MOD($B47,10)=0,VLOOKUP($B47,'[6]R3 Analysis'!$B$45:$X$58,8,FALSE),(VLOOKUP(CEILING($B47,10),$B$6:$R$116,COLUMN()-1,FALSE)-VLOOKUP(FLOOR($B47,10),$B$6:$R$116,COLUMN()-1,FALSE))/10+I46)</f>
        <v>37009338.556903228</v>
      </c>
      <c r="J47" s="60">
        <f>IF(MOD($B47,10)=0,VLOOKUP($B47,'[6]R3 Analysis'!$B$45:$X$58,15,FALSE),(VLOOKUP(CEILING($B47,10),$B$6:$R$116,COLUMN()-1,FALSE)-VLOOKUP(FLOOR($B47,10),$B$6:$R$116,COLUMN()-1,FALSE))/10+J46)</f>
        <v>2561876.8427999998</v>
      </c>
      <c r="K47" s="60">
        <f>IF(MOD($B47,10)=0,VLOOKUP($B47,'[6]R3 Analysis'!$B$45:$X$58,22,FALSE),(VLOOKUP(CEILING($B47,10),$B$6:$R$116,COLUMN()-1,FALSE)-VLOOKUP(FLOOR($B47,10),$B$6:$R$116,COLUMN()-1,FALSE))/10+K46)</f>
        <v>977824.93647027016</v>
      </c>
      <c r="L47" s="60">
        <f>IF(MOD($B47,10)=0,VLOOKUP($B47,'[6]R4 Analysis'!$B$45:$X$58,8,FALSE),(VLOOKUP(CEILING($B47,10),$B$6:$R$116,COLUMN()-1,FALSE)-VLOOKUP(FLOOR($B47,10),$B$6:$R$116,COLUMN()-1,FALSE))/10+L46)</f>
        <v>23159613.863024037</v>
      </c>
      <c r="M47" s="60">
        <f>IF(MOD($B47,10)=0,VLOOKUP($B47,'[6]R4 Analysis'!$B$45:$X$58,15,FALSE),(VLOOKUP(CEILING($B47,10),$B$6:$R$116,COLUMN()-1,FALSE)-VLOOKUP(FLOOR($B47,10),$B$6:$R$116,COLUMN()-1,FALSE))/10+M46)</f>
        <v>862820.09925131302</v>
      </c>
      <c r="N47" s="60">
        <f>IF(MOD($B47,10)=0,VLOOKUP($B47,'[6]R4 Analysis'!$B$45:$X$58,22,FALSE),(VLOOKUP(CEILING($B47,10),$B$6:$R$116,COLUMN()-1,FALSE)-VLOOKUP(FLOOR($B47,10),$B$6:$R$116,COLUMN()-1,FALSE))/10+N46)</f>
        <v>316710.66041219293</v>
      </c>
      <c r="O47" s="60">
        <f>IF(MOD($B47,10)=0,VLOOKUP($B47,'[6]R5 Analysis'!$B$45:$X$58,8,FALSE),(VLOOKUP(CEILING($B47,10),$B$6:$R$116,COLUMN()-1,FALSE)-VLOOKUP(FLOOR($B47,10),$B$6:$R$116,COLUMN()-1,FALSE))/10+O46)</f>
        <v>51763366.0678</v>
      </c>
      <c r="P47" s="60">
        <f>IF(MOD($B47,10)=0,VLOOKUP($B47,'[6]R5 Analysis'!$B$45:$X$58,15,FALSE),(VLOOKUP(CEILING($B47,10),$B$6:$R$116,COLUMN()-1,FALSE)-VLOOKUP(FLOOR($B47,10),$B$6:$R$116,COLUMN()-1,FALSE))/10+P46)</f>
        <v>742372.17903227592</v>
      </c>
      <c r="Q47" s="60">
        <f>IF(MOD($B47,10)=0,VLOOKUP($B47,'[6]R5 Analysis'!$B$45:$X$58,22,FALSE),(VLOOKUP(CEILING($B47,10),$B$6:$R$116,COLUMN()-1,FALSE)-VLOOKUP(FLOOR($B47,10),$B$6:$R$116,COLUMN()-1,FALSE))/10+Q46)</f>
        <v>308081.03459234699</v>
      </c>
      <c r="R47" s="60">
        <f>IF(MOD($B47,10)=0,VLOOKUP($B47,'[6]R6 Analysis'!$B$45:$X$58,8,FALSE),(VLOOKUP(CEILING($B47,10),$B$6:$R$116,COLUMN()-1,FALSE)-VLOOKUP(FLOOR($B47,10),$B$6:$R$116,COLUMN()-1,FALSE))/10+R46)</f>
        <v>2946588.2533</v>
      </c>
      <c r="S47" s="60">
        <f>IF(MOD($B47,10)=0,VLOOKUP($B47,'[6]R6 Analysis'!$B$45:$X$58,15,FALSE),(VLOOKUP(CEILING($B47,10),$B$6:$T$116,COLUMN()-1,FALSE)-VLOOKUP(FLOOR($B47,10),$B$6:$T$116,COLUMN()-1,FALSE))/10+S46)</f>
        <v>361652.90609</v>
      </c>
      <c r="T47" s="60">
        <f>IF(MOD($B47,10)=0,VLOOKUP($B47,'[6]R6 Analysis'!$B$45:$X$58,22,FALSE),(VLOOKUP(CEILING($B47,10),$B$6:$T$116,COLUMN()-1,FALSE)-VLOOKUP(FLOOR($B47,10),$B$6:$T$116,COLUMN()-1,FALSE))/10+T46)</f>
        <v>198688.08143715258</v>
      </c>
      <c r="U47" s="60">
        <f t="shared" si="10"/>
        <v>383722374.8760516</v>
      </c>
      <c r="V47" s="60">
        <f>'Emergency Relocation Component'!U57</f>
        <v>2711605066.6121001</v>
      </c>
      <c r="W47" s="103">
        <f t="shared" si="11"/>
        <v>-2327882691.7360487</v>
      </c>
      <c r="X47" s="84">
        <f>HLOOKUP(X$5,$AE$1:$AH$3,2,FALSE)*INDEX('[5]Pop and Housing Units'!$J$4:$Q$115,MATCH('Relocation Components'!$B47,'[5]Pop and Housing Units'!$Q$4:$Q$115,0),MATCH('Relocation Components'!X$4,'[5]Pop and Housing Units'!$J$4:$Q$4,0))*HLOOKUP(X$4,$X$1:$AC$2,2,FALSE)*'[5]Number of Hazard Events'!C47*HLOOKUP(X$4,[5]Assumptions!$B$2:$H$3,2,FALSE)</f>
        <v>1674247794.7040973</v>
      </c>
      <c r="Y47" s="84">
        <f>HLOOKUP(Y$5,$AE$1:$AH$3,2,FALSE)*INDEX('[5]Pop and Housing Units'!$J$4:$Q$115,MATCH('Relocation Components'!$B47,'[5]Pop and Housing Units'!$Q$4:$Q$115,0),MATCH('Relocation Components'!Y$4,'[5]Pop and Housing Units'!$J$4:$Q$4,0))*HLOOKUP(Y$4,$X$1:$AC$2,2,FALSE)*'[5]Number of Hazard Events'!D47*HLOOKUP(Y$4,[5]Assumptions!$B$2:$H$3,2,FALSE)</f>
        <v>533426371.70477563</v>
      </c>
      <c r="Z47" s="84">
        <f>HLOOKUP(Z$5,$AE$1:$AH$3,2,FALSE)*INDEX('[5]Pop and Housing Units'!$J$4:$Q$115,MATCH('Relocation Components'!$B47,'[5]Pop and Housing Units'!$Q$4:$Q$115,0),MATCH('Relocation Components'!Z$4,'[5]Pop and Housing Units'!$J$4:$Q$4,0))*HLOOKUP(Z$4,$X$1:$AC$2,2,FALSE)*'[5]Number of Hazard Events'!E47*HLOOKUP(Z$4,[5]Assumptions!$B$2:$H$3,2,FALSE)</f>
        <v>0</v>
      </c>
      <c r="AA47" s="84">
        <f>HLOOKUP(AA$5,$AE$1:$AH$3,2,FALSE)*INDEX('[5]Pop and Housing Units'!$J$4:$Q$115,MATCH('Relocation Components'!$B47,'[5]Pop and Housing Units'!$Q$4:$Q$115,0),MATCH('Relocation Components'!AA$4,'[5]Pop and Housing Units'!$J$4:$Q$4,0))*HLOOKUP(AA$4,$X$1:$AC$2,2,FALSE)*'[5]Number of Hazard Events'!F47*HLOOKUP(AA$4,[5]Assumptions!$B$2:$H$3,2,FALSE)</f>
        <v>2030173408.5041335</v>
      </c>
      <c r="AB47" s="84">
        <f>HLOOKUP(AB$5,$AE$1:$AH$3,2,FALSE)*INDEX('[5]Pop and Housing Units'!$J$4:$Q$115,MATCH('Relocation Components'!$B47,'[5]Pop and Housing Units'!$Q$4:$Q$115,0),MATCH('Relocation Components'!AB$4,'[5]Pop and Housing Units'!$J$4:$Q$4,0))*HLOOKUP(AB$4,$X$1:$AC$2,2,FALSE)*'[5]Number of Hazard Events'!G47*HLOOKUP(AB$4,[5]Assumptions!$B$2:$H$3,2,FALSE)</f>
        <v>589406702.82631218</v>
      </c>
      <c r="AC47" s="84">
        <f>HLOOKUP(AC$5,$AE$1:$AH$3,2,FALSE)*INDEX('[5]Pop and Housing Units'!$J$4:$Q$115,MATCH('Relocation Components'!$B47,'[5]Pop and Housing Units'!$Q$4:$Q$115,0),MATCH('Relocation Components'!AC$4,'[5]Pop and Housing Units'!$J$4:$Q$4,0))*HLOOKUP(AC$4,$X$1:$AC$2,2,FALSE)*'[5]Number of Hazard Events'!H47*HLOOKUP(AC$4,[5]Assumptions!$B$2:$H$3,2,FALSE)</f>
        <v>0</v>
      </c>
      <c r="AD47" s="84">
        <f>HLOOKUP(AD$5,$AE$1:$AH$3,2,FALSE)*INDEX('[5]Pop and Housing Units'!$J$4:$Q$115,MATCH('Relocation Components'!$B47,'[5]Pop and Housing Units'!$Q$4:$Q$115,0),MATCH('Relocation Components'!AD$4,'[5]Pop and Housing Units'!$J$4:$Q$4,0))*HLOOKUP(AD$4,$X$1:$AC$2,2,FALSE)*'[5]Number of Hazard Events'!I47*HLOOKUP(AD$4,[5]Assumptions!$B$2:$H$3,2,FALSE)</f>
        <v>4399016176.4657583</v>
      </c>
      <c r="AE47" s="84">
        <f>HLOOKUP(AE$5,$AE$1:$AH$3,2,FALSE)*INDEX('[5]Pop and Housing Units'!$J$4:$Q$115,MATCH('Relocation Components'!$B47,'[5]Pop and Housing Units'!$Q$4:$Q$115,0),MATCH('Relocation Components'!AE$4,'[5]Pop and Housing Units'!$J$4:$Q$4,0))*HLOOKUP(AE$4,$X$1:$AC$2,2,FALSE)*'[5]Number of Hazard Events'!J47*HLOOKUP(AE$4,[5]Assumptions!$B$2:$H$3,2,FALSE)</f>
        <v>906949338.08171749</v>
      </c>
      <c r="AF47" s="84">
        <f>HLOOKUP(AF$5,$AE$1:$AH$3,2,FALSE)*INDEX('[5]Pop and Housing Units'!$J$4:$Q$115,MATCH('Relocation Components'!$B47,'[5]Pop and Housing Units'!$Q$4:$Q$115,0),MATCH('Relocation Components'!AF$4,'[5]Pop and Housing Units'!$J$4:$Q$4,0))*HLOOKUP(AF$4,$X$1:$AC$2,2,FALSE)*'[5]Number of Hazard Events'!K47*HLOOKUP(AF$4,[5]Assumptions!$B$2:$H$3,2,FALSE)</f>
        <v>0</v>
      </c>
      <c r="AG47" s="84">
        <f>HLOOKUP(AG$5,$AE$1:$AH$3,2,FALSE)*INDEX('[5]Pop and Housing Units'!$J$4:$Q$115,MATCH('Relocation Components'!$B47,'[5]Pop and Housing Units'!$Q$4:$Q$115,0),MATCH('Relocation Components'!AG$4,'[5]Pop and Housing Units'!$J$4:$Q$4,0))*HLOOKUP(AG$4,$X$1:$AC$2,2,FALSE)*'[5]Number of Hazard Events'!L47*HLOOKUP(AG$4,[5]Assumptions!$B$2:$H$3,2,FALSE)</f>
        <v>106825255.22396982</v>
      </c>
      <c r="AH47" s="84">
        <f>HLOOKUP(AH$5,$AE$1:$AH$3,2,FALSE)*INDEX('[5]Pop and Housing Units'!$J$4:$Q$115,MATCH('Relocation Components'!$B47,'[5]Pop and Housing Units'!$Q$4:$Q$115,0),MATCH('Relocation Components'!AH$4,'[5]Pop and Housing Units'!$J$4:$Q$4,0))*HLOOKUP(AH$4,$X$1:$AC$2,2,FALSE)*'[5]Number of Hazard Events'!M47*HLOOKUP(AH$4,[5]Assumptions!$B$2:$H$3,2,FALSE)</f>
        <v>36817705.337171309</v>
      </c>
      <c r="AI47" s="84">
        <f>HLOOKUP(AI$5,$AE$1:$AH$3,2,FALSE)*INDEX('[5]Pop and Housing Units'!$J$4:$Q$115,MATCH('Relocation Components'!$B47,'[5]Pop and Housing Units'!$Q$4:$Q$115,0),MATCH('Relocation Components'!AI$4,'[5]Pop and Housing Units'!$J$4:$Q$4,0))*HLOOKUP(AI$4,$X$1:$AC$2,2,FALSE)*'[5]Number of Hazard Events'!N47*HLOOKUP(AI$4,[5]Assumptions!$B$2:$H$3,2,FALSE)</f>
        <v>0</v>
      </c>
      <c r="AJ47" s="84">
        <f>HLOOKUP(AJ$5,$AE$1:$AH$3,2,FALSE)*INDEX('[5]Pop and Housing Units'!$J$4:$Q$115,MATCH('Relocation Components'!$B47,'[5]Pop and Housing Units'!$Q$4:$Q$115,0),MATCH('Relocation Components'!AJ$4,'[5]Pop and Housing Units'!$J$4:$Q$4,0))*HLOOKUP(AJ$4,$X$1:$AC$2,2,FALSE)*'[5]Number of Hazard Events'!O47*HLOOKUP(AJ$4,[5]Assumptions!$B$2:$H$3,2,FALSE)</f>
        <v>108999886.5647909</v>
      </c>
      <c r="AK47" s="84">
        <f>HLOOKUP(AK$5,$AE$1:$AH$3,2,FALSE)*INDEX('[5]Pop and Housing Units'!$J$4:$Q$115,MATCH('Relocation Components'!$B47,'[5]Pop and Housing Units'!$Q$4:$Q$115,0),MATCH('Relocation Components'!AK$4,'[5]Pop and Housing Units'!$J$4:$Q$4,0))*HLOOKUP(AK$4,$X$1:$AC$2,2,FALSE)*'[5]Number of Hazard Events'!P47*HLOOKUP(AK$4,[5]Assumptions!$B$2:$H$3,2,FALSE)</f>
        <v>39213100.875054128</v>
      </c>
      <c r="AL47" s="84">
        <f>HLOOKUP(AL$5,$AE$1:$AH$3,2,FALSE)*INDEX('[5]Pop and Housing Units'!$J$4:$Q$115,MATCH('Relocation Components'!$B47,'[5]Pop and Housing Units'!$Q$4:$Q$115,0),MATCH('Relocation Components'!AL$4,'[5]Pop and Housing Units'!$J$4:$Q$4,0))*HLOOKUP(AL$4,$X$1:$AC$2,2,FALSE)*'[5]Number of Hazard Events'!Q47*HLOOKUP(AL$4,[5]Assumptions!$B$2:$H$3,2,FALSE)</f>
        <v>0</v>
      </c>
      <c r="AM47" s="84">
        <f>HLOOKUP(AM$5,$AE$1:$AH$3,2,FALSE)*INDEX('[5]Pop and Housing Units'!$J$4:$Q$115,MATCH('Relocation Components'!$B47,'[5]Pop and Housing Units'!$Q$4:$Q$115,0),MATCH('Relocation Components'!AM$4,'[5]Pop and Housing Units'!$J$4:$Q$4,0))*HLOOKUP(AM$4,$X$1:$AC$2,2,FALSE)*'[5]Number of Hazard Events'!R47*HLOOKUP(AM$4,[5]Assumptions!$B$2:$H$3,2,FALSE)</f>
        <v>19394350.718858633</v>
      </c>
      <c r="AN47" s="84">
        <f>HLOOKUP(AN$5,$AE$1:$AH$3,2,FALSE)*INDEX('[5]Pop and Housing Units'!$J$4:$Q$115,MATCH('Relocation Components'!$B47,'[5]Pop and Housing Units'!$Q$4:$Q$115,0),MATCH('Relocation Components'!AN$4,'[5]Pop and Housing Units'!$J$4:$Q$4,0))*HLOOKUP(AN$4,$X$1:$AC$2,2,FALSE)*'[5]Number of Hazard Events'!S47*HLOOKUP(AN$4,[5]Assumptions!$B$2:$H$3,2,FALSE)</f>
        <v>5466743.6330930702</v>
      </c>
      <c r="AO47" s="84">
        <f>HLOOKUP(AO$5,$AE$1:$AH$3,2,FALSE)*INDEX('[5]Pop and Housing Units'!$J$4:$Q$115,MATCH('Relocation Components'!$B47,'[5]Pop and Housing Units'!$Q$4:$Q$115,0),MATCH('Relocation Components'!AO$4,'[5]Pop and Housing Units'!$J$4:$Q$4,0))*HLOOKUP(AO$4,$X$1:$AC$2,2,FALSE)*'[5]Number of Hazard Events'!T47*HLOOKUP(AO$4,[5]Assumptions!$B$2:$H$3,2,FALSE)</f>
        <v>0</v>
      </c>
      <c r="AP47" s="60">
        <f t="shared" si="6"/>
        <v>10449936834.639734</v>
      </c>
      <c r="AQ47" s="60">
        <f>'Emergency Relocation Component'!AN57</f>
        <v>10448972460.527964</v>
      </c>
      <c r="AR47" s="60">
        <f t="shared" si="12"/>
        <v>964374.11177062988</v>
      </c>
      <c r="AS47" s="60">
        <f t="shared" si="13"/>
        <v>1639435.9900100708</v>
      </c>
      <c r="AT47" s="60">
        <f t="shared" si="14"/>
        <v>-2326243255.7460384</v>
      </c>
    </row>
    <row r="48" spans="1:46">
      <c r="A48">
        <f t="shared" si="9"/>
        <v>0.02</v>
      </c>
      <c r="B48" s="12">
        <f t="shared" si="7"/>
        <v>2062</v>
      </c>
      <c r="C48" s="60">
        <f>IF(MOD($B48,10)=0,VLOOKUP($B48,'[6]R1 Analysis'!$B$45:$X$58,23,FALSE),(VLOOKUP(CEILING($B48,10),$B$6:$R$116,COLUMN()-1,FALSE)-VLOOKUP(FLOOR($B48,10),$B$6:$R$116,COLUMN()-1,FALSE))/10+C47)</f>
        <v>23198213.997954864</v>
      </c>
      <c r="D48" s="60">
        <f>IF(MOD($B48,10)=0,VLOOKUP($B48,'[6]R1 Analysis'!$B$45:$X$58,15,FALSE),(VLOOKUP(CEILING($B48,10),$B$6:$R$116,COLUMN()-1,FALSE)-VLOOKUP(FLOOR($B48,10),$B$6:$R$116,COLUMN()-1,FALSE))/10+D47)</f>
        <v>3628448.2847700827</v>
      </c>
      <c r="E48" s="60">
        <f>IF(MOD($B48,10)=0,VLOOKUP($B48,'[6]R1 Analysis'!$B$45:$X$58,22,FALSE),(VLOOKUP(CEILING($B48,10),$B$6:$R$116,COLUMN()-1,FALSE)-VLOOKUP(FLOOR($B48,10),$B$6:$R$116,COLUMN()-1,FALSE))/10+E47)</f>
        <v>759732.75092016452</v>
      </c>
      <c r="F48" s="60">
        <f>IF(MOD($B48,10)=0,VLOOKUP($B48,'[6]R2 Analysis'!$B$45:$X$58,8,FALSE),(VLOOKUP(CEILING($B48,10),$B$6:$R$116,COLUMN()-1,FALSE)-VLOOKUP(FLOOR($B48,10),$B$6:$R$116,COLUMN()-1,FALSE))/10+F47)</f>
        <v>226120167.21104759</v>
      </c>
      <c r="G48" s="60">
        <f>IF(MOD($B48,10)=0,VLOOKUP($B48,'[6]R2 Analysis'!$B$45:$X$58,15,FALSE),(VLOOKUP(CEILING($B48,10),$B$6:$R$116,COLUMN()-1,FALSE)-VLOOKUP(FLOOR($B48,10),$B$6:$R$116,COLUMN()-1,FALSE))/10+G47)</f>
        <v>7100309.7040000008</v>
      </c>
      <c r="H48" s="60">
        <f>IF(MOD($B48,10)=0,VLOOKUP($B48,'[6]R2 Analysis'!$B$45:$X$58,22,FALSE),(VLOOKUP(CEILING($B48,10),$B$6:$R$116,COLUMN()-1,FALSE)-VLOOKUP(FLOOR($B48,10),$B$6:$R$116,COLUMN()-1,FALSE))/10+H47)</f>
        <v>1460583.5676160494</v>
      </c>
      <c r="I48" s="60">
        <f>IF(MOD($B48,10)=0,VLOOKUP($B48,'[6]R3 Analysis'!$B$45:$X$58,8,FALSE),(VLOOKUP(CEILING($B48,10),$B$6:$R$116,COLUMN()-1,FALSE)-VLOOKUP(FLOOR($B48,10),$B$6:$R$116,COLUMN()-1,FALSE))/10+I47)</f>
        <v>36972768.064258069</v>
      </c>
      <c r="J48" s="60">
        <f>IF(MOD($B48,10)=0,VLOOKUP($B48,'[6]R3 Analysis'!$B$45:$X$58,15,FALSE),(VLOOKUP(CEILING($B48,10),$B$6:$R$116,COLUMN()-1,FALSE)-VLOOKUP(FLOOR($B48,10),$B$6:$R$116,COLUMN()-1,FALSE))/10+J47)</f>
        <v>2559359.7215999998</v>
      </c>
      <c r="K48" s="60">
        <f>IF(MOD($B48,10)=0,VLOOKUP($B48,'[6]R3 Analysis'!$B$45:$X$58,22,FALSE),(VLOOKUP(CEILING($B48,10),$B$6:$R$116,COLUMN()-1,FALSE)-VLOOKUP(FLOOR($B48,10),$B$6:$R$116,COLUMN()-1,FALSE))/10+K47)</f>
        <v>976869.44612072059</v>
      </c>
      <c r="L48" s="60">
        <f>IF(MOD($B48,10)=0,VLOOKUP($B48,'[6]R4 Analysis'!$B$45:$X$58,8,FALSE),(VLOOKUP(CEILING($B48,10),$B$6:$R$116,COLUMN()-1,FALSE)-VLOOKUP(FLOOR($B48,10),$B$6:$R$116,COLUMN()-1,FALSE))/10+L47)</f>
        <v>23135663.900394231</v>
      </c>
      <c r="M48" s="60">
        <f>IF(MOD($B48,10)=0,VLOOKUP($B48,'[6]R4 Analysis'!$B$45:$X$58,15,FALSE),(VLOOKUP(CEILING($B48,10),$B$6:$R$116,COLUMN()-1,FALSE)-VLOOKUP(FLOOR($B48,10),$B$6:$R$116,COLUMN()-1,FALSE))/10+M47)</f>
        <v>861991.65940565651</v>
      </c>
      <c r="N48" s="60">
        <f>IF(MOD($B48,10)=0,VLOOKUP($B48,'[6]R4 Analysis'!$B$45:$X$58,22,FALSE),(VLOOKUP(CEILING($B48,10),$B$6:$R$116,COLUMN()-1,FALSE)-VLOOKUP(FLOOR($B48,10),$B$6:$R$116,COLUMN()-1,FALSE))/10+N47)</f>
        <v>316403.01620746136</v>
      </c>
      <c r="O48" s="60">
        <f>IF(MOD($B48,10)=0,VLOOKUP($B48,'[6]R5 Analysis'!$B$45:$X$58,8,FALSE),(VLOOKUP(CEILING($B48,10),$B$6:$R$116,COLUMN()-1,FALSE)-VLOOKUP(FLOOR($B48,10),$B$6:$R$116,COLUMN()-1,FALSE))/10+O47)</f>
        <v>51710220.928099997</v>
      </c>
      <c r="P48" s="60">
        <f>IF(MOD($B48,10)=0,VLOOKUP($B48,'[6]R5 Analysis'!$B$45:$X$58,15,FALSE),(VLOOKUP(CEILING($B48,10),$B$6:$R$116,COLUMN()-1,FALSE)-VLOOKUP(FLOOR($B48,10),$B$6:$R$116,COLUMN()-1,FALSE))/10+P47)</f>
        <v>741630.65431006905</v>
      </c>
      <c r="Q48" s="60">
        <f>IF(MOD($B48,10)=0,VLOOKUP($B48,'[6]R5 Analysis'!$B$45:$X$58,22,FALSE),(VLOOKUP(CEILING($B48,10),$B$6:$R$116,COLUMN()-1,FALSE)-VLOOKUP(FLOOR($B48,10),$B$6:$R$116,COLUMN()-1,FALSE))/10+Q47)</f>
        <v>307779.57297551027</v>
      </c>
      <c r="R48" s="60">
        <f>IF(MOD($B48,10)=0,VLOOKUP($B48,'[6]R6 Analysis'!$B$45:$X$58,8,FALSE),(VLOOKUP(CEILING($B48,10),$B$6:$R$116,COLUMN()-1,FALSE)-VLOOKUP(FLOOR($B48,10),$B$6:$R$116,COLUMN()-1,FALSE))/10+R47)</f>
        <v>2944219.613225</v>
      </c>
      <c r="S48" s="60">
        <f>IF(MOD($B48,10)=0,VLOOKUP($B48,'[6]R6 Analysis'!$B$45:$X$58,15,FALSE),(VLOOKUP(CEILING($B48,10),$B$6:$T$116,COLUMN()-1,FALSE)-VLOOKUP(FLOOR($B48,10),$B$6:$T$116,COLUMN()-1,FALSE))/10+S47)</f>
        <v>361291.92358</v>
      </c>
      <c r="T48" s="60">
        <f>IF(MOD($B48,10)=0,VLOOKUP($B48,'[6]R6 Analysis'!$B$45:$X$58,22,FALSE),(VLOOKUP(CEILING($B48,10),$B$6:$T$116,COLUMN()-1,FALSE)-VLOOKUP(FLOOR($B48,10),$B$6:$T$116,COLUMN()-1,FALSE))/10+T47)</f>
        <v>198493.68503023734</v>
      </c>
      <c r="U48" s="60">
        <f t="shared" si="10"/>
        <v>383354147.70151561</v>
      </c>
      <c r="V48" s="60">
        <f>'Emergency Relocation Component'!U58</f>
        <v>2844455399.28792</v>
      </c>
      <c r="W48" s="103">
        <f t="shared" si="11"/>
        <v>-2461101251.5864043</v>
      </c>
      <c r="X48" s="84">
        <f>HLOOKUP(X$5,$AE$1:$AH$3,2,FALSE)*INDEX('[5]Pop and Housing Units'!$J$4:$Q$115,MATCH('Relocation Components'!$B48,'[5]Pop and Housing Units'!$Q$4:$Q$115,0),MATCH('Relocation Components'!X$4,'[5]Pop and Housing Units'!$J$4:$Q$4,0))*HLOOKUP(X$4,$X$1:$AC$2,2,FALSE)*'[5]Number of Hazard Events'!C48*HLOOKUP(X$4,[5]Assumptions!$B$2:$H$3,2,FALSE)</f>
        <v>1726561626.4461429</v>
      </c>
      <c r="Y48" s="84">
        <f>HLOOKUP(Y$5,$AE$1:$AH$3,2,FALSE)*INDEX('[5]Pop and Housing Units'!$J$4:$Q$115,MATCH('Relocation Components'!$B48,'[5]Pop and Housing Units'!$Q$4:$Q$115,0),MATCH('Relocation Components'!Y$4,'[5]Pop and Housing Units'!$J$4:$Q$4,0))*HLOOKUP(Y$4,$X$1:$AC$2,2,FALSE)*'[5]Number of Hazard Events'!D48*HLOOKUP(Y$4,[5]Assumptions!$B$2:$H$3,2,FALSE)</f>
        <v>550097247.89334345</v>
      </c>
      <c r="Z48" s="84">
        <f>HLOOKUP(Z$5,$AE$1:$AH$3,2,FALSE)*INDEX('[5]Pop and Housing Units'!$J$4:$Q$115,MATCH('Relocation Components'!$B48,'[5]Pop and Housing Units'!$Q$4:$Q$115,0),MATCH('Relocation Components'!Z$4,'[5]Pop and Housing Units'!$J$4:$Q$4,0))*HLOOKUP(Z$4,$X$1:$AC$2,2,FALSE)*'[5]Number of Hazard Events'!E48*HLOOKUP(Z$4,[5]Assumptions!$B$2:$H$3,2,FALSE)</f>
        <v>0</v>
      </c>
      <c r="AA48" s="84">
        <f>HLOOKUP(AA$5,$AE$1:$AH$3,2,FALSE)*INDEX('[5]Pop and Housing Units'!$J$4:$Q$115,MATCH('Relocation Components'!$B48,'[5]Pop and Housing Units'!$Q$4:$Q$115,0),MATCH('Relocation Components'!AA$4,'[5]Pop and Housing Units'!$J$4:$Q$4,0))*HLOOKUP(AA$4,$X$1:$AC$2,2,FALSE)*'[5]Number of Hazard Events'!F48*HLOOKUP(AA$4,[5]Assumptions!$B$2:$H$3,2,FALSE)</f>
        <v>2085645484.026016</v>
      </c>
      <c r="AB48" s="84">
        <f>HLOOKUP(AB$5,$AE$1:$AH$3,2,FALSE)*INDEX('[5]Pop and Housing Units'!$J$4:$Q$115,MATCH('Relocation Components'!$B48,'[5]Pop and Housing Units'!$Q$4:$Q$115,0),MATCH('Relocation Components'!AB$4,'[5]Pop and Housing Units'!$J$4:$Q$4,0))*HLOOKUP(AB$4,$X$1:$AC$2,2,FALSE)*'[5]Number of Hazard Events'!G48*HLOOKUP(AB$4,[5]Assumptions!$B$2:$H$3,2,FALSE)</f>
        <v>605476641.90956569</v>
      </c>
      <c r="AC48" s="84">
        <f>HLOOKUP(AC$5,$AE$1:$AH$3,2,FALSE)*INDEX('[5]Pop and Housing Units'!$J$4:$Q$115,MATCH('Relocation Components'!$B48,'[5]Pop and Housing Units'!$Q$4:$Q$115,0),MATCH('Relocation Components'!AC$4,'[5]Pop and Housing Units'!$J$4:$Q$4,0))*HLOOKUP(AC$4,$X$1:$AC$2,2,FALSE)*'[5]Number of Hazard Events'!H48*HLOOKUP(AC$4,[5]Assumptions!$B$2:$H$3,2,FALSE)</f>
        <v>0</v>
      </c>
      <c r="AD48" s="84">
        <f>HLOOKUP(AD$5,$AE$1:$AH$3,2,FALSE)*INDEX('[5]Pop and Housing Units'!$J$4:$Q$115,MATCH('Relocation Components'!$B48,'[5]Pop and Housing Units'!$Q$4:$Q$115,0),MATCH('Relocation Components'!AD$4,'[5]Pop and Housing Units'!$J$4:$Q$4,0))*HLOOKUP(AD$4,$X$1:$AC$2,2,FALSE)*'[5]Number of Hazard Events'!I48*HLOOKUP(AD$4,[5]Assumptions!$B$2:$H$3,2,FALSE)</f>
        <v>4535804241.6272488</v>
      </c>
      <c r="AE48" s="84">
        <f>HLOOKUP(AE$5,$AE$1:$AH$3,2,FALSE)*INDEX('[5]Pop and Housing Units'!$J$4:$Q$115,MATCH('Relocation Components'!$B48,'[5]Pop and Housing Units'!$Q$4:$Q$115,0),MATCH('Relocation Components'!AE$4,'[5]Pop and Housing Units'!$J$4:$Q$4,0))*HLOOKUP(AE$4,$X$1:$AC$2,2,FALSE)*'[5]Number of Hazard Events'!J48*HLOOKUP(AE$4,[5]Assumptions!$B$2:$H$3,2,FALSE)</f>
        <v>935156316.64172447</v>
      </c>
      <c r="AF48" s="84">
        <f>HLOOKUP(AF$5,$AE$1:$AH$3,2,FALSE)*INDEX('[5]Pop and Housing Units'!$J$4:$Q$115,MATCH('Relocation Components'!$B48,'[5]Pop and Housing Units'!$Q$4:$Q$115,0),MATCH('Relocation Components'!AF$4,'[5]Pop and Housing Units'!$J$4:$Q$4,0))*HLOOKUP(AF$4,$X$1:$AC$2,2,FALSE)*'[5]Number of Hazard Events'!K48*HLOOKUP(AF$4,[5]Assumptions!$B$2:$H$3,2,FALSE)</f>
        <v>0</v>
      </c>
      <c r="AG48" s="84">
        <f>HLOOKUP(AG$5,$AE$1:$AH$3,2,FALSE)*INDEX('[5]Pop and Housing Units'!$J$4:$Q$115,MATCH('Relocation Components'!$B48,'[5]Pop and Housing Units'!$Q$4:$Q$115,0),MATCH('Relocation Components'!AG$4,'[5]Pop and Housing Units'!$J$4:$Q$4,0))*HLOOKUP(AG$4,$X$1:$AC$2,2,FALSE)*'[5]Number of Hazard Events'!L48*HLOOKUP(AG$4,[5]Assumptions!$B$2:$H$3,2,FALSE)</f>
        <v>107395365.8443349</v>
      </c>
      <c r="AH48" s="84">
        <f>HLOOKUP(AH$5,$AE$1:$AH$3,2,FALSE)*INDEX('[5]Pop and Housing Units'!$J$4:$Q$115,MATCH('Relocation Components'!$B48,'[5]Pop and Housing Units'!$Q$4:$Q$115,0),MATCH('Relocation Components'!AH$4,'[5]Pop and Housing Units'!$J$4:$Q$4,0))*HLOOKUP(AH$4,$X$1:$AC$2,2,FALSE)*'[5]Number of Hazard Events'!M48*HLOOKUP(AH$4,[5]Assumptions!$B$2:$H$3,2,FALSE)</f>
        <v>37016936.864937626</v>
      </c>
      <c r="AI48" s="84">
        <f>HLOOKUP(AI$5,$AE$1:$AH$3,2,FALSE)*INDEX('[5]Pop and Housing Units'!$J$4:$Q$115,MATCH('Relocation Components'!$B48,'[5]Pop and Housing Units'!$Q$4:$Q$115,0),MATCH('Relocation Components'!AI$4,'[5]Pop and Housing Units'!$J$4:$Q$4,0))*HLOOKUP(AI$4,$X$1:$AC$2,2,FALSE)*'[5]Number of Hazard Events'!N48*HLOOKUP(AI$4,[5]Assumptions!$B$2:$H$3,2,FALSE)</f>
        <v>0</v>
      </c>
      <c r="AJ48" s="84">
        <f>HLOOKUP(AJ$5,$AE$1:$AH$3,2,FALSE)*INDEX('[5]Pop and Housing Units'!$J$4:$Q$115,MATCH('Relocation Components'!$B48,'[5]Pop and Housing Units'!$Q$4:$Q$115,0),MATCH('Relocation Components'!AJ$4,'[5]Pop and Housing Units'!$J$4:$Q$4,0))*HLOOKUP(AJ$4,$X$1:$AC$2,2,FALSE)*'[5]Number of Hazard Events'!O48*HLOOKUP(AJ$4,[5]Assumptions!$B$2:$H$3,2,FALSE)</f>
        <v>109635660.47166306</v>
      </c>
      <c r="AK48" s="84">
        <f>HLOOKUP(AK$5,$AE$1:$AH$3,2,FALSE)*INDEX('[5]Pop and Housing Units'!$J$4:$Q$115,MATCH('Relocation Components'!$B48,'[5]Pop and Housing Units'!$Q$4:$Q$115,0),MATCH('Relocation Components'!AK$4,'[5]Pop and Housing Units'!$J$4:$Q$4,0))*HLOOKUP(AK$4,$X$1:$AC$2,2,FALSE)*'[5]Number of Hazard Events'!P48*HLOOKUP(AK$4,[5]Assumptions!$B$2:$H$3,2,FALSE)</f>
        <v>39442921.837724194</v>
      </c>
      <c r="AL48" s="84">
        <f>HLOOKUP(AL$5,$AE$1:$AH$3,2,FALSE)*INDEX('[5]Pop and Housing Units'!$J$4:$Q$115,MATCH('Relocation Components'!$B48,'[5]Pop and Housing Units'!$Q$4:$Q$115,0),MATCH('Relocation Components'!AL$4,'[5]Pop and Housing Units'!$J$4:$Q$4,0))*HLOOKUP(AL$4,$X$1:$AC$2,2,FALSE)*'[5]Number of Hazard Events'!Q48*HLOOKUP(AL$4,[5]Assumptions!$B$2:$H$3,2,FALSE)</f>
        <v>0</v>
      </c>
      <c r="AM48" s="84">
        <f>HLOOKUP(AM$5,$AE$1:$AH$3,2,FALSE)*INDEX('[5]Pop and Housing Units'!$J$4:$Q$115,MATCH('Relocation Components'!$B48,'[5]Pop and Housing Units'!$Q$4:$Q$115,0),MATCH('Relocation Components'!AM$4,'[5]Pop and Housing Units'!$J$4:$Q$4,0))*HLOOKUP(AM$4,$X$1:$AC$2,2,FALSE)*'[5]Number of Hazard Events'!R48*HLOOKUP(AM$4,[5]Assumptions!$B$2:$H$3,2,FALSE)</f>
        <v>19572286.23016173</v>
      </c>
      <c r="AN48" s="84">
        <f>HLOOKUP(AN$5,$AE$1:$AH$3,2,FALSE)*INDEX('[5]Pop and Housing Units'!$J$4:$Q$115,MATCH('Relocation Components'!$B48,'[5]Pop and Housing Units'!$Q$4:$Q$115,0),MATCH('Relocation Components'!AN$4,'[5]Pop and Housing Units'!$J$4:$Q$4,0))*HLOOKUP(AN$4,$X$1:$AC$2,2,FALSE)*'[5]Number of Hazard Events'!S48*HLOOKUP(AN$4,[5]Assumptions!$B$2:$H$3,2,FALSE)</f>
        <v>5515826.1194092138</v>
      </c>
      <c r="AO48" s="84">
        <f>HLOOKUP(AO$5,$AE$1:$AH$3,2,FALSE)*INDEX('[5]Pop and Housing Units'!$J$4:$Q$115,MATCH('Relocation Components'!$B48,'[5]Pop and Housing Units'!$Q$4:$Q$115,0),MATCH('Relocation Components'!AO$4,'[5]Pop and Housing Units'!$J$4:$Q$4,0))*HLOOKUP(AO$4,$X$1:$AC$2,2,FALSE)*'[5]Number of Hazard Events'!T48*HLOOKUP(AO$4,[5]Assumptions!$B$2:$H$3,2,FALSE)</f>
        <v>0</v>
      </c>
      <c r="AP48" s="60">
        <f t="shared" si="6"/>
        <v>10757320555.912271</v>
      </c>
      <c r="AQ48" s="60">
        <f>'Emergency Relocation Component'!AN58</f>
        <v>10756334631.484943</v>
      </c>
      <c r="AR48" s="60">
        <f t="shared" si="12"/>
        <v>985924.42732810974</v>
      </c>
      <c r="AS48" s="60">
        <f t="shared" si="13"/>
        <v>1676071.5264577866</v>
      </c>
      <c r="AT48" s="60">
        <f t="shared" si="14"/>
        <v>-2459425180.0599465</v>
      </c>
    </row>
    <row r="49" spans="1:46">
      <c r="A49">
        <f t="shared" si="9"/>
        <v>0.02</v>
      </c>
      <c r="B49" s="12">
        <f t="shared" si="7"/>
        <v>2063</v>
      </c>
      <c r="C49" s="60">
        <f>IF(MOD($B49,10)=0,VLOOKUP($B49,'[6]R1 Analysis'!$B$45:$X$58,23,FALSE),(VLOOKUP(CEILING($B49,10),$B$6:$R$116,COLUMN()-1,FALSE)-VLOOKUP(FLOOR($B49,10),$B$6:$R$116,COLUMN()-1,FALSE))/10+C48)</f>
        <v>23175087.588102128</v>
      </c>
      <c r="D49" s="60">
        <f>IF(MOD($B49,10)=0,VLOOKUP($B49,'[6]R1 Analysis'!$B$45:$X$58,15,FALSE),(VLOOKUP(CEILING($B49,10),$B$6:$R$116,COLUMN()-1,FALSE)-VLOOKUP(FLOOR($B49,10),$B$6:$R$116,COLUMN()-1,FALSE))/10+D48)</f>
        <v>3624846.7531949794</v>
      </c>
      <c r="E49" s="60">
        <f>IF(MOD($B49,10)=0,VLOOKUP($B49,'[6]R1 Analysis'!$B$45:$X$58,22,FALSE),(VLOOKUP(CEILING($B49,10),$B$6:$R$116,COLUMN()-1,FALSE)-VLOOKUP(FLOOR($B49,10),$B$6:$R$116,COLUMN()-1,FALSE))/10+E48)</f>
        <v>758992.85895637854</v>
      </c>
      <c r="F49" s="60">
        <f>IF(MOD($B49,10)=0,VLOOKUP($B49,'[6]R2 Analysis'!$B$45:$X$58,8,FALSE),(VLOOKUP(CEILING($B49,10),$B$6:$R$116,COLUMN()-1,FALSE)-VLOOKUP(FLOOR($B49,10),$B$6:$R$116,COLUMN()-1,FALSE))/10+F48)</f>
        <v>225910083.43847615</v>
      </c>
      <c r="G49" s="60">
        <f>IF(MOD($B49,10)=0,VLOOKUP($B49,'[6]R2 Analysis'!$B$45:$X$58,15,FALSE),(VLOOKUP(CEILING($B49,10),$B$6:$R$116,COLUMN()-1,FALSE)-VLOOKUP(FLOOR($B49,10),$B$6:$R$116,COLUMN()-1,FALSE))/10+G48)</f>
        <v>7093303.3177441871</v>
      </c>
      <c r="H49" s="60">
        <f>IF(MOD($B49,10)=0,VLOOKUP($B49,'[6]R2 Analysis'!$B$45:$X$58,22,FALSE),(VLOOKUP(CEILING($B49,10),$B$6:$R$116,COLUMN()-1,FALSE)-VLOOKUP(FLOOR($B49,10),$B$6:$R$116,COLUMN()-1,FALSE))/10+H48)</f>
        <v>1459155.6812049383</v>
      </c>
      <c r="I49" s="60">
        <f>IF(MOD($B49,10)=0,VLOOKUP($B49,'[6]R3 Analysis'!$B$45:$X$58,8,FALSE),(VLOOKUP(CEILING($B49,10),$B$6:$R$116,COLUMN()-1,FALSE)-VLOOKUP(FLOOR($B49,10),$B$6:$R$116,COLUMN()-1,FALSE))/10+I48)</f>
        <v>36936197.571612909</v>
      </c>
      <c r="J49" s="60">
        <f>IF(MOD($B49,10)=0,VLOOKUP($B49,'[6]R3 Analysis'!$B$45:$X$58,15,FALSE),(VLOOKUP(CEILING($B49,10),$B$6:$R$116,COLUMN()-1,FALSE)-VLOOKUP(FLOOR($B49,10),$B$6:$R$116,COLUMN()-1,FALSE))/10+J48)</f>
        <v>2556842.6003999999</v>
      </c>
      <c r="K49" s="60">
        <f>IF(MOD($B49,10)=0,VLOOKUP($B49,'[6]R3 Analysis'!$B$45:$X$58,22,FALSE),(VLOOKUP(CEILING($B49,10),$B$6:$R$116,COLUMN()-1,FALSE)-VLOOKUP(FLOOR($B49,10),$B$6:$R$116,COLUMN()-1,FALSE))/10+K48)</f>
        <v>975913.95577117102</v>
      </c>
      <c r="L49" s="60">
        <f>IF(MOD($B49,10)=0,VLOOKUP($B49,'[6]R4 Analysis'!$B$45:$X$58,8,FALSE),(VLOOKUP(CEILING($B49,10),$B$6:$R$116,COLUMN()-1,FALSE)-VLOOKUP(FLOOR($B49,10),$B$6:$R$116,COLUMN()-1,FALSE))/10+L48)</f>
        <v>23111713.937764425</v>
      </c>
      <c r="M49" s="60">
        <f>IF(MOD($B49,10)=0,VLOOKUP($B49,'[6]R4 Analysis'!$B$45:$X$58,15,FALSE),(VLOOKUP(CEILING($B49,10),$B$6:$R$116,COLUMN()-1,FALSE)-VLOOKUP(FLOOR($B49,10),$B$6:$R$116,COLUMN()-1,FALSE))/10+M48)</f>
        <v>861163.21956</v>
      </c>
      <c r="N49" s="60">
        <f>IF(MOD($B49,10)=0,VLOOKUP($B49,'[6]R4 Analysis'!$B$45:$X$58,22,FALSE),(VLOOKUP(CEILING($B49,10),$B$6:$R$116,COLUMN()-1,FALSE)-VLOOKUP(FLOOR($B49,10),$B$6:$R$116,COLUMN()-1,FALSE))/10+N48)</f>
        <v>316095.3720027298</v>
      </c>
      <c r="O49" s="60">
        <f>IF(MOD($B49,10)=0,VLOOKUP($B49,'[6]R5 Analysis'!$B$45:$X$58,8,FALSE),(VLOOKUP(CEILING($B49,10),$B$6:$R$116,COLUMN()-1,FALSE)-VLOOKUP(FLOOR($B49,10),$B$6:$R$116,COLUMN()-1,FALSE))/10+O48)</f>
        <v>51657075.788399994</v>
      </c>
      <c r="P49" s="60">
        <f>IF(MOD($B49,10)=0,VLOOKUP($B49,'[6]R5 Analysis'!$B$45:$X$58,15,FALSE),(VLOOKUP(CEILING($B49,10),$B$6:$R$116,COLUMN()-1,FALSE)-VLOOKUP(FLOOR($B49,10),$B$6:$R$116,COLUMN()-1,FALSE))/10+P48)</f>
        <v>740889.12958786217</v>
      </c>
      <c r="Q49" s="60">
        <f>IF(MOD($B49,10)=0,VLOOKUP($B49,'[6]R5 Analysis'!$B$45:$X$58,22,FALSE),(VLOOKUP(CEILING($B49,10),$B$6:$R$116,COLUMN()-1,FALSE)-VLOOKUP(FLOOR($B49,10),$B$6:$R$116,COLUMN()-1,FALSE))/10+Q48)</f>
        <v>307478.11135867354</v>
      </c>
      <c r="R49" s="60">
        <f>IF(MOD($B49,10)=0,VLOOKUP($B49,'[6]R6 Analysis'!$B$45:$X$58,8,FALSE),(VLOOKUP(CEILING($B49,10),$B$6:$R$116,COLUMN()-1,FALSE)-VLOOKUP(FLOOR($B49,10),$B$6:$R$116,COLUMN()-1,FALSE))/10+R48)</f>
        <v>2941850.97315</v>
      </c>
      <c r="S49" s="60">
        <f>IF(MOD($B49,10)=0,VLOOKUP($B49,'[6]R6 Analysis'!$B$45:$X$58,15,FALSE),(VLOOKUP(CEILING($B49,10),$B$6:$T$116,COLUMN()-1,FALSE)-VLOOKUP(FLOOR($B49,10),$B$6:$T$116,COLUMN()-1,FALSE))/10+S48)</f>
        <v>360930.94107</v>
      </c>
      <c r="T49" s="60">
        <f>IF(MOD($B49,10)=0,VLOOKUP($B49,'[6]R6 Analysis'!$B$45:$X$58,22,FALSE),(VLOOKUP(CEILING($B49,10),$B$6:$T$116,COLUMN()-1,FALSE)-VLOOKUP(FLOOR($B49,10),$B$6:$T$116,COLUMN()-1,FALSE))/10+T48)</f>
        <v>198299.28862332209</v>
      </c>
      <c r="U49" s="60">
        <f t="shared" si="10"/>
        <v>382985920.52697992</v>
      </c>
      <c r="V49" s="60">
        <f>'Emergency Relocation Component'!U59</f>
        <v>2983811752.5647912</v>
      </c>
      <c r="W49" s="103">
        <f t="shared" si="11"/>
        <v>-2600825832.0378113</v>
      </c>
      <c r="X49" s="84">
        <f>HLOOKUP(X$5,$AE$1:$AH$3,2,FALSE)*INDEX('[5]Pop and Housing Units'!$J$4:$Q$115,MATCH('Relocation Components'!$B49,'[5]Pop and Housing Units'!$Q$4:$Q$115,0),MATCH('Relocation Components'!X$4,'[5]Pop and Housing Units'!$J$4:$Q$4,0))*HLOOKUP(X$4,$X$1:$AC$2,2,FALSE)*'[5]Number of Hazard Events'!C49*HLOOKUP(X$4,[5]Assumptions!$B$2:$H$3,2,FALSE)</f>
        <v>1781464133.8571684</v>
      </c>
      <c r="Y49" s="84">
        <f>HLOOKUP(Y$5,$AE$1:$AH$3,2,FALSE)*INDEX('[5]Pop and Housing Units'!$J$4:$Q$115,MATCH('Relocation Components'!$B49,'[5]Pop and Housing Units'!$Q$4:$Q$115,0),MATCH('Relocation Components'!Y$4,'[5]Pop and Housing Units'!$J$4:$Q$4,0))*HLOOKUP(Y$4,$X$1:$AC$2,2,FALSE)*'[5]Number of Hazard Events'!D49*HLOOKUP(Y$4,[5]Assumptions!$B$2:$H$3,2,FALSE)</f>
        <v>567593112.82490242</v>
      </c>
      <c r="Z49" s="84">
        <f>HLOOKUP(Z$5,$AE$1:$AH$3,2,FALSE)*INDEX('[5]Pop and Housing Units'!$J$4:$Q$115,MATCH('Relocation Components'!$B49,'[5]Pop and Housing Units'!$Q$4:$Q$115,0),MATCH('Relocation Components'!Z$4,'[5]Pop and Housing Units'!$J$4:$Q$4,0))*HLOOKUP(Z$4,$X$1:$AC$2,2,FALSE)*'[5]Number of Hazard Events'!E49*HLOOKUP(Z$4,[5]Assumptions!$B$2:$H$3,2,FALSE)</f>
        <v>0</v>
      </c>
      <c r="AA49" s="84">
        <f>HLOOKUP(AA$5,$AE$1:$AH$3,2,FALSE)*INDEX('[5]Pop and Housing Units'!$J$4:$Q$115,MATCH('Relocation Components'!$B49,'[5]Pop and Housing Units'!$Q$4:$Q$115,0),MATCH('Relocation Components'!AA$4,'[5]Pop and Housing Units'!$J$4:$Q$4,0))*HLOOKUP(AA$4,$X$1:$AC$2,2,FALSE)*'[5]Number of Hazard Events'!F49*HLOOKUP(AA$4,[5]Assumptions!$B$2:$H$3,2,FALSE)</f>
        <v>2143876225.4793997</v>
      </c>
      <c r="AB49" s="84">
        <f>HLOOKUP(AB$5,$AE$1:$AH$3,2,FALSE)*INDEX('[5]Pop and Housing Units'!$J$4:$Q$115,MATCH('Relocation Components'!$B49,'[5]Pop and Housing Units'!$Q$4:$Q$115,0),MATCH('Relocation Components'!AB$4,'[5]Pop and Housing Units'!$J$4:$Q$4,0))*HLOOKUP(AB$4,$X$1:$AC$2,2,FALSE)*'[5]Number of Hazard Events'!G49*HLOOKUP(AB$4,[5]Assumptions!$B$2:$H$3,2,FALSE)</f>
        <v>622345470.6310668</v>
      </c>
      <c r="AC49" s="84">
        <f>HLOOKUP(AC$5,$AE$1:$AH$3,2,FALSE)*INDEX('[5]Pop and Housing Units'!$J$4:$Q$115,MATCH('Relocation Components'!$B49,'[5]Pop and Housing Units'!$Q$4:$Q$115,0),MATCH('Relocation Components'!AC$4,'[5]Pop and Housing Units'!$J$4:$Q$4,0))*HLOOKUP(AC$4,$X$1:$AC$2,2,FALSE)*'[5]Number of Hazard Events'!H49*HLOOKUP(AC$4,[5]Assumptions!$B$2:$H$3,2,FALSE)</f>
        <v>0</v>
      </c>
      <c r="AD49" s="84">
        <f>HLOOKUP(AD$5,$AE$1:$AH$3,2,FALSE)*INDEX('[5]Pop and Housing Units'!$J$4:$Q$115,MATCH('Relocation Components'!$B49,'[5]Pop and Housing Units'!$Q$4:$Q$115,0),MATCH('Relocation Components'!AD$4,'[5]Pop and Housing Units'!$J$4:$Q$4,0))*HLOOKUP(AD$4,$X$1:$AC$2,2,FALSE)*'[5]Number of Hazard Events'!I49*HLOOKUP(AD$4,[5]Assumptions!$B$2:$H$3,2,FALSE)</f>
        <v>4679362785.9037361</v>
      </c>
      <c r="AE49" s="84">
        <f>HLOOKUP(AE$5,$AE$1:$AH$3,2,FALSE)*INDEX('[5]Pop and Housing Units'!$J$4:$Q$115,MATCH('Relocation Components'!$B49,'[5]Pop and Housing Units'!$Q$4:$Q$115,0),MATCH('Relocation Components'!AE$4,'[5]Pop and Housing Units'!$J$4:$Q$4,0))*HLOOKUP(AE$4,$X$1:$AC$2,2,FALSE)*'[5]Number of Hazard Events'!J49*HLOOKUP(AE$4,[5]Assumptions!$B$2:$H$3,2,FALSE)</f>
        <v>964759514.57689512</v>
      </c>
      <c r="AF49" s="84">
        <f>HLOOKUP(AF$5,$AE$1:$AH$3,2,FALSE)*INDEX('[5]Pop and Housing Units'!$J$4:$Q$115,MATCH('Relocation Components'!$B49,'[5]Pop and Housing Units'!$Q$4:$Q$115,0),MATCH('Relocation Components'!AF$4,'[5]Pop and Housing Units'!$J$4:$Q$4,0))*HLOOKUP(AF$4,$X$1:$AC$2,2,FALSE)*'[5]Number of Hazard Events'!K49*HLOOKUP(AF$4,[5]Assumptions!$B$2:$H$3,2,FALSE)</f>
        <v>0</v>
      </c>
      <c r="AG49" s="84">
        <f>HLOOKUP(AG$5,$AE$1:$AH$3,2,FALSE)*INDEX('[5]Pop and Housing Units'!$J$4:$Q$115,MATCH('Relocation Components'!$B49,'[5]Pop and Housing Units'!$Q$4:$Q$115,0),MATCH('Relocation Components'!AG$4,'[5]Pop and Housing Units'!$J$4:$Q$4,0))*HLOOKUP(AG$4,$X$1:$AC$2,2,FALSE)*'[5]Number of Hazard Events'!L49*HLOOKUP(AG$4,[5]Assumptions!$B$2:$H$3,2,FALSE)</f>
        <v>107964067.39345422</v>
      </c>
      <c r="AH49" s="84">
        <f>HLOOKUP(AH$5,$AE$1:$AH$3,2,FALSE)*INDEX('[5]Pop and Housing Units'!$J$4:$Q$115,MATCH('Relocation Components'!$B49,'[5]Pop and Housing Units'!$Q$4:$Q$115,0),MATCH('Relocation Components'!AH$4,'[5]Pop and Housing Units'!$J$4:$Q$4,0))*HLOOKUP(AH$4,$X$1:$AC$2,2,FALSE)*'[5]Number of Hazard Events'!M49*HLOOKUP(AH$4,[5]Assumptions!$B$2:$H$3,2,FALSE)</f>
        <v>37215717.48990529</v>
      </c>
      <c r="AI49" s="84">
        <f>HLOOKUP(AI$5,$AE$1:$AH$3,2,FALSE)*INDEX('[5]Pop and Housing Units'!$J$4:$Q$115,MATCH('Relocation Components'!$B49,'[5]Pop and Housing Units'!$Q$4:$Q$115,0),MATCH('Relocation Components'!AI$4,'[5]Pop and Housing Units'!$J$4:$Q$4,0))*HLOOKUP(AI$4,$X$1:$AC$2,2,FALSE)*'[5]Number of Hazard Events'!N49*HLOOKUP(AI$4,[5]Assumptions!$B$2:$H$3,2,FALSE)</f>
        <v>0</v>
      </c>
      <c r="AJ49" s="84">
        <f>HLOOKUP(AJ$5,$AE$1:$AH$3,2,FALSE)*INDEX('[5]Pop and Housing Units'!$J$4:$Q$115,MATCH('Relocation Components'!$B49,'[5]Pop and Housing Units'!$Q$4:$Q$115,0),MATCH('Relocation Components'!AJ$4,'[5]Pop and Housing Units'!$J$4:$Q$4,0))*HLOOKUP(AJ$4,$X$1:$AC$2,2,FALSE)*'[5]Number of Hazard Events'!O49*HLOOKUP(AJ$4,[5]Assumptions!$B$2:$H$3,2,FALSE)</f>
        <v>110269897.51637417</v>
      </c>
      <c r="AK49" s="84">
        <f>HLOOKUP(AK$5,$AE$1:$AH$3,2,FALSE)*INDEX('[5]Pop and Housing Units'!$J$4:$Q$115,MATCH('Relocation Components'!$B49,'[5]Pop and Housing Units'!$Q$4:$Q$115,0),MATCH('Relocation Components'!AK$4,'[5]Pop and Housing Units'!$J$4:$Q$4,0))*HLOOKUP(AK$4,$X$1:$AC$2,2,FALSE)*'[5]Number of Hazard Events'!P49*HLOOKUP(AK$4,[5]Assumptions!$B$2:$H$3,2,FALSE)</f>
        <v>39672204.898637906</v>
      </c>
      <c r="AL49" s="84">
        <f>HLOOKUP(AL$5,$AE$1:$AH$3,2,FALSE)*INDEX('[5]Pop and Housing Units'!$J$4:$Q$115,MATCH('Relocation Components'!$B49,'[5]Pop and Housing Units'!$Q$4:$Q$115,0),MATCH('Relocation Components'!AL$4,'[5]Pop and Housing Units'!$J$4:$Q$4,0))*HLOOKUP(AL$4,$X$1:$AC$2,2,FALSE)*'[5]Number of Hazard Events'!Q49*HLOOKUP(AL$4,[5]Assumptions!$B$2:$H$3,2,FALSE)</f>
        <v>0</v>
      </c>
      <c r="AM49" s="84">
        <f>HLOOKUP(AM$5,$AE$1:$AH$3,2,FALSE)*INDEX('[5]Pop and Housing Units'!$J$4:$Q$115,MATCH('Relocation Components'!$B49,'[5]Pop and Housing Units'!$Q$4:$Q$115,0),MATCH('Relocation Components'!AM$4,'[5]Pop and Housing Units'!$J$4:$Q$4,0))*HLOOKUP(AM$4,$X$1:$AC$2,2,FALSE)*'[5]Number of Hazard Events'!R49*HLOOKUP(AM$4,[5]Assumptions!$B$2:$H$3,2,FALSE)</f>
        <v>19751812.669549081</v>
      </c>
      <c r="AN49" s="84">
        <f>HLOOKUP(AN$5,$AE$1:$AH$3,2,FALSE)*INDEX('[5]Pop and Housing Units'!$J$4:$Q$115,MATCH('Relocation Components'!$B49,'[5]Pop and Housing Units'!$Q$4:$Q$115,0),MATCH('Relocation Components'!AN$4,'[5]Pop and Housing Units'!$J$4:$Q$4,0))*HLOOKUP(AN$4,$X$1:$AC$2,2,FALSE)*'[5]Number of Hazard Events'!S49*HLOOKUP(AN$4,[5]Assumptions!$B$2:$H$3,2,FALSE)</f>
        <v>5565335.6229538657</v>
      </c>
      <c r="AO49" s="84">
        <f>HLOOKUP(AO$5,$AE$1:$AH$3,2,FALSE)*INDEX('[5]Pop and Housing Units'!$J$4:$Q$115,MATCH('Relocation Components'!$B49,'[5]Pop and Housing Units'!$Q$4:$Q$115,0),MATCH('Relocation Components'!AO$4,'[5]Pop and Housing Units'!$J$4:$Q$4,0))*HLOOKUP(AO$4,$X$1:$AC$2,2,FALSE)*'[5]Number of Hazard Events'!T49*HLOOKUP(AO$4,[5]Assumptions!$B$2:$H$3,2,FALSE)</f>
        <v>0</v>
      </c>
      <c r="AP49" s="60">
        <f t="shared" si="6"/>
        <v>11079840278.864042</v>
      </c>
      <c r="AQ49" s="60">
        <f>'Emergency Relocation Component'!AN59</f>
        <v>11078831767.591434</v>
      </c>
      <c r="AR49" s="60">
        <f t="shared" si="12"/>
        <v>1008511.2726078033</v>
      </c>
      <c r="AS49" s="60">
        <f t="shared" si="13"/>
        <v>1714469.1634332656</v>
      </c>
      <c r="AT49" s="60">
        <f t="shared" si="14"/>
        <v>-2599111362.8743782</v>
      </c>
    </row>
    <row r="50" spans="1:46">
      <c r="A50">
        <f t="shared" si="9"/>
        <v>0.02</v>
      </c>
      <c r="B50" s="12">
        <f t="shared" si="7"/>
        <v>2064</v>
      </c>
      <c r="C50" s="60">
        <f>IF(MOD($B50,10)=0,VLOOKUP($B50,'[6]R1 Analysis'!$B$45:$X$58,23,FALSE),(VLOOKUP(CEILING($B50,10),$B$6:$R$116,COLUMN()-1,FALSE)-VLOOKUP(FLOOR($B50,10),$B$6:$R$116,COLUMN()-1,FALSE))/10+C49)</f>
        <v>23151961.178249393</v>
      </c>
      <c r="D50" s="60">
        <f>IF(MOD($B50,10)=0,VLOOKUP($B50,'[6]R1 Analysis'!$B$45:$X$58,15,FALSE),(VLOOKUP(CEILING($B50,10),$B$6:$R$116,COLUMN()-1,FALSE)-VLOOKUP(FLOOR($B50,10),$B$6:$R$116,COLUMN()-1,FALSE))/10+D49)</f>
        <v>3621245.2216198761</v>
      </c>
      <c r="E50" s="60">
        <f>IF(MOD($B50,10)=0,VLOOKUP($B50,'[6]R1 Analysis'!$B$45:$X$58,22,FALSE),(VLOOKUP(CEILING($B50,10),$B$6:$R$116,COLUMN()-1,FALSE)-VLOOKUP(FLOOR($B50,10),$B$6:$R$116,COLUMN()-1,FALSE))/10+E49)</f>
        <v>758252.96699259256</v>
      </c>
      <c r="F50" s="60">
        <f>IF(MOD($B50,10)=0,VLOOKUP($B50,'[6]R2 Analysis'!$B$45:$X$58,8,FALSE),(VLOOKUP(CEILING($B50,10),$B$6:$R$116,COLUMN()-1,FALSE)-VLOOKUP(FLOOR($B50,10),$B$6:$R$116,COLUMN()-1,FALSE))/10+F49)</f>
        <v>225699999.6659047</v>
      </c>
      <c r="G50" s="60">
        <f>IF(MOD($B50,10)=0,VLOOKUP($B50,'[6]R2 Analysis'!$B$45:$X$58,15,FALSE),(VLOOKUP(CEILING($B50,10),$B$6:$R$116,COLUMN()-1,FALSE)-VLOOKUP(FLOOR($B50,10),$B$6:$R$116,COLUMN()-1,FALSE))/10+G49)</f>
        <v>7086296.9314883733</v>
      </c>
      <c r="H50" s="60">
        <f>IF(MOD($B50,10)=0,VLOOKUP($B50,'[6]R2 Analysis'!$B$45:$X$58,22,FALSE),(VLOOKUP(CEILING($B50,10),$B$6:$R$116,COLUMN()-1,FALSE)-VLOOKUP(FLOOR($B50,10),$B$6:$R$116,COLUMN()-1,FALSE))/10+H49)</f>
        <v>1457727.7947938272</v>
      </c>
      <c r="I50" s="60">
        <f>IF(MOD($B50,10)=0,VLOOKUP($B50,'[6]R3 Analysis'!$B$45:$X$58,8,FALSE),(VLOOKUP(CEILING($B50,10),$B$6:$R$116,COLUMN()-1,FALSE)-VLOOKUP(FLOOR($B50,10),$B$6:$R$116,COLUMN()-1,FALSE))/10+I49)</f>
        <v>36899627.07896775</v>
      </c>
      <c r="J50" s="60">
        <f>IF(MOD($B50,10)=0,VLOOKUP($B50,'[6]R3 Analysis'!$B$45:$X$58,15,FALSE),(VLOOKUP(CEILING($B50,10),$B$6:$R$116,COLUMN()-1,FALSE)-VLOOKUP(FLOOR($B50,10),$B$6:$R$116,COLUMN()-1,FALSE))/10+J49)</f>
        <v>2554325.4791999999</v>
      </c>
      <c r="K50" s="60">
        <f>IF(MOD($B50,10)=0,VLOOKUP($B50,'[6]R3 Analysis'!$B$45:$X$58,22,FALSE),(VLOOKUP(CEILING($B50,10),$B$6:$R$116,COLUMN()-1,FALSE)-VLOOKUP(FLOOR($B50,10),$B$6:$R$116,COLUMN()-1,FALSE))/10+K49)</f>
        <v>974958.46542162145</v>
      </c>
      <c r="L50" s="60">
        <f>IF(MOD($B50,10)=0,VLOOKUP($B50,'[6]R4 Analysis'!$B$45:$X$58,8,FALSE),(VLOOKUP(CEILING($B50,10),$B$6:$R$116,COLUMN()-1,FALSE)-VLOOKUP(FLOOR($B50,10),$B$6:$R$116,COLUMN()-1,FALSE))/10+L49)</f>
        <v>23087763.975134619</v>
      </c>
      <c r="M50" s="60">
        <f>IF(MOD($B50,10)=0,VLOOKUP($B50,'[6]R4 Analysis'!$B$45:$X$58,15,FALSE),(VLOOKUP(CEILING($B50,10),$B$6:$R$116,COLUMN()-1,FALSE)-VLOOKUP(FLOOR($B50,10),$B$6:$R$116,COLUMN()-1,FALSE))/10+M49)</f>
        <v>860334.77971434349</v>
      </c>
      <c r="N50" s="60">
        <f>IF(MOD($B50,10)=0,VLOOKUP($B50,'[6]R4 Analysis'!$B$45:$X$58,22,FALSE),(VLOOKUP(CEILING($B50,10),$B$6:$R$116,COLUMN()-1,FALSE)-VLOOKUP(FLOOR($B50,10),$B$6:$R$116,COLUMN()-1,FALSE))/10+N49)</f>
        <v>315787.72779799823</v>
      </c>
      <c r="O50" s="60">
        <f>IF(MOD($B50,10)=0,VLOOKUP($B50,'[6]R5 Analysis'!$B$45:$X$58,8,FALSE),(VLOOKUP(CEILING($B50,10),$B$6:$R$116,COLUMN()-1,FALSE)-VLOOKUP(FLOOR($B50,10),$B$6:$R$116,COLUMN()-1,FALSE))/10+O49)</f>
        <v>51603930.648699991</v>
      </c>
      <c r="P50" s="60">
        <f>IF(MOD($B50,10)=0,VLOOKUP($B50,'[6]R5 Analysis'!$B$45:$X$58,15,FALSE),(VLOOKUP(CEILING($B50,10),$B$6:$R$116,COLUMN()-1,FALSE)-VLOOKUP(FLOOR($B50,10),$B$6:$R$116,COLUMN()-1,FALSE))/10+P49)</f>
        <v>740147.6048656553</v>
      </c>
      <c r="Q50" s="60">
        <f>IF(MOD($B50,10)=0,VLOOKUP($B50,'[6]R5 Analysis'!$B$45:$X$58,22,FALSE),(VLOOKUP(CEILING($B50,10),$B$6:$R$116,COLUMN()-1,FALSE)-VLOOKUP(FLOOR($B50,10),$B$6:$R$116,COLUMN()-1,FALSE))/10+Q49)</f>
        <v>307176.64974183682</v>
      </c>
      <c r="R50" s="60">
        <f>IF(MOD($B50,10)=0,VLOOKUP($B50,'[6]R6 Analysis'!$B$45:$X$58,8,FALSE),(VLOOKUP(CEILING($B50,10),$B$6:$R$116,COLUMN()-1,FALSE)-VLOOKUP(FLOOR($B50,10),$B$6:$R$116,COLUMN()-1,FALSE))/10+R49)</f>
        <v>2939482.333075</v>
      </c>
      <c r="S50" s="60">
        <f>IF(MOD($B50,10)=0,VLOOKUP($B50,'[6]R6 Analysis'!$B$45:$X$58,15,FALSE),(VLOOKUP(CEILING($B50,10),$B$6:$T$116,COLUMN()-1,FALSE)-VLOOKUP(FLOOR($B50,10),$B$6:$T$116,COLUMN()-1,FALSE))/10+S49)</f>
        <v>360569.95856</v>
      </c>
      <c r="T50" s="60">
        <f>IF(MOD($B50,10)=0,VLOOKUP($B50,'[6]R6 Analysis'!$B$45:$X$58,22,FALSE),(VLOOKUP(CEILING($B50,10),$B$6:$T$116,COLUMN()-1,FALSE)-VLOOKUP(FLOOR($B50,10),$B$6:$T$116,COLUMN()-1,FALSE))/10+T49)</f>
        <v>198104.89221640685</v>
      </c>
      <c r="U50" s="60">
        <f t="shared" si="10"/>
        <v>382617693.35244393</v>
      </c>
      <c r="V50" s="60">
        <f>'Emergency Relocation Component'!U60</f>
        <v>3129992602.6711292</v>
      </c>
      <c r="W50" s="103">
        <f t="shared" si="11"/>
        <v>-2747374909.3186855</v>
      </c>
      <c r="X50" s="84">
        <f>HLOOKUP(X$5,$AE$1:$AH$3,2,FALSE)*INDEX('[5]Pop and Housing Units'!$J$4:$Q$115,MATCH('Relocation Components'!$B50,'[5]Pop and Housing Units'!$Q$4:$Q$115,0),MATCH('Relocation Components'!X$4,'[5]Pop and Housing Units'!$J$4:$Q$4,0))*HLOOKUP(X$4,$X$1:$AC$2,2,FALSE)*'[5]Number of Hazard Events'!C50*HLOOKUP(X$4,[5]Assumptions!$B$2:$H$3,2,FALSE)</f>
        <v>1839081946.7802646</v>
      </c>
      <c r="Y50" s="84">
        <f>HLOOKUP(Y$5,$AE$1:$AH$3,2,FALSE)*INDEX('[5]Pop and Housing Units'!$J$4:$Q$115,MATCH('Relocation Components'!$B50,'[5]Pop and Housing Units'!$Q$4:$Q$115,0),MATCH('Relocation Components'!Y$4,'[5]Pop and Housing Units'!$J$4:$Q$4,0))*HLOOKUP(Y$4,$X$1:$AC$2,2,FALSE)*'[5]Number of Hazard Events'!D50*HLOOKUP(Y$4,[5]Assumptions!$B$2:$H$3,2,FALSE)</f>
        <v>585954328.07355213</v>
      </c>
      <c r="Z50" s="84">
        <f>HLOOKUP(Z$5,$AE$1:$AH$3,2,FALSE)*INDEX('[5]Pop and Housing Units'!$J$4:$Q$115,MATCH('Relocation Components'!$B50,'[5]Pop and Housing Units'!$Q$4:$Q$115,0),MATCH('Relocation Components'!Z$4,'[5]Pop and Housing Units'!$J$4:$Q$4,0))*HLOOKUP(Z$4,$X$1:$AC$2,2,FALSE)*'[5]Number of Hazard Events'!E50*HLOOKUP(Z$4,[5]Assumptions!$B$2:$H$3,2,FALSE)</f>
        <v>0</v>
      </c>
      <c r="AA50" s="84">
        <f>HLOOKUP(AA$5,$AE$1:$AH$3,2,FALSE)*INDEX('[5]Pop and Housing Units'!$J$4:$Q$115,MATCH('Relocation Components'!$B50,'[5]Pop and Housing Units'!$Q$4:$Q$115,0),MATCH('Relocation Components'!AA$4,'[5]Pop and Housing Units'!$J$4:$Q$4,0))*HLOOKUP(AA$4,$X$1:$AC$2,2,FALSE)*'[5]Number of Hazard Events'!F50*HLOOKUP(AA$4,[5]Assumptions!$B$2:$H$3,2,FALSE)</f>
        <v>2205000686.2904525</v>
      </c>
      <c r="AB50" s="84">
        <f>HLOOKUP(AB$5,$AE$1:$AH$3,2,FALSE)*INDEX('[5]Pop and Housing Units'!$J$4:$Q$115,MATCH('Relocation Components'!$B50,'[5]Pop and Housing Units'!$Q$4:$Q$115,0),MATCH('Relocation Components'!AB$4,'[5]Pop and Housing Units'!$J$4:$Q$4,0))*HLOOKUP(AB$4,$X$1:$AC$2,2,FALSE)*'[5]Number of Hazard Events'!G50*HLOOKUP(AB$4,[5]Assumptions!$B$2:$H$3,2,FALSE)</f>
        <v>640052246.99318457</v>
      </c>
      <c r="AC50" s="84">
        <f>HLOOKUP(AC$5,$AE$1:$AH$3,2,FALSE)*INDEX('[5]Pop and Housing Units'!$J$4:$Q$115,MATCH('Relocation Components'!$B50,'[5]Pop and Housing Units'!$Q$4:$Q$115,0),MATCH('Relocation Components'!AC$4,'[5]Pop and Housing Units'!$J$4:$Q$4,0))*HLOOKUP(AC$4,$X$1:$AC$2,2,FALSE)*'[5]Number of Hazard Events'!H50*HLOOKUP(AC$4,[5]Assumptions!$B$2:$H$3,2,FALSE)</f>
        <v>0</v>
      </c>
      <c r="AD50" s="84">
        <f>HLOOKUP(AD$5,$AE$1:$AH$3,2,FALSE)*INDEX('[5]Pop and Housing Units'!$J$4:$Q$115,MATCH('Relocation Components'!$B50,'[5]Pop and Housing Units'!$Q$4:$Q$115,0),MATCH('Relocation Components'!AD$4,'[5]Pop and Housing Units'!$J$4:$Q$4,0))*HLOOKUP(AD$4,$X$1:$AC$2,2,FALSE)*'[5]Number of Hazard Events'!I50*HLOOKUP(AD$4,[5]Assumptions!$B$2:$H$3,2,FALSE)</f>
        <v>4830022519.8219347</v>
      </c>
      <c r="AE50" s="84">
        <f>HLOOKUP(AE$5,$AE$1:$AH$3,2,FALSE)*INDEX('[5]Pop and Housing Units'!$J$4:$Q$115,MATCH('Relocation Components'!$B50,'[5]Pop and Housing Units'!$Q$4:$Q$115,0),MATCH('Relocation Components'!AE$4,'[5]Pop and Housing Units'!$J$4:$Q$4,0))*HLOOKUP(AE$4,$X$1:$AC$2,2,FALSE)*'[5]Number of Hazard Events'!J50*HLOOKUP(AE$4,[5]Assumptions!$B$2:$H$3,2,FALSE)</f>
        <v>995827140.53375256</v>
      </c>
      <c r="AF50" s="84">
        <f>HLOOKUP(AF$5,$AE$1:$AH$3,2,FALSE)*INDEX('[5]Pop and Housing Units'!$J$4:$Q$115,MATCH('Relocation Components'!$B50,'[5]Pop and Housing Units'!$Q$4:$Q$115,0),MATCH('Relocation Components'!AF$4,'[5]Pop and Housing Units'!$J$4:$Q$4,0))*HLOOKUP(AF$4,$X$1:$AC$2,2,FALSE)*'[5]Number of Hazard Events'!K50*HLOOKUP(AF$4,[5]Assumptions!$B$2:$H$3,2,FALSE)</f>
        <v>0</v>
      </c>
      <c r="AG50" s="84">
        <f>HLOOKUP(AG$5,$AE$1:$AH$3,2,FALSE)*INDEX('[5]Pop and Housing Units'!$J$4:$Q$115,MATCH('Relocation Components'!$B50,'[5]Pop and Housing Units'!$Q$4:$Q$115,0),MATCH('Relocation Components'!AG$4,'[5]Pop and Housing Units'!$J$4:$Q$4,0))*HLOOKUP(AG$4,$X$1:$AC$2,2,FALSE)*'[5]Number of Hazard Events'!L50*HLOOKUP(AG$4,[5]Assumptions!$B$2:$H$3,2,FALSE)</f>
        <v>108531359.87132779</v>
      </c>
      <c r="AH50" s="84">
        <f>HLOOKUP(AH$5,$AE$1:$AH$3,2,FALSE)*INDEX('[5]Pop and Housing Units'!$J$4:$Q$115,MATCH('Relocation Components'!$B50,'[5]Pop and Housing Units'!$Q$4:$Q$115,0),MATCH('Relocation Components'!AH$4,'[5]Pop and Housing Units'!$J$4:$Q$4,0))*HLOOKUP(AH$4,$X$1:$AC$2,2,FALSE)*'[5]Number of Hazard Events'!M50*HLOOKUP(AH$4,[5]Assumptions!$B$2:$H$3,2,FALSE)</f>
        <v>37414047.212074317</v>
      </c>
      <c r="AI50" s="84">
        <f>HLOOKUP(AI$5,$AE$1:$AH$3,2,FALSE)*INDEX('[5]Pop and Housing Units'!$J$4:$Q$115,MATCH('Relocation Components'!$B50,'[5]Pop and Housing Units'!$Q$4:$Q$115,0),MATCH('Relocation Components'!AI$4,'[5]Pop and Housing Units'!$J$4:$Q$4,0))*HLOOKUP(AI$4,$X$1:$AC$2,2,FALSE)*'[5]Number of Hazard Events'!N50*HLOOKUP(AI$4,[5]Assumptions!$B$2:$H$3,2,FALSE)</f>
        <v>0</v>
      </c>
      <c r="AJ50" s="84">
        <f>HLOOKUP(AJ$5,$AE$1:$AH$3,2,FALSE)*INDEX('[5]Pop and Housing Units'!$J$4:$Q$115,MATCH('Relocation Components'!$B50,'[5]Pop and Housing Units'!$Q$4:$Q$115,0),MATCH('Relocation Components'!AJ$4,'[5]Pop and Housing Units'!$J$4:$Q$4,0))*HLOOKUP(AJ$4,$X$1:$AC$2,2,FALSE)*'[5]Number of Hazard Events'!O50*HLOOKUP(AJ$4,[5]Assumptions!$B$2:$H$3,2,FALSE)</f>
        <v>110902597.6989243</v>
      </c>
      <c r="AK50" s="84">
        <f>HLOOKUP(AK$5,$AE$1:$AH$3,2,FALSE)*INDEX('[5]Pop and Housing Units'!$J$4:$Q$115,MATCH('Relocation Components'!$B50,'[5]Pop and Housing Units'!$Q$4:$Q$115,0),MATCH('Relocation Components'!AK$4,'[5]Pop and Housing Units'!$J$4:$Q$4,0))*HLOOKUP(AK$4,$X$1:$AC$2,2,FALSE)*'[5]Number of Hazard Events'!P50*HLOOKUP(AK$4,[5]Assumptions!$B$2:$H$3,2,FALSE)</f>
        <v>39900950.057795264</v>
      </c>
      <c r="AL50" s="84">
        <f>HLOOKUP(AL$5,$AE$1:$AH$3,2,FALSE)*INDEX('[5]Pop and Housing Units'!$J$4:$Q$115,MATCH('Relocation Components'!$B50,'[5]Pop and Housing Units'!$Q$4:$Q$115,0),MATCH('Relocation Components'!AL$4,'[5]Pop and Housing Units'!$J$4:$Q$4,0))*HLOOKUP(AL$4,$X$1:$AC$2,2,FALSE)*'[5]Number of Hazard Events'!Q50*HLOOKUP(AL$4,[5]Assumptions!$B$2:$H$3,2,FALSE)</f>
        <v>0</v>
      </c>
      <c r="AM50" s="84">
        <f>HLOOKUP(AM$5,$AE$1:$AH$3,2,FALSE)*INDEX('[5]Pop and Housing Units'!$J$4:$Q$115,MATCH('Relocation Components'!$B50,'[5]Pop and Housing Units'!$Q$4:$Q$115,0),MATCH('Relocation Components'!AM$4,'[5]Pop and Housing Units'!$J$4:$Q$4,0))*HLOOKUP(AM$4,$X$1:$AC$2,2,FALSE)*'[5]Number of Hazard Events'!R50*HLOOKUP(AM$4,[5]Assumptions!$B$2:$H$3,2,FALSE)</f>
        <v>19933020.481136784</v>
      </c>
      <c r="AN50" s="84">
        <f>HLOOKUP(AN$5,$AE$1:$AH$3,2,FALSE)*INDEX('[5]Pop and Housing Units'!$J$4:$Q$115,MATCH('Relocation Components'!$B50,'[5]Pop and Housing Units'!$Q$4:$Q$115,0),MATCH('Relocation Components'!AN$4,'[5]Pop and Housing Units'!$J$4:$Q$4,0))*HLOOKUP(AN$4,$X$1:$AC$2,2,FALSE)*'[5]Number of Hazard Events'!S50*HLOOKUP(AN$4,[5]Assumptions!$B$2:$H$3,2,FALSE)</f>
        <v>5615297.3087876048</v>
      </c>
      <c r="AO50" s="84">
        <f>HLOOKUP(AO$5,$AE$1:$AH$3,2,FALSE)*INDEX('[5]Pop and Housing Units'!$J$4:$Q$115,MATCH('Relocation Components'!$B50,'[5]Pop and Housing Units'!$Q$4:$Q$115,0),MATCH('Relocation Components'!AO$4,'[5]Pop and Housing Units'!$J$4:$Q$4,0))*HLOOKUP(AO$4,$X$1:$AC$2,2,FALSE)*'[5]Number of Hazard Events'!T50*HLOOKUP(AO$4,[5]Assumptions!$B$2:$H$3,2,FALSE)</f>
        <v>0</v>
      </c>
      <c r="AP50" s="60">
        <f t="shared" si="6"/>
        <v>11418236141.123188</v>
      </c>
      <c r="AQ50" s="60">
        <f>'Emergency Relocation Component'!AN60</f>
        <v>11417203955.945482</v>
      </c>
      <c r="AR50" s="60">
        <f t="shared" si="12"/>
        <v>1032185.1777057648</v>
      </c>
      <c r="AS50" s="60">
        <f t="shared" si="13"/>
        <v>1754714.8020998</v>
      </c>
      <c r="AT50" s="60">
        <f t="shared" si="14"/>
        <v>-2745620194.5165858</v>
      </c>
    </row>
    <row r="51" spans="1:46">
      <c r="A51">
        <f t="shared" si="9"/>
        <v>0.02</v>
      </c>
      <c r="B51" s="12">
        <f t="shared" si="7"/>
        <v>2065</v>
      </c>
      <c r="C51" s="60">
        <f>IF(MOD($B51,10)=0,VLOOKUP($B51,'[6]R1 Analysis'!$B$45:$X$58,23,FALSE),(VLOOKUP(CEILING($B51,10),$B$6:$R$116,COLUMN()-1,FALSE)-VLOOKUP(FLOOR($B51,10),$B$6:$R$116,COLUMN()-1,FALSE))/10+C50)</f>
        <v>23128834.768396657</v>
      </c>
      <c r="D51" s="60">
        <f>IF(MOD($B51,10)=0,VLOOKUP($B51,'[6]R1 Analysis'!$B$45:$X$58,15,FALSE),(VLOOKUP(CEILING($B51,10),$B$6:$R$116,COLUMN()-1,FALSE)-VLOOKUP(FLOOR($B51,10),$B$6:$R$116,COLUMN()-1,FALSE))/10+D50)</f>
        <v>3617643.6900447728</v>
      </c>
      <c r="E51" s="60">
        <f>IF(MOD($B51,10)=0,VLOOKUP($B51,'[6]R1 Analysis'!$B$45:$X$58,22,FALSE),(VLOOKUP(CEILING($B51,10),$B$6:$R$116,COLUMN()-1,FALSE)-VLOOKUP(FLOOR($B51,10),$B$6:$R$116,COLUMN()-1,FALSE))/10+E50)</f>
        <v>757513.07502880658</v>
      </c>
      <c r="F51" s="60">
        <f>IF(MOD($B51,10)=0,VLOOKUP($B51,'[6]R2 Analysis'!$B$45:$X$58,8,FALSE),(VLOOKUP(CEILING($B51,10),$B$6:$R$116,COLUMN()-1,FALSE)-VLOOKUP(FLOOR($B51,10),$B$6:$R$116,COLUMN()-1,FALSE))/10+F50)</f>
        <v>225489915.89333326</v>
      </c>
      <c r="G51" s="60">
        <f>IF(MOD($B51,10)=0,VLOOKUP($B51,'[6]R2 Analysis'!$B$45:$X$58,15,FALSE),(VLOOKUP(CEILING($B51,10),$B$6:$R$116,COLUMN()-1,FALSE)-VLOOKUP(FLOOR($B51,10),$B$6:$R$116,COLUMN()-1,FALSE))/10+G50)</f>
        <v>7079290.5452325596</v>
      </c>
      <c r="H51" s="60">
        <f>IF(MOD($B51,10)=0,VLOOKUP($B51,'[6]R2 Analysis'!$B$45:$X$58,22,FALSE),(VLOOKUP(CEILING($B51,10),$B$6:$R$116,COLUMN()-1,FALSE)-VLOOKUP(FLOOR($B51,10),$B$6:$R$116,COLUMN()-1,FALSE))/10+H50)</f>
        <v>1456299.9083827161</v>
      </c>
      <c r="I51" s="60">
        <f>IF(MOD($B51,10)=0,VLOOKUP($B51,'[6]R3 Analysis'!$B$45:$X$58,8,FALSE),(VLOOKUP(CEILING($B51,10),$B$6:$R$116,COLUMN()-1,FALSE)-VLOOKUP(FLOOR($B51,10),$B$6:$R$116,COLUMN()-1,FALSE))/10+I50)</f>
        <v>36863056.586322591</v>
      </c>
      <c r="J51" s="60">
        <f>IF(MOD($B51,10)=0,VLOOKUP($B51,'[6]R3 Analysis'!$B$45:$X$58,15,FALSE),(VLOOKUP(CEILING($B51,10),$B$6:$R$116,COLUMN()-1,FALSE)-VLOOKUP(FLOOR($B51,10),$B$6:$R$116,COLUMN()-1,FALSE))/10+J50)</f>
        <v>2551808.358</v>
      </c>
      <c r="K51" s="60">
        <f>IF(MOD($B51,10)=0,VLOOKUP($B51,'[6]R3 Analysis'!$B$45:$X$58,22,FALSE),(VLOOKUP(CEILING($B51,10),$B$6:$R$116,COLUMN()-1,FALSE)-VLOOKUP(FLOOR($B51,10),$B$6:$R$116,COLUMN()-1,FALSE))/10+K50)</f>
        <v>974002.97507207189</v>
      </c>
      <c r="L51" s="60">
        <f>IF(MOD($B51,10)=0,VLOOKUP($B51,'[6]R4 Analysis'!$B$45:$X$58,8,FALSE),(VLOOKUP(CEILING($B51,10),$B$6:$R$116,COLUMN()-1,FALSE)-VLOOKUP(FLOOR($B51,10),$B$6:$R$116,COLUMN()-1,FALSE))/10+L50)</f>
        <v>23063814.012504812</v>
      </c>
      <c r="M51" s="60">
        <f>IF(MOD($B51,10)=0,VLOOKUP($B51,'[6]R4 Analysis'!$B$45:$X$58,15,FALSE),(VLOOKUP(CEILING($B51,10),$B$6:$R$116,COLUMN()-1,FALSE)-VLOOKUP(FLOOR($B51,10),$B$6:$R$116,COLUMN()-1,FALSE))/10+M50)</f>
        <v>859506.33986868698</v>
      </c>
      <c r="N51" s="60">
        <f>IF(MOD($B51,10)=0,VLOOKUP($B51,'[6]R4 Analysis'!$B$45:$X$58,22,FALSE),(VLOOKUP(CEILING($B51,10),$B$6:$R$116,COLUMN()-1,FALSE)-VLOOKUP(FLOOR($B51,10),$B$6:$R$116,COLUMN()-1,FALSE))/10+N50)</f>
        <v>315480.08359326667</v>
      </c>
      <c r="O51" s="60">
        <f>IF(MOD($B51,10)=0,VLOOKUP($B51,'[6]R5 Analysis'!$B$45:$X$58,8,FALSE),(VLOOKUP(CEILING($B51,10),$B$6:$R$116,COLUMN()-1,FALSE)-VLOOKUP(FLOOR($B51,10),$B$6:$R$116,COLUMN()-1,FALSE))/10+O50)</f>
        <v>51550785.508999988</v>
      </c>
      <c r="P51" s="60">
        <f>IF(MOD($B51,10)=0,VLOOKUP($B51,'[6]R5 Analysis'!$B$45:$X$58,15,FALSE),(VLOOKUP(CEILING($B51,10),$B$6:$R$116,COLUMN()-1,FALSE)-VLOOKUP(FLOOR($B51,10),$B$6:$R$116,COLUMN()-1,FALSE))/10+P50)</f>
        <v>739406.08014344843</v>
      </c>
      <c r="Q51" s="60">
        <f>IF(MOD($B51,10)=0,VLOOKUP($B51,'[6]R5 Analysis'!$B$45:$X$58,22,FALSE),(VLOOKUP(CEILING($B51,10),$B$6:$R$116,COLUMN()-1,FALSE)-VLOOKUP(FLOOR($B51,10),$B$6:$R$116,COLUMN()-1,FALSE))/10+Q50)</f>
        <v>306875.1881250001</v>
      </c>
      <c r="R51" s="60">
        <f>IF(MOD($B51,10)=0,VLOOKUP($B51,'[6]R6 Analysis'!$B$45:$X$58,8,FALSE),(VLOOKUP(CEILING($B51,10),$B$6:$R$116,COLUMN()-1,FALSE)-VLOOKUP(FLOOR($B51,10),$B$6:$R$116,COLUMN()-1,FALSE))/10+R50)</f>
        <v>2937113.693</v>
      </c>
      <c r="S51" s="60">
        <f>IF(MOD($B51,10)=0,VLOOKUP($B51,'[6]R6 Analysis'!$B$45:$X$58,15,FALSE),(VLOOKUP(CEILING($B51,10),$B$6:$T$116,COLUMN()-1,FALSE)-VLOOKUP(FLOOR($B51,10),$B$6:$T$116,COLUMN()-1,FALSE))/10+S50)</f>
        <v>360208.97605</v>
      </c>
      <c r="T51" s="60">
        <f>IF(MOD($B51,10)=0,VLOOKUP($B51,'[6]R6 Analysis'!$B$45:$X$58,22,FALSE),(VLOOKUP(CEILING($B51,10),$B$6:$T$116,COLUMN()-1,FALSE)-VLOOKUP(FLOOR($B51,10),$B$6:$T$116,COLUMN()-1,FALSE))/10+T50)</f>
        <v>197910.49580949161</v>
      </c>
      <c r="U51" s="60">
        <f t="shared" si="10"/>
        <v>382249466.17790818</v>
      </c>
      <c r="V51" s="60">
        <f>'Emergency Relocation Component'!U61</f>
        <v>3283332008.4066911</v>
      </c>
      <c r="W51" s="103">
        <f t="shared" si="11"/>
        <v>-2901082542.2287827</v>
      </c>
      <c r="X51" s="84">
        <f>HLOOKUP(X$5,$AE$1:$AH$3,2,FALSE)*INDEX('[5]Pop and Housing Units'!$J$4:$Q$115,MATCH('Relocation Components'!$B51,'[5]Pop and Housing Units'!$Q$4:$Q$115,0),MATCH('Relocation Components'!X$4,'[5]Pop and Housing Units'!$J$4:$Q$4,0))*HLOOKUP(X$4,$X$1:$AC$2,2,FALSE)*'[5]Number of Hazard Events'!C51*HLOOKUP(X$4,[5]Assumptions!$B$2:$H$3,2,FALSE)</f>
        <v>1899547752.9815516</v>
      </c>
      <c r="Y51" s="84">
        <f>HLOOKUP(Y$5,$AE$1:$AH$3,2,FALSE)*INDEX('[5]Pop and Housing Units'!$J$4:$Q$115,MATCH('Relocation Components'!$B51,'[5]Pop and Housing Units'!$Q$4:$Q$115,0),MATCH('Relocation Components'!Y$4,'[5]Pop and Housing Units'!$J$4:$Q$4,0))*HLOOKUP(Y$4,$X$1:$AC$2,2,FALSE)*'[5]Number of Hazard Events'!D51*HLOOKUP(Y$4,[5]Assumptions!$B$2:$H$3,2,FALSE)</f>
        <v>605223186.4048903</v>
      </c>
      <c r="Z51" s="84">
        <f>HLOOKUP(Z$5,$AE$1:$AH$3,2,FALSE)*INDEX('[5]Pop and Housing Units'!$J$4:$Q$115,MATCH('Relocation Components'!$B51,'[5]Pop and Housing Units'!$Q$4:$Q$115,0),MATCH('Relocation Components'!Z$4,'[5]Pop and Housing Units'!$J$4:$Q$4,0))*HLOOKUP(Z$4,$X$1:$AC$2,2,FALSE)*'[5]Number of Hazard Events'!E51*HLOOKUP(Z$4,[5]Assumptions!$B$2:$H$3,2,FALSE)</f>
        <v>0</v>
      </c>
      <c r="AA51" s="84">
        <f>HLOOKUP(AA$5,$AE$1:$AH$3,2,FALSE)*INDEX('[5]Pop and Housing Units'!$J$4:$Q$115,MATCH('Relocation Components'!$B51,'[5]Pop and Housing Units'!$Q$4:$Q$115,0),MATCH('Relocation Components'!AA$4,'[5]Pop and Housing Units'!$J$4:$Q$4,0))*HLOOKUP(AA$4,$X$1:$AC$2,2,FALSE)*'[5]Number of Hazard Events'!F51*HLOOKUP(AA$4,[5]Assumptions!$B$2:$H$3,2,FALSE)</f>
        <v>2269160348.7057137</v>
      </c>
      <c r="AB51" s="84">
        <f>HLOOKUP(AB$5,$AE$1:$AH$3,2,FALSE)*INDEX('[5]Pop and Housing Units'!$J$4:$Q$115,MATCH('Relocation Components'!$B51,'[5]Pop and Housing Units'!$Q$4:$Q$115,0),MATCH('Relocation Components'!AB$4,'[5]Pop and Housing Units'!$J$4:$Q$4,0))*HLOOKUP(AB$4,$X$1:$AC$2,2,FALSE)*'[5]Number of Hazard Events'!G51*HLOOKUP(AB$4,[5]Assumptions!$B$2:$H$3,2,FALSE)</f>
        <v>658637885.37549031</v>
      </c>
      <c r="AC51" s="84">
        <f>HLOOKUP(AC$5,$AE$1:$AH$3,2,FALSE)*INDEX('[5]Pop and Housing Units'!$J$4:$Q$115,MATCH('Relocation Components'!$B51,'[5]Pop and Housing Units'!$Q$4:$Q$115,0),MATCH('Relocation Components'!AC$4,'[5]Pop and Housing Units'!$J$4:$Q$4,0))*HLOOKUP(AC$4,$X$1:$AC$2,2,FALSE)*'[5]Number of Hazard Events'!H51*HLOOKUP(AC$4,[5]Assumptions!$B$2:$H$3,2,FALSE)</f>
        <v>0</v>
      </c>
      <c r="AD51" s="84">
        <f>HLOOKUP(AD$5,$AE$1:$AH$3,2,FALSE)*INDEX('[5]Pop and Housing Units'!$J$4:$Q$115,MATCH('Relocation Components'!$B51,'[5]Pop and Housing Units'!$Q$4:$Q$115,0),MATCH('Relocation Components'!AD$4,'[5]Pop and Housing Units'!$J$4:$Q$4,0))*HLOOKUP(AD$4,$X$1:$AC$2,2,FALSE)*'[5]Number of Hazard Events'!I51*HLOOKUP(AD$4,[5]Assumptions!$B$2:$H$3,2,FALSE)</f>
        <v>4988132129.8701849</v>
      </c>
      <c r="AE51" s="84">
        <f>HLOOKUP(AE$5,$AE$1:$AH$3,2,FALSE)*INDEX('[5]Pop and Housing Units'!$J$4:$Q$115,MATCH('Relocation Components'!$B51,'[5]Pop and Housing Units'!$Q$4:$Q$115,0),MATCH('Relocation Components'!AE$4,'[5]Pop and Housing Units'!$J$4:$Q$4,0))*HLOOKUP(AE$4,$X$1:$AC$2,2,FALSE)*'[5]Number of Hazard Events'!J51*HLOOKUP(AE$4,[5]Assumptions!$B$2:$H$3,2,FALSE)</f>
        <v>1028431111.0022525</v>
      </c>
      <c r="AF51" s="84">
        <f>HLOOKUP(AF$5,$AE$1:$AH$3,2,FALSE)*INDEX('[5]Pop and Housing Units'!$J$4:$Q$115,MATCH('Relocation Components'!$B51,'[5]Pop and Housing Units'!$Q$4:$Q$115,0),MATCH('Relocation Components'!AF$4,'[5]Pop and Housing Units'!$J$4:$Q$4,0))*HLOOKUP(AF$4,$X$1:$AC$2,2,FALSE)*'[5]Number of Hazard Events'!K51*HLOOKUP(AF$4,[5]Assumptions!$B$2:$H$3,2,FALSE)</f>
        <v>0</v>
      </c>
      <c r="AG51" s="84">
        <f>HLOOKUP(AG$5,$AE$1:$AH$3,2,FALSE)*INDEX('[5]Pop and Housing Units'!$J$4:$Q$115,MATCH('Relocation Components'!$B51,'[5]Pop and Housing Units'!$Q$4:$Q$115,0),MATCH('Relocation Components'!AG$4,'[5]Pop and Housing Units'!$J$4:$Q$4,0))*HLOOKUP(AG$4,$X$1:$AC$2,2,FALSE)*'[5]Number of Hazard Events'!L51*HLOOKUP(AG$4,[5]Assumptions!$B$2:$H$3,2,FALSE)</f>
        <v>109097243.27795556</v>
      </c>
      <c r="AH51" s="84">
        <f>HLOOKUP(AH$5,$AE$1:$AH$3,2,FALSE)*INDEX('[5]Pop and Housing Units'!$J$4:$Q$115,MATCH('Relocation Components'!$B51,'[5]Pop and Housing Units'!$Q$4:$Q$115,0),MATCH('Relocation Components'!AH$4,'[5]Pop and Housing Units'!$J$4:$Q$4,0))*HLOOKUP(AH$4,$X$1:$AC$2,2,FALSE)*'[5]Number of Hazard Events'!M51*HLOOKUP(AH$4,[5]Assumptions!$B$2:$H$3,2,FALSE)</f>
        <v>37611926.031444699</v>
      </c>
      <c r="AI51" s="84">
        <f>HLOOKUP(AI$5,$AE$1:$AH$3,2,FALSE)*INDEX('[5]Pop and Housing Units'!$J$4:$Q$115,MATCH('Relocation Components'!$B51,'[5]Pop and Housing Units'!$Q$4:$Q$115,0),MATCH('Relocation Components'!AI$4,'[5]Pop and Housing Units'!$J$4:$Q$4,0))*HLOOKUP(AI$4,$X$1:$AC$2,2,FALSE)*'[5]Number of Hazard Events'!N51*HLOOKUP(AI$4,[5]Assumptions!$B$2:$H$3,2,FALSE)</f>
        <v>0</v>
      </c>
      <c r="AJ51" s="84">
        <f>HLOOKUP(AJ$5,$AE$1:$AH$3,2,FALSE)*INDEX('[5]Pop and Housing Units'!$J$4:$Q$115,MATCH('Relocation Components'!$B51,'[5]Pop and Housing Units'!$Q$4:$Q$115,0),MATCH('Relocation Components'!AJ$4,'[5]Pop and Housing Units'!$J$4:$Q$4,0))*HLOOKUP(AJ$4,$X$1:$AC$2,2,FALSE)*'[5]Number of Hazard Events'!O51*HLOOKUP(AJ$4,[5]Assumptions!$B$2:$H$3,2,FALSE)</f>
        <v>111533761.01931342</v>
      </c>
      <c r="AK51" s="84">
        <f>HLOOKUP(AK$5,$AE$1:$AH$3,2,FALSE)*INDEX('[5]Pop and Housing Units'!$J$4:$Q$115,MATCH('Relocation Components'!$B51,'[5]Pop and Housing Units'!$Q$4:$Q$115,0),MATCH('Relocation Components'!AK$4,'[5]Pop and Housing Units'!$J$4:$Q$4,0))*HLOOKUP(AK$4,$X$1:$AC$2,2,FALSE)*'[5]Number of Hazard Events'!P51*HLOOKUP(AK$4,[5]Assumptions!$B$2:$H$3,2,FALSE)</f>
        <v>40129157.315196261</v>
      </c>
      <c r="AL51" s="84">
        <f>HLOOKUP(AL$5,$AE$1:$AH$3,2,FALSE)*INDEX('[5]Pop and Housing Units'!$J$4:$Q$115,MATCH('Relocation Components'!$B51,'[5]Pop and Housing Units'!$Q$4:$Q$115,0),MATCH('Relocation Components'!AL$4,'[5]Pop and Housing Units'!$J$4:$Q$4,0))*HLOOKUP(AL$4,$X$1:$AC$2,2,FALSE)*'[5]Number of Hazard Events'!Q51*HLOOKUP(AL$4,[5]Assumptions!$B$2:$H$3,2,FALSE)</f>
        <v>0</v>
      </c>
      <c r="AM51" s="84">
        <f>HLOOKUP(AM$5,$AE$1:$AH$3,2,FALSE)*INDEX('[5]Pop and Housing Units'!$J$4:$Q$115,MATCH('Relocation Components'!$B51,'[5]Pop and Housing Units'!$Q$4:$Q$115,0),MATCH('Relocation Components'!AM$4,'[5]Pop and Housing Units'!$J$4:$Q$4,0))*HLOOKUP(AM$4,$X$1:$AC$2,2,FALSE)*'[5]Number of Hazard Events'!R51*HLOOKUP(AM$4,[5]Assumptions!$B$2:$H$3,2,FALSE)</f>
        <v>20115809.877724782</v>
      </c>
      <c r="AN51" s="84">
        <f>HLOOKUP(AN$5,$AE$1:$AH$3,2,FALSE)*INDEX('[5]Pop and Housing Units'!$J$4:$Q$115,MATCH('Relocation Components'!$B51,'[5]Pop and Housing Units'!$Q$4:$Q$115,0),MATCH('Relocation Components'!AN$4,'[5]Pop and Housing Units'!$J$4:$Q$4,0))*HLOOKUP(AN$4,$X$1:$AC$2,2,FALSE)*'[5]Number of Hazard Events'!S51*HLOOKUP(AN$4,[5]Assumptions!$B$2:$H$3,2,FALSE)</f>
        <v>5665682.7417704659</v>
      </c>
      <c r="AO51" s="84">
        <f>HLOOKUP(AO$5,$AE$1:$AH$3,2,FALSE)*INDEX('[5]Pop and Housing Units'!$J$4:$Q$115,MATCH('Relocation Components'!$B51,'[5]Pop and Housing Units'!$Q$4:$Q$115,0),MATCH('Relocation Components'!AO$4,'[5]Pop and Housing Units'!$J$4:$Q$4,0))*HLOOKUP(AO$4,$X$1:$AC$2,2,FALSE)*'[5]Number of Hazard Events'!T51*HLOOKUP(AO$4,[5]Assumptions!$B$2:$H$3,2,FALSE)</f>
        <v>0</v>
      </c>
      <c r="AP51" s="60">
        <f t="shared" si="6"/>
        <v>11773285994.603489</v>
      </c>
      <c r="AQ51" s="60">
        <f>'Emergency Relocation Component'!AN61</f>
        <v>11772228994.039412</v>
      </c>
      <c r="AR51" s="60">
        <f t="shared" si="12"/>
        <v>1057000.5640773773</v>
      </c>
      <c r="AS51" s="60">
        <f t="shared" si="13"/>
        <v>1796900.9589315413</v>
      </c>
      <c r="AT51" s="60">
        <f t="shared" si="14"/>
        <v>-2899285641.2698512</v>
      </c>
    </row>
    <row r="52" spans="1:46">
      <c r="A52">
        <f t="shared" si="9"/>
        <v>0.02</v>
      </c>
      <c r="B52" s="12">
        <f t="shared" si="7"/>
        <v>2066</v>
      </c>
      <c r="C52" s="60">
        <f>IF(MOD($B52,10)=0,VLOOKUP($B52,'[6]R1 Analysis'!$B$45:$X$58,23,FALSE),(VLOOKUP(CEILING($B52,10),$B$6:$R$116,COLUMN()-1,FALSE)-VLOOKUP(FLOOR($B52,10),$B$6:$R$116,COLUMN()-1,FALSE))/10+C51)</f>
        <v>23105708.358543921</v>
      </c>
      <c r="D52" s="60">
        <f>IF(MOD($B52,10)=0,VLOOKUP($B52,'[6]R1 Analysis'!$B$45:$X$58,15,FALSE),(VLOOKUP(CEILING($B52,10),$B$6:$R$116,COLUMN()-1,FALSE)-VLOOKUP(FLOOR($B52,10),$B$6:$R$116,COLUMN()-1,FALSE))/10+D51)</f>
        <v>3614042.1584696695</v>
      </c>
      <c r="E52" s="60">
        <f>IF(MOD($B52,10)=0,VLOOKUP($B52,'[6]R1 Analysis'!$B$45:$X$58,22,FALSE),(VLOOKUP(CEILING($B52,10),$B$6:$R$116,COLUMN()-1,FALSE)-VLOOKUP(FLOOR($B52,10),$B$6:$R$116,COLUMN()-1,FALSE))/10+E51)</f>
        <v>756773.1830650206</v>
      </c>
      <c r="F52" s="60">
        <f>IF(MOD($B52,10)=0,VLOOKUP($B52,'[6]R2 Analysis'!$B$45:$X$58,8,FALSE),(VLOOKUP(CEILING($B52,10),$B$6:$R$116,COLUMN()-1,FALSE)-VLOOKUP(FLOOR($B52,10),$B$6:$R$116,COLUMN()-1,FALSE))/10+F51)</f>
        <v>225279832.12076181</v>
      </c>
      <c r="G52" s="60">
        <f>IF(MOD($B52,10)=0,VLOOKUP($B52,'[6]R2 Analysis'!$B$45:$X$58,15,FALSE),(VLOOKUP(CEILING($B52,10),$B$6:$R$116,COLUMN()-1,FALSE)-VLOOKUP(FLOOR($B52,10),$B$6:$R$116,COLUMN()-1,FALSE))/10+G51)</f>
        <v>7072284.1589767458</v>
      </c>
      <c r="H52" s="60">
        <f>IF(MOD($B52,10)=0,VLOOKUP($B52,'[6]R2 Analysis'!$B$45:$X$58,22,FALSE),(VLOOKUP(CEILING($B52,10),$B$6:$R$116,COLUMN()-1,FALSE)-VLOOKUP(FLOOR($B52,10),$B$6:$R$116,COLUMN()-1,FALSE))/10+H51)</f>
        <v>1454872.021971605</v>
      </c>
      <c r="I52" s="60">
        <f>IF(MOD($B52,10)=0,VLOOKUP($B52,'[6]R3 Analysis'!$B$45:$X$58,8,FALSE),(VLOOKUP(CEILING($B52,10),$B$6:$R$116,COLUMN()-1,FALSE)-VLOOKUP(FLOOR($B52,10),$B$6:$R$116,COLUMN()-1,FALSE))/10+I51)</f>
        <v>36826486.093677431</v>
      </c>
      <c r="J52" s="60">
        <f>IF(MOD($B52,10)=0,VLOOKUP($B52,'[6]R3 Analysis'!$B$45:$X$58,15,FALSE),(VLOOKUP(CEILING($B52,10),$B$6:$R$116,COLUMN()-1,FALSE)-VLOOKUP(FLOOR($B52,10),$B$6:$R$116,COLUMN()-1,FALSE))/10+J51)</f>
        <v>2549291.2368000001</v>
      </c>
      <c r="K52" s="60">
        <f>IF(MOD($B52,10)=0,VLOOKUP($B52,'[6]R3 Analysis'!$B$45:$X$58,22,FALSE),(VLOOKUP(CEILING($B52,10),$B$6:$R$116,COLUMN()-1,FALSE)-VLOOKUP(FLOOR($B52,10),$B$6:$R$116,COLUMN()-1,FALSE))/10+K51)</f>
        <v>973047.48472252232</v>
      </c>
      <c r="L52" s="60">
        <f>IF(MOD($B52,10)=0,VLOOKUP($B52,'[6]R4 Analysis'!$B$45:$X$58,8,FALSE),(VLOOKUP(CEILING($B52,10),$B$6:$R$116,COLUMN()-1,FALSE)-VLOOKUP(FLOOR($B52,10),$B$6:$R$116,COLUMN()-1,FALSE))/10+L51)</f>
        <v>23039864.049875006</v>
      </c>
      <c r="M52" s="60">
        <f>IF(MOD($B52,10)=0,VLOOKUP($B52,'[6]R4 Analysis'!$B$45:$X$58,15,FALSE),(VLOOKUP(CEILING($B52,10),$B$6:$R$116,COLUMN()-1,FALSE)-VLOOKUP(FLOOR($B52,10),$B$6:$R$116,COLUMN()-1,FALSE))/10+M51)</f>
        <v>858677.90002303047</v>
      </c>
      <c r="N52" s="60">
        <f>IF(MOD($B52,10)=0,VLOOKUP($B52,'[6]R4 Analysis'!$B$45:$X$58,22,FALSE),(VLOOKUP(CEILING($B52,10),$B$6:$R$116,COLUMN()-1,FALSE)-VLOOKUP(FLOOR($B52,10),$B$6:$R$116,COLUMN()-1,FALSE))/10+N51)</f>
        <v>315172.4393885351</v>
      </c>
      <c r="O52" s="60">
        <f>IF(MOD($B52,10)=0,VLOOKUP($B52,'[6]R5 Analysis'!$B$45:$X$58,8,FALSE),(VLOOKUP(CEILING($B52,10),$B$6:$R$116,COLUMN()-1,FALSE)-VLOOKUP(FLOOR($B52,10),$B$6:$R$116,COLUMN()-1,FALSE))/10+O51)</f>
        <v>51497640.369299985</v>
      </c>
      <c r="P52" s="60">
        <f>IF(MOD($B52,10)=0,VLOOKUP($B52,'[6]R5 Analysis'!$B$45:$X$58,15,FALSE),(VLOOKUP(CEILING($B52,10),$B$6:$R$116,COLUMN()-1,FALSE)-VLOOKUP(FLOOR($B52,10),$B$6:$R$116,COLUMN()-1,FALSE))/10+P51)</f>
        <v>738664.55542124156</v>
      </c>
      <c r="Q52" s="60">
        <f>IF(MOD($B52,10)=0,VLOOKUP($B52,'[6]R5 Analysis'!$B$45:$X$58,22,FALSE),(VLOOKUP(CEILING($B52,10),$B$6:$R$116,COLUMN()-1,FALSE)-VLOOKUP(FLOOR($B52,10),$B$6:$R$116,COLUMN()-1,FALSE))/10+Q51)</f>
        <v>306573.72650816338</v>
      </c>
      <c r="R52" s="60">
        <f>IF(MOD($B52,10)=0,VLOOKUP($B52,'[6]R6 Analysis'!$B$45:$X$58,8,FALSE),(VLOOKUP(CEILING($B52,10),$B$6:$R$116,COLUMN()-1,FALSE)-VLOOKUP(FLOOR($B52,10),$B$6:$R$116,COLUMN()-1,FALSE))/10+R51)</f>
        <v>2934745.052925</v>
      </c>
      <c r="S52" s="60">
        <f>IF(MOD($B52,10)=0,VLOOKUP($B52,'[6]R6 Analysis'!$B$45:$X$58,15,FALSE),(VLOOKUP(CEILING($B52,10),$B$6:$T$116,COLUMN()-1,FALSE)-VLOOKUP(FLOOR($B52,10),$B$6:$T$116,COLUMN()-1,FALSE))/10+S51)</f>
        <v>359847.99354</v>
      </c>
      <c r="T52" s="60">
        <f>IF(MOD($B52,10)=0,VLOOKUP($B52,'[6]R6 Analysis'!$B$45:$X$58,22,FALSE),(VLOOKUP(CEILING($B52,10),$B$6:$T$116,COLUMN()-1,FALSE)-VLOOKUP(FLOOR($B52,10),$B$6:$T$116,COLUMN()-1,FALSE))/10+T51)</f>
        <v>197716.09940257636</v>
      </c>
      <c r="U52" s="60">
        <f t="shared" si="10"/>
        <v>381881239.00337219</v>
      </c>
      <c r="V52" s="60">
        <f>'Emergency Relocation Component'!U62</f>
        <v>3444180373.2091293</v>
      </c>
      <c r="W52" s="103">
        <f t="shared" si="11"/>
        <v>-3062299134.2057571</v>
      </c>
      <c r="X52" s="84">
        <f>HLOOKUP(X$5,$AE$1:$AH$3,2,FALSE)*INDEX('[5]Pop and Housing Units'!$J$4:$Q$115,MATCH('Relocation Components'!$B52,'[5]Pop and Housing Units'!$Q$4:$Q$115,0),MATCH('Relocation Components'!X$4,'[5]Pop and Housing Units'!$J$4:$Q$4,0))*HLOOKUP(X$4,$X$1:$AC$2,2,FALSE)*'[5]Number of Hazard Events'!C52*HLOOKUP(X$4,[5]Assumptions!$B$2:$H$3,2,FALSE)</f>
        <v>1963001055.9742787</v>
      </c>
      <c r="Y52" s="84">
        <f>HLOOKUP(Y$5,$AE$1:$AH$3,2,FALSE)*INDEX('[5]Pop and Housing Units'!$J$4:$Q$115,MATCH('Relocation Components'!$B52,'[5]Pop and Housing Units'!$Q$4:$Q$115,0),MATCH('Relocation Components'!Y$4,'[5]Pop and Housing Units'!$J$4:$Q$4,0))*HLOOKUP(Y$4,$X$1:$AC$2,2,FALSE)*'[5]Number of Hazard Events'!D52*HLOOKUP(Y$4,[5]Assumptions!$B$2:$H$3,2,FALSE)</f>
        <v>625444153.29554832</v>
      </c>
      <c r="Z52" s="84">
        <f>HLOOKUP(Z$5,$AE$1:$AH$3,2,FALSE)*INDEX('[5]Pop and Housing Units'!$J$4:$Q$115,MATCH('Relocation Components'!$B52,'[5]Pop and Housing Units'!$Q$4:$Q$115,0),MATCH('Relocation Components'!Z$4,'[5]Pop and Housing Units'!$J$4:$Q$4,0))*HLOOKUP(Z$4,$X$1:$AC$2,2,FALSE)*'[5]Number of Hazard Events'!E52*HLOOKUP(Z$4,[5]Assumptions!$B$2:$H$3,2,FALSE)</f>
        <v>0</v>
      </c>
      <c r="AA52" s="84">
        <f>HLOOKUP(AA$5,$AE$1:$AH$3,2,FALSE)*INDEX('[5]Pop and Housing Units'!$J$4:$Q$115,MATCH('Relocation Components'!$B52,'[5]Pop and Housing Units'!$Q$4:$Q$115,0),MATCH('Relocation Components'!AA$4,'[5]Pop and Housing Units'!$J$4:$Q$4,0))*HLOOKUP(AA$4,$X$1:$AC$2,2,FALSE)*'[5]Number of Hazard Events'!F52*HLOOKUP(AA$4,[5]Assumptions!$B$2:$H$3,2,FALSE)</f>
        <v>2336504318.7041903</v>
      </c>
      <c r="AB52" s="84">
        <f>HLOOKUP(AB$5,$AE$1:$AH$3,2,FALSE)*INDEX('[5]Pop and Housing Units'!$J$4:$Q$115,MATCH('Relocation Components'!$B52,'[5]Pop and Housing Units'!$Q$4:$Q$115,0),MATCH('Relocation Components'!AB$4,'[5]Pop and Housing Units'!$J$4:$Q$4,0))*HLOOKUP(AB$4,$X$1:$AC$2,2,FALSE)*'[5]Number of Hazard Events'!G52*HLOOKUP(AB$4,[5]Assumptions!$B$2:$H$3,2,FALSE)</f>
        <v>678145502.75850284</v>
      </c>
      <c r="AC52" s="84">
        <f>HLOOKUP(AC$5,$AE$1:$AH$3,2,FALSE)*INDEX('[5]Pop and Housing Units'!$J$4:$Q$115,MATCH('Relocation Components'!$B52,'[5]Pop and Housing Units'!$Q$4:$Q$115,0),MATCH('Relocation Components'!AC$4,'[5]Pop and Housing Units'!$J$4:$Q$4,0))*HLOOKUP(AC$4,$X$1:$AC$2,2,FALSE)*'[5]Number of Hazard Events'!H52*HLOOKUP(AC$4,[5]Assumptions!$B$2:$H$3,2,FALSE)</f>
        <v>0</v>
      </c>
      <c r="AD52" s="84">
        <f>HLOOKUP(AD$5,$AE$1:$AH$3,2,FALSE)*INDEX('[5]Pop and Housing Units'!$J$4:$Q$115,MATCH('Relocation Components'!$B52,'[5]Pop and Housing Units'!$Q$4:$Q$115,0),MATCH('Relocation Components'!AD$4,'[5]Pop and Housing Units'!$J$4:$Q$4,0))*HLOOKUP(AD$4,$X$1:$AC$2,2,FALSE)*'[5]Number of Hazard Events'!I52*HLOOKUP(AD$4,[5]Assumptions!$B$2:$H$3,2,FALSE)</f>
        <v>5154054664.0898485</v>
      </c>
      <c r="AE52" s="84">
        <f>HLOOKUP(AE$5,$AE$1:$AH$3,2,FALSE)*INDEX('[5]Pop and Housing Units'!$J$4:$Q$115,MATCH('Relocation Components'!$B52,'[5]Pop and Housing Units'!$Q$4:$Q$115,0),MATCH('Relocation Components'!AE$4,'[5]Pop and Housing Units'!$J$4:$Q$4,0))*HLOOKUP(AE$4,$X$1:$AC$2,2,FALSE)*'[5]Number of Hazard Events'!J52*HLOOKUP(AE$4,[5]Assumptions!$B$2:$H$3,2,FALSE)</f>
        <v>1062646305.221781</v>
      </c>
      <c r="AF52" s="84">
        <f>HLOOKUP(AF$5,$AE$1:$AH$3,2,FALSE)*INDEX('[5]Pop and Housing Units'!$J$4:$Q$115,MATCH('Relocation Components'!$B52,'[5]Pop and Housing Units'!$Q$4:$Q$115,0),MATCH('Relocation Components'!AF$4,'[5]Pop and Housing Units'!$J$4:$Q$4,0))*HLOOKUP(AF$4,$X$1:$AC$2,2,FALSE)*'[5]Number of Hazard Events'!K52*HLOOKUP(AF$4,[5]Assumptions!$B$2:$H$3,2,FALSE)</f>
        <v>0</v>
      </c>
      <c r="AG52" s="84">
        <f>HLOOKUP(AG$5,$AE$1:$AH$3,2,FALSE)*INDEX('[5]Pop and Housing Units'!$J$4:$Q$115,MATCH('Relocation Components'!$B52,'[5]Pop and Housing Units'!$Q$4:$Q$115,0),MATCH('Relocation Components'!AG$4,'[5]Pop and Housing Units'!$J$4:$Q$4,0))*HLOOKUP(AG$4,$X$1:$AC$2,2,FALSE)*'[5]Number of Hazard Events'!L52*HLOOKUP(AG$4,[5]Assumptions!$B$2:$H$3,2,FALSE)</f>
        <v>109661717.61333761</v>
      </c>
      <c r="AH52" s="84">
        <f>HLOOKUP(AH$5,$AE$1:$AH$3,2,FALSE)*INDEX('[5]Pop and Housing Units'!$J$4:$Q$115,MATCH('Relocation Components'!$B52,'[5]Pop and Housing Units'!$Q$4:$Q$115,0),MATCH('Relocation Components'!AH$4,'[5]Pop and Housing Units'!$J$4:$Q$4,0))*HLOOKUP(AH$4,$X$1:$AC$2,2,FALSE)*'[5]Number of Hazard Events'!M52*HLOOKUP(AH$4,[5]Assumptions!$B$2:$H$3,2,FALSE)</f>
        <v>37809353.948016435</v>
      </c>
      <c r="AI52" s="84">
        <f>HLOOKUP(AI$5,$AE$1:$AH$3,2,FALSE)*INDEX('[5]Pop and Housing Units'!$J$4:$Q$115,MATCH('Relocation Components'!$B52,'[5]Pop and Housing Units'!$Q$4:$Q$115,0),MATCH('Relocation Components'!AI$4,'[5]Pop and Housing Units'!$J$4:$Q$4,0))*HLOOKUP(AI$4,$X$1:$AC$2,2,FALSE)*'[5]Number of Hazard Events'!N52*HLOOKUP(AI$4,[5]Assumptions!$B$2:$H$3,2,FALSE)</f>
        <v>0</v>
      </c>
      <c r="AJ52" s="84">
        <f>HLOOKUP(AJ$5,$AE$1:$AH$3,2,FALSE)*INDEX('[5]Pop and Housing Units'!$J$4:$Q$115,MATCH('Relocation Components'!$B52,'[5]Pop and Housing Units'!$Q$4:$Q$115,0),MATCH('Relocation Components'!AJ$4,'[5]Pop and Housing Units'!$J$4:$Q$4,0))*HLOOKUP(AJ$4,$X$1:$AC$2,2,FALSE)*'[5]Number of Hazard Events'!O52*HLOOKUP(AJ$4,[5]Assumptions!$B$2:$H$3,2,FALSE)</f>
        <v>112163387.47754154</v>
      </c>
      <c r="AK52" s="84">
        <f>HLOOKUP(AK$5,$AE$1:$AH$3,2,FALSE)*INDEX('[5]Pop and Housing Units'!$J$4:$Q$115,MATCH('Relocation Components'!$B52,'[5]Pop and Housing Units'!$Q$4:$Q$115,0),MATCH('Relocation Components'!AK$4,'[5]Pop and Housing Units'!$J$4:$Q$4,0))*HLOOKUP(AK$4,$X$1:$AC$2,2,FALSE)*'[5]Number of Hazard Events'!P52*HLOOKUP(AK$4,[5]Assumptions!$B$2:$H$3,2,FALSE)</f>
        <v>40356826.670840919</v>
      </c>
      <c r="AL52" s="84">
        <f>HLOOKUP(AL$5,$AE$1:$AH$3,2,FALSE)*INDEX('[5]Pop and Housing Units'!$J$4:$Q$115,MATCH('Relocation Components'!$B52,'[5]Pop and Housing Units'!$Q$4:$Q$115,0),MATCH('Relocation Components'!AL$4,'[5]Pop and Housing Units'!$J$4:$Q$4,0))*HLOOKUP(AL$4,$X$1:$AC$2,2,FALSE)*'[5]Number of Hazard Events'!Q52*HLOOKUP(AL$4,[5]Assumptions!$B$2:$H$3,2,FALSE)</f>
        <v>0</v>
      </c>
      <c r="AM52" s="84">
        <f>HLOOKUP(AM$5,$AE$1:$AH$3,2,FALSE)*INDEX('[5]Pop and Housing Units'!$J$4:$Q$115,MATCH('Relocation Components'!$B52,'[5]Pop and Housing Units'!$Q$4:$Q$115,0),MATCH('Relocation Components'!AM$4,'[5]Pop and Housing Units'!$J$4:$Q$4,0))*HLOOKUP(AM$4,$X$1:$AC$2,2,FALSE)*'[5]Number of Hazard Events'!R52*HLOOKUP(AM$4,[5]Assumptions!$B$2:$H$3,2,FALSE)</f>
        <v>20300271.150263846</v>
      </c>
      <c r="AN52" s="84">
        <f>HLOOKUP(AN$5,$AE$1:$AH$3,2,FALSE)*INDEX('[5]Pop and Housing Units'!$J$4:$Q$115,MATCH('Relocation Components'!$B52,'[5]Pop and Housing Units'!$Q$4:$Q$115,0),MATCH('Relocation Components'!AN$4,'[5]Pop and Housing Units'!$J$4:$Q$4,0))*HLOOKUP(AN$4,$X$1:$AC$2,2,FALSE)*'[5]Number of Hazard Events'!S52*HLOOKUP(AN$4,[5]Assumptions!$B$2:$H$3,2,FALSE)</f>
        <v>5716517.033355169</v>
      </c>
      <c r="AO52" s="84">
        <f>HLOOKUP(AO$5,$AE$1:$AH$3,2,FALSE)*INDEX('[5]Pop and Housing Units'!$J$4:$Q$115,MATCH('Relocation Components'!$B52,'[5]Pop and Housing Units'!$Q$4:$Q$115,0),MATCH('Relocation Components'!AO$4,'[5]Pop and Housing Units'!$J$4:$Q$4,0))*HLOOKUP(AO$4,$X$1:$AC$2,2,FALSE)*'[5]Number of Hazard Events'!T52*HLOOKUP(AO$4,[5]Assumptions!$B$2:$H$3,2,FALSE)</f>
        <v>0</v>
      </c>
      <c r="AP52" s="60">
        <f t="shared" si="6"/>
        <v>12145804073.937508</v>
      </c>
      <c r="AQ52" s="60">
        <f>'Emergency Relocation Component'!AN62</f>
        <v>12144721061.448584</v>
      </c>
      <c r="AR52" s="60">
        <f t="shared" si="12"/>
        <v>1083012.4889240265</v>
      </c>
      <c r="AS52" s="60">
        <f t="shared" si="13"/>
        <v>1841121.231170845</v>
      </c>
      <c r="AT52" s="60">
        <f t="shared" si="14"/>
        <v>-3060458012.9745865</v>
      </c>
    </row>
    <row r="53" spans="1:46">
      <c r="A53">
        <f t="shared" si="9"/>
        <v>0.02</v>
      </c>
      <c r="B53" s="12">
        <f t="shared" si="7"/>
        <v>2067</v>
      </c>
      <c r="C53" s="60">
        <f>IF(MOD($B53,10)=0,VLOOKUP($B53,'[6]R1 Analysis'!$B$45:$X$58,23,FALSE),(VLOOKUP(CEILING($B53,10),$B$6:$R$116,COLUMN()-1,FALSE)-VLOOKUP(FLOOR($B53,10),$B$6:$R$116,COLUMN()-1,FALSE))/10+C52)</f>
        <v>23082581.948691186</v>
      </c>
      <c r="D53" s="60">
        <f>IF(MOD($B53,10)=0,VLOOKUP($B53,'[6]R1 Analysis'!$B$45:$X$58,15,FALSE),(VLOOKUP(CEILING($B53,10),$B$6:$R$116,COLUMN()-1,FALSE)-VLOOKUP(FLOOR($B53,10),$B$6:$R$116,COLUMN()-1,FALSE))/10+D52)</f>
        <v>3610440.6268945662</v>
      </c>
      <c r="E53" s="60">
        <f>IF(MOD($B53,10)=0,VLOOKUP($B53,'[6]R1 Analysis'!$B$45:$X$58,22,FALSE),(VLOOKUP(CEILING($B53,10),$B$6:$R$116,COLUMN()-1,FALSE)-VLOOKUP(FLOOR($B53,10),$B$6:$R$116,COLUMN()-1,FALSE))/10+E52)</f>
        <v>756033.29110123462</v>
      </c>
      <c r="F53" s="60">
        <f>IF(MOD($B53,10)=0,VLOOKUP($B53,'[6]R2 Analysis'!$B$45:$X$58,8,FALSE),(VLOOKUP(CEILING($B53,10),$B$6:$R$116,COLUMN()-1,FALSE)-VLOOKUP(FLOOR($B53,10),$B$6:$R$116,COLUMN()-1,FALSE))/10+F52)</f>
        <v>225069748.34819037</v>
      </c>
      <c r="G53" s="60">
        <f>IF(MOD($B53,10)=0,VLOOKUP($B53,'[6]R2 Analysis'!$B$45:$X$58,15,FALSE),(VLOOKUP(CEILING($B53,10),$B$6:$R$116,COLUMN()-1,FALSE)-VLOOKUP(FLOOR($B53,10),$B$6:$R$116,COLUMN()-1,FALSE))/10+G52)</f>
        <v>7065277.772720932</v>
      </c>
      <c r="H53" s="60">
        <f>IF(MOD($B53,10)=0,VLOOKUP($B53,'[6]R2 Analysis'!$B$45:$X$58,22,FALSE),(VLOOKUP(CEILING($B53,10),$B$6:$R$116,COLUMN()-1,FALSE)-VLOOKUP(FLOOR($B53,10),$B$6:$R$116,COLUMN()-1,FALSE))/10+H52)</f>
        <v>1453444.1355604939</v>
      </c>
      <c r="I53" s="60">
        <f>IF(MOD($B53,10)=0,VLOOKUP($B53,'[6]R3 Analysis'!$B$45:$X$58,8,FALSE),(VLOOKUP(CEILING($B53,10),$B$6:$R$116,COLUMN()-1,FALSE)-VLOOKUP(FLOOR($B53,10),$B$6:$R$116,COLUMN()-1,FALSE))/10+I52)</f>
        <v>36789915.601032272</v>
      </c>
      <c r="J53" s="60">
        <f>IF(MOD($B53,10)=0,VLOOKUP($B53,'[6]R3 Analysis'!$B$45:$X$58,15,FALSE),(VLOOKUP(CEILING($B53,10),$B$6:$R$116,COLUMN()-1,FALSE)-VLOOKUP(FLOOR($B53,10),$B$6:$R$116,COLUMN()-1,FALSE))/10+J52)</f>
        <v>2546774.1156000001</v>
      </c>
      <c r="K53" s="60">
        <f>IF(MOD($B53,10)=0,VLOOKUP($B53,'[6]R3 Analysis'!$B$45:$X$58,22,FALSE),(VLOOKUP(CEILING($B53,10),$B$6:$R$116,COLUMN()-1,FALSE)-VLOOKUP(FLOOR($B53,10),$B$6:$R$116,COLUMN()-1,FALSE))/10+K52)</f>
        <v>972091.99437297275</v>
      </c>
      <c r="L53" s="60">
        <f>IF(MOD($B53,10)=0,VLOOKUP($B53,'[6]R4 Analysis'!$B$45:$X$58,8,FALSE),(VLOOKUP(CEILING($B53,10),$B$6:$R$116,COLUMN()-1,FALSE)-VLOOKUP(FLOOR($B53,10),$B$6:$R$116,COLUMN()-1,FALSE))/10+L52)</f>
        <v>23015914.0872452</v>
      </c>
      <c r="M53" s="60">
        <f>IF(MOD($B53,10)=0,VLOOKUP($B53,'[6]R4 Analysis'!$B$45:$X$58,15,FALSE),(VLOOKUP(CEILING($B53,10),$B$6:$R$116,COLUMN()-1,FALSE)-VLOOKUP(FLOOR($B53,10),$B$6:$R$116,COLUMN()-1,FALSE))/10+M52)</f>
        <v>857849.46017737396</v>
      </c>
      <c r="N53" s="60">
        <f>IF(MOD($B53,10)=0,VLOOKUP($B53,'[6]R4 Analysis'!$B$45:$X$58,22,FALSE),(VLOOKUP(CEILING($B53,10),$B$6:$R$116,COLUMN()-1,FALSE)-VLOOKUP(FLOOR($B53,10),$B$6:$R$116,COLUMN()-1,FALSE))/10+N52)</f>
        <v>314864.79518380354</v>
      </c>
      <c r="O53" s="60">
        <f>IF(MOD($B53,10)=0,VLOOKUP($B53,'[6]R5 Analysis'!$B$45:$X$58,8,FALSE),(VLOOKUP(CEILING($B53,10),$B$6:$R$116,COLUMN()-1,FALSE)-VLOOKUP(FLOOR($B53,10),$B$6:$R$116,COLUMN()-1,FALSE))/10+O52)</f>
        <v>51444495.229599983</v>
      </c>
      <c r="P53" s="60">
        <f>IF(MOD($B53,10)=0,VLOOKUP($B53,'[6]R5 Analysis'!$B$45:$X$58,15,FALSE),(VLOOKUP(CEILING($B53,10),$B$6:$R$116,COLUMN()-1,FALSE)-VLOOKUP(FLOOR($B53,10),$B$6:$R$116,COLUMN()-1,FALSE))/10+P52)</f>
        <v>737923.03069903469</v>
      </c>
      <c r="Q53" s="60">
        <f>IF(MOD($B53,10)=0,VLOOKUP($B53,'[6]R5 Analysis'!$B$45:$X$58,22,FALSE),(VLOOKUP(CEILING($B53,10),$B$6:$R$116,COLUMN()-1,FALSE)-VLOOKUP(FLOOR($B53,10),$B$6:$R$116,COLUMN()-1,FALSE))/10+Q52)</f>
        <v>306272.26489132666</v>
      </c>
      <c r="R53" s="60">
        <f>IF(MOD($B53,10)=0,VLOOKUP($B53,'[6]R6 Analysis'!$B$45:$X$58,8,FALSE),(VLOOKUP(CEILING($B53,10),$B$6:$R$116,COLUMN()-1,FALSE)-VLOOKUP(FLOOR($B53,10),$B$6:$R$116,COLUMN()-1,FALSE))/10+R52)</f>
        <v>2932376.41285</v>
      </c>
      <c r="S53" s="60">
        <f>IF(MOD($B53,10)=0,VLOOKUP($B53,'[6]R6 Analysis'!$B$45:$X$58,15,FALSE),(VLOOKUP(CEILING($B53,10),$B$6:$T$116,COLUMN()-1,FALSE)-VLOOKUP(FLOOR($B53,10),$B$6:$T$116,COLUMN()-1,FALSE))/10+S52)</f>
        <v>359487.01102999999</v>
      </c>
      <c r="T53" s="60">
        <f>IF(MOD($B53,10)=0,VLOOKUP($B53,'[6]R6 Analysis'!$B$45:$X$58,22,FALSE),(VLOOKUP(CEILING($B53,10),$B$6:$T$116,COLUMN()-1,FALSE)-VLOOKUP(FLOOR($B53,10),$B$6:$T$116,COLUMN()-1,FALSE))/10+T52)</f>
        <v>197521.70299566112</v>
      </c>
      <c r="U53" s="60">
        <f t="shared" si="10"/>
        <v>381513011.82883644</v>
      </c>
      <c r="V53" s="60">
        <f>'Emergency Relocation Component'!U63</f>
        <v>3612905244.4707975</v>
      </c>
      <c r="W53" s="103">
        <f t="shared" si="11"/>
        <v>-3231392232.6419611</v>
      </c>
      <c r="X53" s="84">
        <f>HLOOKUP(X$5,$AE$1:$AH$3,2,FALSE)*INDEX('[5]Pop and Housing Units'!$J$4:$Q$115,MATCH('Relocation Components'!$B53,'[5]Pop and Housing Units'!$Q$4:$Q$115,0),MATCH('Relocation Components'!X$4,'[5]Pop and Housing Units'!$J$4:$Q$4,0))*HLOOKUP(X$4,$X$1:$AC$2,2,FALSE)*'[5]Number of Hazard Events'!C53*HLOOKUP(X$4,[5]Assumptions!$B$2:$H$3,2,FALSE)</f>
        <v>2029587611.2984893</v>
      </c>
      <c r="Y53" s="84">
        <f>HLOOKUP(Y$5,$AE$1:$AH$3,2,FALSE)*INDEX('[5]Pop and Housing Units'!$J$4:$Q$115,MATCH('Relocation Components'!$B53,'[5]Pop and Housing Units'!$Q$4:$Q$115,0),MATCH('Relocation Components'!Y$4,'[5]Pop and Housing Units'!$J$4:$Q$4,0))*HLOOKUP(Y$4,$X$1:$AC$2,2,FALSE)*'[5]Number of Hazard Events'!D53*HLOOKUP(Y$4,[5]Assumptions!$B$2:$H$3,2,FALSE)</f>
        <v>646663687.39381659</v>
      </c>
      <c r="Z53" s="84">
        <f>HLOOKUP(Z$5,$AE$1:$AH$3,2,FALSE)*INDEX('[5]Pop and Housing Units'!$J$4:$Q$115,MATCH('Relocation Components'!$B53,'[5]Pop and Housing Units'!$Q$4:$Q$115,0),MATCH('Relocation Components'!Z$4,'[5]Pop and Housing Units'!$J$4:$Q$4,0))*HLOOKUP(Z$4,$X$1:$AC$2,2,FALSE)*'[5]Number of Hazard Events'!E53*HLOOKUP(Z$4,[5]Assumptions!$B$2:$H$3,2,FALSE)</f>
        <v>0</v>
      </c>
      <c r="AA53" s="84">
        <f>HLOOKUP(AA$5,$AE$1:$AH$3,2,FALSE)*INDEX('[5]Pop and Housing Units'!$J$4:$Q$115,MATCH('Relocation Components'!$B53,'[5]Pop and Housing Units'!$Q$4:$Q$115,0),MATCH('Relocation Components'!AA$4,'[5]Pop and Housing Units'!$J$4:$Q$4,0))*HLOOKUP(AA$4,$X$1:$AC$2,2,FALSE)*'[5]Number of Hazard Events'!F53*HLOOKUP(AA$4,[5]Assumptions!$B$2:$H$3,2,FALSE)</f>
        <v>2407188470.3812871</v>
      </c>
      <c r="AB53" s="84">
        <f>HLOOKUP(AB$5,$AE$1:$AH$3,2,FALSE)*INDEX('[5]Pop and Housing Units'!$J$4:$Q$115,MATCH('Relocation Components'!$B53,'[5]Pop and Housing Units'!$Q$4:$Q$115,0),MATCH('Relocation Components'!AB$4,'[5]Pop and Housing Units'!$J$4:$Q$4,0))*HLOOKUP(AB$4,$X$1:$AC$2,2,FALSE)*'[5]Number of Hazard Events'!G53*HLOOKUP(AB$4,[5]Assumptions!$B$2:$H$3,2,FALSE)</f>
        <v>698620169.71372342</v>
      </c>
      <c r="AC53" s="84">
        <f>HLOOKUP(AC$5,$AE$1:$AH$3,2,FALSE)*INDEX('[5]Pop and Housing Units'!$J$4:$Q$115,MATCH('Relocation Components'!$B53,'[5]Pop and Housing Units'!$Q$4:$Q$115,0),MATCH('Relocation Components'!AC$4,'[5]Pop and Housing Units'!$J$4:$Q$4,0))*HLOOKUP(AC$4,$X$1:$AC$2,2,FALSE)*'[5]Number of Hazard Events'!H53*HLOOKUP(AC$4,[5]Assumptions!$B$2:$H$3,2,FALSE)</f>
        <v>0</v>
      </c>
      <c r="AD53" s="84">
        <f>HLOOKUP(AD$5,$AE$1:$AH$3,2,FALSE)*INDEX('[5]Pop and Housing Units'!$J$4:$Q$115,MATCH('Relocation Components'!$B53,'[5]Pop and Housing Units'!$Q$4:$Q$115,0),MATCH('Relocation Components'!AD$4,'[5]Pop and Housing Units'!$J$4:$Q$4,0))*HLOOKUP(AD$4,$X$1:$AC$2,2,FALSE)*'[5]Number of Hazard Events'!I53*HLOOKUP(AD$4,[5]Assumptions!$B$2:$H$3,2,FALSE)</f>
        <v>5328172725.7131968</v>
      </c>
      <c r="AE53" s="84">
        <f>HLOOKUP(AE$5,$AE$1:$AH$3,2,FALSE)*INDEX('[5]Pop and Housing Units'!$J$4:$Q$115,MATCH('Relocation Components'!$B53,'[5]Pop and Housing Units'!$Q$4:$Q$115,0),MATCH('Relocation Components'!AE$4,'[5]Pop and Housing Units'!$J$4:$Q$4,0))*HLOOKUP(AE$4,$X$1:$AC$2,2,FALSE)*'[5]Number of Hazard Events'!J53*HLOOKUP(AE$4,[5]Assumptions!$B$2:$H$3,2,FALSE)</f>
        <v>1098551636.0872779</v>
      </c>
      <c r="AF53" s="84">
        <f>HLOOKUP(AF$5,$AE$1:$AH$3,2,FALSE)*INDEX('[5]Pop and Housing Units'!$J$4:$Q$115,MATCH('Relocation Components'!$B53,'[5]Pop and Housing Units'!$Q$4:$Q$115,0),MATCH('Relocation Components'!AF$4,'[5]Pop and Housing Units'!$J$4:$Q$4,0))*HLOOKUP(AF$4,$X$1:$AC$2,2,FALSE)*'[5]Number of Hazard Events'!K53*HLOOKUP(AF$4,[5]Assumptions!$B$2:$H$3,2,FALSE)</f>
        <v>0</v>
      </c>
      <c r="AG53" s="84">
        <f>HLOOKUP(AG$5,$AE$1:$AH$3,2,FALSE)*INDEX('[5]Pop and Housing Units'!$J$4:$Q$115,MATCH('Relocation Components'!$B53,'[5]Pop and Housing Units'!$Q$4:$Q$115,0),MATCH('Relocation Components'!AG$4,'[5]Pop and Housing Units'!$J$4:$Q$4,0))*HLOOKUP(AG$4,$X$1:$AC$2,2,FALSE)*'[5]Number of Hazard Events'!L53*HLOOKUP(AG$4,[5]Assumptions!$B$2:$H$3,2,FALSE)</f>
        <v>110224782.87747389</v>
      </c>
      <c r="AH53" s="84">
        <f>HLOOKUP(AH$5,$AE$1:$AH$3,2,FALSE)*INDEX('[5]Pop and Housing Units'!$J$4:$Q$115,MATCH('Relocation Components'!$B53,'[5]Pop and Housing Units'!$Q$4:$Q$115,0),MATCH('Relocation Components'!AH$4,'[5]Pop and Housing Units'!$J$4:$Q$4,0))*HLOOKUP(AH$4,$X$1:$AC$2,2,FALSE)*'[5]Number of Hazard Events'!M53*HLOOKUP(AH$4,[5]Assumptions!$B$2:$H$3,2,FALSE)</f>
        <v>38006330.961789533</v>
      </c>
      <c r="AI53" s="84">
        <f>HLOOKUP(AI$5,$AE$1:$AH$3,2,FALSE)*INDEX('[5]Pop and Housing Units'!$J$4:$Q$115,MATCH('Relocation Components'!$B53,'[5]Pop and Housing Units'!$Q$4:$Q$115,0),MATCH('Relocation Components'!AI$4,'[5]Pop and Housing Units'!$J$4:$Q$4,0))*HLOOKUP(AI$4,$X$1:$AC$2,2,FALSE)*'[5]Number of Hazard Events'!N53*HLOOKUP(AI$4,[5]Assumptions!$B$2:$H$3,2,FALSE)</f>
        <v>0</v>
      </c>
      <c r="AJ53" s="84">
        <f>HLOOKUP(AJ$5,$AE$1:$AH$3,2,FALSE)*INDEX('[5]Pop and Housing Units'!$J$4:$Q$115,MATCH('Relocation Components'!$B53,'[5]Pop and Housing Units'!$Q$4:$Q$115,0),MATCH('Relocation Components'!AJ$4,'[5]Pop and Housing Units'!$J$4:$Q$4,0))*HLOOKUP(AJ$4,$X$1:$AC$2,2,FALSE)*'[5]Number of Hazard Events'!O53*HLOOKUP(AJ$4,[5]Assumptions!$B$2:$H$3,2,FALSE)</f>
        <v>112791477.07360862</v>
      </c>
      <c r="AK53" s="84">
        <f>HLOOKUP(AK$5,$AE$1:$AH$3,2,FALSE)*INDEX('[5]Pop and Housing Units'!$J$4:$Q$115,MATCH('Relocation Components'!$B53,'[5]Pop and Housing Units'!$Q$4:$Q$115,0),MATCH('Relocation Components'!AK$4,'[5]Pop and Housing Units'!$J$4:$Q$4,0))*HLOOKUP(AK$4,$X$1:$AC$2,2,FALSE)*'[5]Number of Hazard Events'!P53*HLOOKUP(AK$4,[5]Assumptions!$B$2:$H$3,2,FALSE)</f>
        <v>40583958.124729201</v>
      </c>
      <c r="AL53" s="84">
        <f>HLOOKUP(AL$5,$AE$1:$AH$3,2,FALSE)*INDEX('[5]Pop and Housing Units'!$J$4:$Q$115,MATCH('Relocation Components'!$B53,'[5]Pop and Housing Units'!$Q$4:$Q$115,0),MATCH('Relocation Components'!AL$4,'[5]Pop and Housing Units'!$J$4:$Q$4,0))*HLOOKUP(AL$4,$X$1:$AC$2,2,FALSE)*'[5]Number of Hazard Events'!Q53*HLOOKUP(AL$4,[5]Assumptions!$B$2:$H$3,2,FALSE)</f>
        <v>0</v>
      </c>
      <c r="AM53" s="84">
        <f>HLOOKUP(AM$5,$AE$1:$AH$3,2,FALSE)*INDEX('[5]Pop and Housing Units'!$J$4:$Q$115,MATCH('Relocation Components'!$B53,'[5]Pop and Housing Units'!$Q$4:$Q$115,0),MATCH('Relocation Components'!AM$4,'[5]Pop and Housing Units'!$J$4:$Q$4,0))*HLOOKUP(AM$4,$X$1:$AC$2,2,FALSE)*'[5]Number of Hazard Events'!R53*HLOOKUP(AM$4,[5]Assumptions!$B$2:$H$3,2,FALSE)</f>
        <v>20486399.474046692</v>
      </c>
      <c r="AN53" s="84">
        <f>HLOOKUP(AN$5,$AE$1:$AH$3,2,FALSE)*INDEX('[5]Pop and Housing Units'!$J$4:$Q$115,MATCH('Relocation Components'!$B53,'[5]Pop and Housing Units'!$Q$4:$Q$115,0),MATCH('Relocation Components'!AN$4,'[5]Pop and Housing Units'!$J$4:$Q$4,0))*HLOOKUP(AN$4,$X$1:$AC$2,2,FALSE)*'[5]Number of Hazard Events'!S53*HLOOKUP(AN$4,[5]Assumptions!$B$2:$H$3,2,FALSE)</f>
        <v>5767798.4948941628</v>
      </c>
      <c r="AO53" s="84">
        <f>HLOOKUP(AO$5,$AE$1:$AH$3,2,FALSE)*INDEX('[5]Pop and Housing Units'!$J$4:$Q$115,MATCH('Relocation Components'!$B53,'[5]Pop and Housing Units'!$Q$4:$Q$115,0),MATCH('Relocation Components'!AO$4,'[5]Pop and Housing Units'!$J$4:$Q$4,0))*HLOOKUP(AO$4,$X$1:$AC$2,2,FALSE)*'[5]Number of Hazard Events'!T53*HLOOKUP(AO$4,[5]Assumptions!$B$2:$H$3,2,FALSE)</f>
        <v>0</v>
      </c>
      <c r="AP53" s="60">
        <f t="shared" si="6"/>
        <v>12536645047.594334</v>
      </c>
      <c r="AQ53" s="60">
        <f>'Emergency Relocation Component'!AN63</f>
        <v>12535534766.94416</v>
      </c>
      <c r="AR53" s="60">
        <f t="shared" si="12"/>
        <v>1110280.6501731873</v>
      </c>
      <c r="AS53" s="60">
        <f t="shared" si="13"/>
        <v>1887477.1052944183</v>
      </c>
      <c r="AT53" s="60">
        <f t="shared" si="14"/>
        <v>-3229504755.5366669</v>
      </c>
    </row>
    <row r="54" spans="1:46">
      <c r="A54">
        <f t="shared" si="9"/>
        <v>0.02</v>
      </c>
      <c r="B54" s="12">
        <f t="shared" si="7"/>
        <v>2068</v>
      </c>
      <c r="C54" s="60">
        <f>IF(MOD($B54,10)=0,VLOOKUP($B54,'[6]R1 Analysis'!$B$45:$X$58,23,FALSE),(VLOOKUP(CEILING($B54,10),$B$6:$R$116,COLUMN()-1,FALSE)-VLOOKUP(FLOOR($B54,10),$B$6:$R$116,COLUMN()-1,FALSE))/10+C53)</f>
        <v>23059455.53883845</v>
      </c>
      <c r="D54" s="60">
        <f>IF(MOD($B54,10)=0,VLOOKUP($B54,'[6]R1 Analysis'!$B$45:$X$58,15,FALSE),(VLOOKUP(CEILING($B54,10),$B$6:$R$116,COLUMN()-1,FALSE)-VLOOKUP(FLOOR($B54,10),$B$6:$R$116,COLUMN()-1,FALSE))/10+D53)</f>
        <v>3606839.0953194629</v>
      </c>
      <c r="E54" s="60">
        <f>IF(MOD($B54,10)=0,VLOOKUP($B54,'[6]R1 Analysis'!$B$45:$X$58,22,FALSE),(VLOOKUP(CEILING($B54,10),$B$6:$R$116,COLUMN()-1,FALSE)-VLOOKUP(FLOOR($B54,10),$B$6:$R$116,COLUMN()-1,FALSE))/10+E53)</f>
        <v>755293.39913744864</v>
      </c>
      <c r="F54" s="60">
        <f>IF(MOD($B54,10)=0,VLOOKUP($B54,'[6]R2 Analysis'!$B$45:$X$58,8,FALSE),(VLOOKUP(CEILING($B54,10),$B$6:$R$116,COLUMN()-1,FALSE)-VLOOKUP(FLOOR($B54,10),$B$6:$R$116,COLUMN()-1,FALSE))/10+F53)</f>
        <v>224859664.57561892</v>
      </c>
      <c r="G54" s="60">
        <f>IF(MOD($B54,10)=0,VLOOKUP($B54,'[6]R2 Analysis'!$B$45:$X$58,15,FALSE),(VLOOKUP(CEILING($B54,10),$B$6:$R$116,COLUMN()-1,FALSE)-VLOOKUP(FLOOR($B54,10),$B$6:$R$116,COLUMN()-1,FALSE))/10+G53)</f>
        <v>7058271.3864651183</v>
      </c>
      <c r="H54" s="60">
        <f>IF(MOD($B54,10)=0,VLOOKUP($B54,'[6]R2 Analysis'!$B$45:$X$58,22,FALSE),(VLOOKUP(CEILING($B54,10),$B$6:$R$116,COLUMN()-1,FALSE)-VLOOKUP(FLOOR($B54,10),$B$6:$R$116,COLUMN()-1,FALSE))/10+H53)</f>
        <v>1452016.2491493828</v>
      </c>
      <c r="I54" s="60">
        <f>IF(MOD($B54,10)=0,VLOOKUP($B54,'[6]R3 Analysis'!$B$45:$X$58,8,FALSE),(VLOOKUP(CEILING($B54,10),$B$6:$R$116,COLUMN()-1,FALSE)-VLOOKUP(FLOOR($B54,10),$B$6:$R$116,COLUMN()-1,FALSE))/10+I53)</f>
        <v>36753345.108387113</v>
      </c>
      <c r="J54" s="60">
        <f>IF(MOD($B54,10)=0,VLOOKUP($B54,'[6]R3 Analysis'!$B$45:$X$58,15,FALSE),(VLOOKUP(CEILING($B54,10),$B$6:$R$116,COLUMN()-1,FALSE)-VLOOKUP(FLOOR($B54,10),$B$6:$R$116,COLUMN()-1,FALSE))/10+J53)</f>
        <v>2544256.9944000002</v>
      </c>
      <c r="K54" s="60">
        <f>IF(MOD($B54,10)=0,VLOOKUP($B54,'[6]R3 Analysis'!$B$45:$X$58,22,FALSE),(VLOOKUP(CEILING($B54,10),$B$6:$R$116,COLUMN()-1,FALSE)-VLOOKUP(FLOOR($B54,10),$B$6:$R$116,COLUMN()-1,FALSE))/10+K53)</f>
        <v>971136.50402342319</v>
      </c>
      <c r="L54" s="60">
        <f>IF(MOD($B54,10)=0,VLOOKUP($B54,'[6]R4 Analysis'!$B$45:$X$58,8,FALSE),(VLOOKUP(CEILING($B54,10),$B$6:$R$116,COLUMN()-1,FALSE)-VLOOKUP(FLOOR($B54,10),$B$6:$R$116,COLUMN()-1,FALSE))/10+L53)</f>
        <v>22991964.124615394</v>
      </c>
      <c r="M54" s="60">
        <f>IF(MOD($B54,10)=0,VLOOKUP($B54,'[6]R4 Analysis'!$B$45:$X$58,15,FALSE),(VLOOKUP(CEILING($B54,10),$B$6:$R$116,COLUMN()-1,FALSE)-VLOOKUP(FLOOR($B54,10),$B$6:$R$116,COLUMN()-1,FALSE))/10+M53)</f>
        <v>857021.02033171745</v>
      </c>
      <c r="N54" s="60">
        <f>IF(MOD($B54,10)=0,VLOOKUP($B54,'[6]R4 Analysis'!$B$45:$X$58,22,FALSE),(VLOOKUP(CEILING($B54,10),$B$6:$R$116,COLUMN()-1,FALSE)-VLOOKUP(FLOOR($B54,10),$B$6:$R$116,COLUMN()-1,FALSE))/10+N53)</f>
        <v>314557.15097907197</v>
      </c>
      <c r="O54" s="60">
        <f>IF(MOD($B54,10)=0,VLOOKUP($B54,'[6]R5 Analysis'!$B$45:$X$58,8,FALSE),(VLOOKUP(CEILING($B54,10),$B$6:$R$116,COLUMN()-1,FALSE)-VLOOKUP(FLOOR($B54,10),$B$6:$R$116,COLUMN()-1,FALSE))/10+O53)</f>
        <v>51391350.08989998</v>
      </c>
      <c r="P54" s="60">
        <f>IF(MOD($B54,10)=0,VLOOKUP($B54,'[6]R5 Analysis'!$B$45:$X$58,15,FALSE),(VLOOKUP(CEILING($B54,10),$B$6:$R$116,COLUMN()-1,FALSE)-VLOOKUP(FLOOR($B54,10),$B$6:$R$116,COLUMN()-1,FALSE))/10+P53)</f>
        <v>737181.50597682782</v>
      </c>
      <c r="Q54" s="60">
        <f>IF(MOD($B54,10)=0,VLOOKUP($B54,'[6]R5 Analysis'!$B$45:$X$58,22,FALSE),(VLOOKUP(CEILING($B54,10),$B$6:$R$116,COLUMN()-1,FALSE)-VLOOKUP(FLOOR($B54,10),$B$6:$R$116,COLUMN()-1,FALSE))/10+Q53)</f>
        <v>305970.80327448994</v>
      </c>
      <c r="R54" s="60">
        <f>IF(MOD($B54,10)=0,VLOOKUP($B54,'[6]R6 Analysis'!$B$45:$X$58,8,FALSE),(VLOOKUP(CEILING($B54,10),$B$6:$R$116,COLUMN()-1,FALSE)-VLOOKUP(FLOOR($B54,10),$B$6:$R$116,COLUMN()-1,FALSE))/10+R53)</f>
        <v>2930007.772775</v>
      </c>
      <c r="S54" s="60">
        <f>IF(MOD($B54,10)=0,VLOOKUP($B54,'[6]R6 Analysis'!$B$45:$X$58,15,FALSE),(VLOOKUP(CEILING($B54,10),$B$6:$T$116,COLUMN()-1,FALSE)-VLOOKUP(FLOOR($B54,10),$B$6:$T$116,COLUMN()-1,FALSE))/10+S53)</f>
        <v>359126.02851999999</v>
      </c>
      <c r="T54" s="60">
        <f>IF(MOD($B54,10)=0,VLOOKUP($B54,'[6]R6 Analysis'!$B$45:$X$58,22,FALSE),(VLOOKUP(CEILING($B54,10),$B$6:$T$116,COLUMN()-1,FALSE)-VLOOKUP(FLOOR($B54,10),$B$6:$T$116,COLUMN()-1,FALSE))/10+T53)</f>
        <v>197327.30658874588</v>
      </c>
      <c r="U54" s="60">
        <f t="shared" si="10"/>
        <v>381144784.65430063</v>
      </c>
      <c r="V54" s="60">
        <f>'Emergency Relocation Component'!U64</f>
        <v>3789892151.9256053</v>
      </c>
      <c r="W54" s="103">
        <f t="shared" si="11"/>
        <v>-3408747367.2713046</v>
      </c>
      <c r="X54" s="84">
        <f>HLOOKUP(X$5,$AE$1:$AH$3,2,FALSE)*INDEX('[5]Pop and Housing Units'!$J$4:$Q$115,MATCH('Relocation Components'!$B54,'[5]Pop and Housing Units'!$Q$4:$Q$115,0),MATCH('Relocation Components'!X$4,'[5]Pop and Housing Units'!$J$4:$Q$4,0))*HLOOKUP(X$4,$X$1:$AC$2,2,FALSE)*'[5]Number of Hazard Events'!C54*HLOOKUP(X$4,[5]Assumptions!$B$2:$H$3,2,FALSE)</f>
        <v>2099460970.7164867</v>
      </c>
      <c r="Y54" s="84">
        <f>HLOOKUP(Y$5,$AE$1:$AH$3,2,FALSE)*INDEX('[5]Pop and Housing Units'!$J$4:$Q$115,MATCH('Relocation Components'!$B54,'[5]Pop and Housing Units'!$Q$4:$Q$115,0),MATCH('Relocation Components'!Y$4,'[5]Pop and Housing Units'!$J$4:$Q$4,0))*HLOOKUP(Y$4,$X$1:$AC$2,2,FALSE)*'[5]Number of Hazard Events'!D54*HLOOKUP(Y$4,[5]Assumptions!$B$2:$H$3,2,FALSE)</f>
        <v>668930732.59868264</v>
      </c>
      <c r="Z54" s="84">
        <f>HLOOKUP(Z$5,$AE$1:$AH$3,2,FALSE)*INDEX('[5]Pop and Housing Units'!$J$4:$Q$115,MATCH('Relocation Components'!$B54,'[5]Pop and Housing Units'!$Q$4:$Q$115,0),MATCH('Relocation Components'!Z$4,'[5]Pop and Housing Units'!$J$4:$Q$4,0))*HLOOKUP(Z$4,$X$1:$AC$2,2,FALSE)*'[5]Number of Hazard Events'!E54*HLOOKUP(Z$4,[5]Assumptions!$B$2:$H$3,2,FALSE)</f>
        <v>0</v>
      </c>
      <c r="AA54" s="84">
        <f>HLOOKUP(AA$5,$AE$1:$AH$3,2,FALSE)*INDEX('[5]Pop and Housing Units'!$J$4:$Q$115,MATCH('Relocation Components'!$B54,'[5]Pop and Housing Units'!$Q$4:$Q$115,0),MATCH('Relocation Components'!AA$4,'[5]Pop and Housing Units'!$J$4:$Q$4,0))*HLOOKUP(AA$4,$X$1:$AC$2,2,FALSE)*'[5]Number of Hazard Events'!F54*HLOOKUP(AA$4,[5]Assumptions!$B$2:$H$3,2,FALSE)</f>
        <v>2481376228.3135619</v>
      </c>
      <c r="AB54" s="84">
        <f>HLOOKUP(AB$5,$AE$1:$AH$3,2,FALSE)*INDEX('[5]Pop and Housing Units'!$J$4:$Q$115,MATCH('Relocation Components'!$B54,'[5]Pop and Housing Units'!$Q$4:$Q$115,0),MATCH('Relocation Components'!AB$4,'[5]Pop and Housing Units'!$J$4:$Q$4,0))*HLOOKUP(AB$4,$X$1:$AC$2,2,FALSE)*'[5]Number of Hazard Events'!G54*HLOOKUP(AB$4,[5]Assumptions!$B$2:$H$3,2,FALSE)</f>
        <v>720109136.82777786</v>
      </c>
      <c r="AC54" s="84">
        <f>HLOOKUP(AC$5,$AE$1:$AH$3,2,FALSE)*INDEX('[5]Pop and Housing Units'!$J$4:$Q$115,MATCH('Relocation Components'!$B54,'[5]Pop and Housing Units'!$Q$4:$Q$115,0),MATCH('Relocation Components'!AC$4,'[5]Pop and Housing Units'!$J$4:$Q$4,0))*HLOOKUP(AC$4,$X$1:$AC$2,2,FALSE)*'[5]Number of Hazard Events'!H54*HLOOKUP(AC$4,[5]Assumptions!$B$2:$H$3,2,FALSE)</f>
        <v>0</v>
      </c>
      <c r="AD54" s="84">
        <f>HLOOKUP(AD$5,$AE$1:$AH$3,2,FALSE)*INDEX('[5]Pop and Housing Units'!$J$4:$Q$115,MATCH('Relocation Components'!$B54,'[5]Pop and Housing Units'!$Q$4:$Q$115,0),MATCH('Relocation Components'!AD$4,'[5]Pop and Housing Units'!$J$4:$Q$4,0))*HLOOKUP(AD$4,$X$1:$AC$2,2,FALSE)*'[5]Number of Hazard Events'!I54*HLOOKUP(AD$4,[5]Assumptions!$B$2:$H$3,2,FALSE)</f>
        <v>5510887490.5124445</v>
      </c>
      <c r="AE54" s="84">
        <f>HLOOKUP(AE$5,$AE$1:$AH$3,2,FALSE)*INDEX('[5]Pop and Housing Units'!$J$4:$Q$115,MATCH('Relocation Components'!$B54,'[5]Pop and Housing Units'!$Q$4:$Q$115,0),MATCH('Relocation Components'!AE$4,'[5]Pop and Housing Units'!$J$4:$Q$4,0))*HLOOKUP(AE$4,$X$1:$AC$2,2,FALSE)*'[5]Number of Hazard Events'!J54*HLOOKUP(AE$4,[5]Assumptions!$B$2:$H$3,2,FALSE)</f>
        <v>1136229847.6707284</v>
      </c>
      <c r="AF54" s="84">
        <f>HLOOKUP(AF$5,$AE$1:$AH$3,2,FALSE)*INDEX('[5]Pop and Housing Units'!$J$4:$Q$115,MATCH('Relocation Components'!$B54,'[5]Pop and Housing Units'!$Q$4:$Q$115,0),MATCH('Relocation Components'!AF$4,'[5]Pop and Housing Units'!$J$4:$Q$4,0))*HLOOKUP(AF$4,$X$1:$AC$2,2,FALSE)*'[5]Number of Hazard Events'!K54*HLOOKUP(AF$4,[5]Assumptions!$B$2:$H$3,2,FALSE)</f>
        <v>0</v>
      </c>
      <c r="AG54" s="84">
        <f>HLOOKUP(AG$5,$AE$1:$AH$3,2,FALSE)*INDEX('[5]Pop and Housing Units'!$J$4:$Q$115,MATCH('Relocation Components'!$B54,'[5]Pop and Housing Units'!$Q$4:$Q$115,0),MATCH('Relocation Components'!AG$4,'[5]Pop and Housing Units'!$J$4:$Q$4,0))*HLOOKUP(AG$4,$X$1:$AC$2,2,FALSE)*'[5]Number of Hazard Events'!L54*HLOOKUP(AG$4,[5]Assumptions!$B$2:$H$3,2,FALSE)</f>
        <v>110786439.07036439</v>
      </c>
      <c r="AH54" s="84">
        <f>HLOOKUP(AH$5,$AE$1:$AH$3,2,FALSE)*INDEX('[5]Pop and Housing Units'!$J$4:$Q$115,MATCH('Relocation Components'!$B54,'[5]Pop and Housing Units'!$Q$4:$Q$115,0),MATCH('Relocation Components'!AH$4,'[5]Pop and Housing Units'!$J$4:$Q$4,0))*HLOOKUP(AH$4,$X$1:$AC$2,2,FALSE)*'[5]Number of Hazard Events'!M54*HLOOKUP(AH$4,[5]Assumptions!$B$2:$H$3,2,FALSE)</f>
        <v>38202857.072763979</v>
      </c>
      <c r="AI54" s="84">
        <f>HLOOKUP(AI$5,$AE$1:$AH$3,2,FALSE)*INDEX('[5]Pop and Housing Units'!$J$4:$Q$115,MATCH('Relocation Components'!$B54,'[5]Pop and Housing Units'!$Q$4:$Q$115,0),MATCH('Relocation Components'!AI$4,'[5]Pop and Housing Units'!$J$4:$Q$4,0))*HLOOKUP(AI$4,$X$1:$AC$2,2,FALSE)*'[5]Number of Hazard Events'!N54*HLOOKUP(AI$4,[5]Assumptions!$B$2:$H$3,2,FALSE)</f>
        <v>0</v>
      </c>
      <c r="AJ54" s="84">
        <f>HLOOKUP(AJ$5,$AE$1:$AH$3,2,FALSE)*INDEX('[5]Pop and Housing Units'!$J$4:$Q$115,MATCH('Relocation Components'!$B54,'[5]Pop and Housing Units'!$Q$4:$Q$115,0),MATCH('Relocation Components'!AJ$4,'[5]Pop and Housing Units'!$J$4:$Q$4,0))*HLOOKUP(AJ$4,$X$1:$AC$2,2,FALSE)*'[5]Number of Hazard Events'!O54*HLOOKUP(AJ$4,[5]Assumptions!$B$2:$H$3,2,FALSE)</f>
        <v>113418029.80751468</v>
      </c>
      <c r="AK54" s="84">
        <f>HLOOKUP(AK$5,$AE$1:$AH$3,2,FALSE)*INDEX('[5]Pop and Housing Units'!$J$4:$Q$115,MATCH('Relocation Components'!$B54,'[5]Pop and Housing Units'!$Q$4:$Q$115,0),MATCH('Relocation Components'!AK$4,'[5]Pop and Housing Units'!$J$4:$Q$4,0))*HLOOKUP(AK$4,$X$1:$AC$2,2,FALSE)*'[5]Number of Hazard Events'!P54*HLOOKUP(AK$4,[5]Assumptions!$B$2:$H$3,2,FALSE)</f>
        <v>40810551.676861152</v>
      </c>
      <c r="AL54" s="84">
        <f>HLOOKUP(AL$5,$AE$1:$AH$3,2,FALSE)*INDEX('[5]Pop and Housing Units'!$J$4:$Q$115,MATCH('Relocation Components'!$B54,'[5]Pop and Housing Units'!$Q$4:$Q$115,0),MATCH('Relocation Components'!AL$4,'[5]Pop and Housing Units'!$J$4:$Q$4,0))*HLOOKUP(AL$4,$X$1:$AC$2,2,FALSE)*'[5]Number of Hazard Events'!Q54*HLOOKUP(AL$4,[5]Assumptions!$B$2:$H$3,2,FALSE)</f>
        <v>0</v>
      </c>
      <c r="AM54" s="84">
        <f>HLOOKUP(AM$5,$AE$1:$AH$3,2,FALSE)*INDEX('[5]Pop and Housing Units'!$J$4:$Q$115,MATCH('Relocation Components'!$B54,'[5]Pop and Housing Units'!$Q$4:$Q$115,0),MATCH('Relocation Components'!AM$4,'[5]Pop and Housing Units'!$J$4:$Q$4,0))*HLOOKUP(AM$4,$X$1:$AC$2,2,FALSE)*'[5]Number of Hazard Events'!R54*HLOOKUP(AM$4,[5]Assumptions!$B$2:$H$3,2,FALSE)</f>
        <v>20674284.757110812</v>
      </c>
      <c r="AN54" s="84">
        <f>HLOOKUP(AN$5,$AE$1:$AH$3,2,FALSE)*INDEX('[5]Pop and Housing Units'!$J$4:$Q$115,MATCH('Relocation Components'!$B54,'[5]Pop and Housing Units'!$Q$4:$Q$115,0),MATCH('Relocation Components'!AN$4,'[5]Pop and Housing Units'!$J$4:$Q$4,0))*HLOOKUP(AN$4,$X$1:$AC$2,2,FALSE)*'[5]Number of Hazard Events'!S54*HLOOKUP(AN$4,[5]Assumptions!$B$2:$H$3,2,FALSE)</f>
        <v>5819552.1038205186</v>
      </c>
      <c r="AO54" s="84">
        <f>HLOOKUP(AO$5,$AE$1:$AH$3,2,FALSE)*INDEX('[5]Pop and Housing Units'!$J$4:$Q$115,MATCH('Relocation Components'!$B54,'[5]Pop and Housing Units'!$Q$4:$Q$115,0),MATCH('Relocation Components'!AO$4,'[5]Pop and Housing Units'!$J$4:$Q$4,0))*HLOOKUP(AO$4,$X$1:$AC$2,2,FALSE)*'[5]Number of Hazard Events'!T54*HLOOKUP(AO$4,[5]Assumptions!$B$2:$H$3,2,FALSE)</f>
        <v>0</v>
      </c>
      <c r="AP54" s="60">
        <f t="shared" si="6"/>
        <v>12946706121.128115</v>
      </c>
      <c r="AQ54" s="60">
        <f>'Emergency Relocation Component'!AN64</f>
        <v>12945567254.899195</v>
      </c>
      <c r="AR54" s="60">
        <f t="shared" si="12"/>
        <v>1138866.2289199829</v>
      </c>
      <c r="AS54" s="60">
        <f t="shared" si="13"/>
        <v>1936072.5891639709</v>
      </c>
      <c r="AT54" s="60">
        <f t="shared" si="14"/>
        <v>-3406811294.6821408</v>
      </c>
    </row>
    <row r="55" spans="1:46">
      <c r="A55">
        <f t="shared" si="9"/>
        <v>0.02</v>
      </c>
      <c r="B55" s="12">
        <f t="shared" si="7"/>
        <v>2069</v>
      </c>
      <c r="C55" s="60">
        <f>IF(MOD($B55,10)=0,VLOOKUP($B55,'[6]R1 Analysis'!$B$45:$X$58,23,FALSE),(VLOOKUP(CEILING($B55,10),$B$6:$R$116,COLUMN()-1,FALSE)-VLOOKUP(FLOOR($B55,10),$B$6:$R$116,COLUMN()-1,FALSE))/10+C54)</f>
        <v>23036329.128985714</v>
      </c>
      <c r="D55" s="60">
        <f>IF(MOD($B55,10)=0,VLOOKUP($B55,'[6]R1 Analysis'!$B$45:$X$58,15,FALSE),(VLOOKUP(CEILING($B55,10),$B$6:$R$116,COLUMN()-1,FALSE)-VLOOKUP(FLOOR($B55,10),$B$6:$R$116,COLUMN()-1,FALSE))/10+D54)</f>
        <v>3603237.5637443596</v>
      </c>
      <c r="E55" s="60">
        <f>IF(MOD($B55,10)=0,VLOOKUP($B55,'[6]R1 Analysis'!$B$45:$X$58,22,FALSE),(VLOOKUP(CEILING($B55,10),$B$6:$R$116,COLUMN()-1,FALSE)-VLOOKUP(FLOOR($B55,10),$B$6:$R$116,COLUMN()-1,FALSE))/10+E54)</f>
        <v>754553.50717366266</v>
      </c>
      <c r="F55" s="60">
        <f>IF(MOD($B55,10)=0,VLOOKUP($B55,'[6]R2 Analysis'!$B$45:$X$58,8,FALSE),(VLOOKUP(CEILING($B55,10),$B$6:$R$116,COLUMN()-1,FALSE)-VLOOKUP(FLOOR($B55,10),$B$6:$R$116,COLUMN()-1,FALSE))/10+F54)</f>
        <v>224649580.80304748</v>
      </c>
      <c r="G55" s="60">
        <f>IF(MOD($B55,10)=0,VLOOKUP($B55,'[6]R2 Analysis'!$B$45:$X$58,15,FALSE),(VLOOKUP(CEILING($B55,10),$B$6:$R$116,COLUMN()-1,FALSE)-VLOOKUP(FLOOR($B55,10),$B$6:$R$116,COLUMN()-1,FALSE))/10+G54)</f>
        <v>7051265.0002093045</v>
      </c>
      <c r="H55" s="60">
        <f>IF(MOD($B55,10)=0,VLOOKUP($B55,'[6]R2 Analysis'!$B$45:$X$58,22,FALSE),(VLOOKUP(CEILING($B55,10),$B$6:$R$116,COLUMN()-1,FALSE)-VLOOKUP(FLOOR($B55,10),$B$6:$R$116,COLUMN()-1,FALSE))/10+H54)</f>
        <v>1450588.3627382717</v>
      </c>
      <c r="I55" s="60">
        <f>IF(MOD($B55,10)=0,VLOOKUP($B55,'[6]R3 Analysis'!$B$45:$X$58,8,FALSE),(VLOOKUP(CEILING($B55,10),$B$6:$R$116,COLUMN()-1,FALSE)-VLOOKUP(FLOOR($B55,10),$B$6:$R$116,COLUMN()-1,FALSE))/10+I54)</f>
        <v>36716774.615741953</v>
      </c>
      <c r="J55" s="60">
        <f>IF(MOD($B55,10)=0,VLOOKUP($B55,'[6]R3 Analysis'!$B$45:$X$58,15,FALSE),(VLOOKUP(CEILING($B55,10),$B$6:$R$116,COLUMN()-1,FALSE)-VLOOKUP(FLOOR($B55,10),$B$6:$R$116,COLUMN()-1,FALSE))/10+J54)</f>
        <v>2541739.8732000003</v>
      </c>
      <c r="K55" s="60">
        <f>IF(MOD($B55,10)=0,VLOOKUP($B55,'[6]R3 Analysis'!$B$45:$X$58,22,FALSE),(VLOOKUP(CEILING($B55,10),$B$6:$R$116,COLUMN()-1,FALSE)-VLOOKUP(FLOOR($B55,10),$B$6:$R$116,COLUMN()-1,FALSE))/10+K54)</f>
        <v>970181.01367387362</v>
      </c>
      <c r="L55" s="60">
        <f>IF(MOD($B55,10)=0,VLOOKUP($B55,'[6]R4 Analysis'!$B$45:$X$58,8,FALSE),(VLOOKUP(CEILING($B55,10),$B$6:$R$116,COLUMN()-1,FALSE)-VLOOKUP(FLOOR($B55,10),$B$6:$R$116,COLUMN()-1,FALSE))/10+L54)</f>
        <v>22968014.161985587</v>
      </c>
      <c r="M55" s="60">
        <f>IF(MOD($B55,10)=0,VLOOKUP($B55,'[6]R4 Analysis'!$B$45:$X$58,15,FALSE),(VLOOKUP(CEILING($B55,10),$B$6:$R$116,COLUMN()-1,FALSE)-VLOOKUP(FLOOR($B55,10),$B$6:$R$116,COLUMN()-1,FALSE))/10+M54)</f>
        <v>856192.58048606094</v>
      </c>
      <c r="N55" s="60">
        <f>IF(MOD($B55,10)=0,VLOOKUP($B55,'[6]R4 Analysis'!$B$45:$X$58,22,FALSE),(VLOOKUP(CEILING($B55,10),$B$6:$R$116,COLUMN()-1,FALSE)-VLOOKUP(FLOOR($B55,10),$B$6:$R$116,COLUMN()-1,FALSE))/10+N54)</f>
        <v>314249.50677434041</v>
      </c>
      <c r="O55" s="60">
        <f>IF(MOD($B55,10)=0,VLOOKUP($B55,'[6]R5 Analysis'!$B$45:$X$58,8,FALSE),(VLOOKUP(CEILING($B55,10),$B$6:$R$116,COLUMN()-1,FALSE)-VLOOKUP(FLOOR($B55,10),$B$6:$R$116,COLUMN()-1,FALSE))/10+O54)</f>
        <v>51338204.950199977</v>
      </c>
      <c r="P55" s="60">
        <f>IF(MOD($B55,10)=0,VLOOKUP($B55,'[6]R5 Analysis'!$B$45:$X$58,15,FALSE),(VLOOKUP(CEILING($B55,10),$B$6:$R$116,COLUMN()-1,FALSE)-VLOOKUP(FLOOR($B55,10),$B$6:$R$116,COLUMN()-1,FALSE))/10+P54)</f>
        <v>736439.98125462094</v>
      </c>
      <c r="Q55" s="60">
        <f>IF(MOD($B55,10)=0,VLOOKUP($B55,'[6]R5 Analysis'!$B$45:$X$58,22,FALSE),(VLOOKUP(CEILING($B55,10),$B$6:$R$116,COLUMN()-1,FALSE)-VLOOKUP(FLOOR($B55,10),$B$6:$R$116,COLUMN()-1,FALSE))/10+Q54)</f>
        <v>305669.34165765322</v>
      </c>
      <c r="R55" s="60">
        <f>IF(MOD($B55,10)=0,VLOOKUP($B55,'[6]R6 Analysis'!$B$45:$X$58,8,FALSE),(VLOOKUP(CEILING($B55,10),$B$6:$R$116,COLUMN()-1,FALSE)-VLOOKUP(FLOOR($B55,10),$B$6:$R$116,COLUMN()-1,FALSE))/10+R54)</f>
        <v>2927639.1327</v>
      </c>
      <c r="S55" s="60">
        <f>IF(MOD($B55,10)=0,VLOOKUP($B55,'[6]R6 Analysis'!$B$45:$X$58,15,FALSE),(VLOOKUP(CEILING($B55,10),$B$6:$T$116,COLUMN()-1,FALSE)-VLOOKUP(FLOOR($B55,10),$B$6:$T$116,COLUMN()-1,FALSE))/10+S54)</f>
        <v>358765.04600999999</v>
      </c>
      <c r="T55" s="60">
        <f>IF(MOD($B55,10)=0,VLOOKUP($B55,'[6]R6 Analysis'!$B$45:$X$58,22,FALSE),(VLOOKUP(CEILING($B55,10),$B$6:$T$116,COLUMN()-1,FALSE)-VLOOKUP(FLOOR($B55,10),$B$6:$T$116,COLUMN()-1,FALSE))/10+T54)</f>
        <v>197132.91018183064</v>
      </c>
      <c r="U55" s="60">
        <f t="shared" si="10"/>
        <v>380776557.47976476</v>
      </c>
      <c r="V55" s="60">
        <f>'Emergency Relocation Component'!U65</f>
        <v>3975545487.014719</v>
      </c>
      <c r="W55" s="103">
        <f t="shared" si="11"/>
        <v>-3594768929.5349541</v>
      </c>
      <c r="X55" s="84">
        <f>HLOOKUP(X$5,$AE$1:$AH$3,2,FALSE)*INDEX('[5]Pop and Housing Units'!$J$4:$Q$115,MATCH('Relocation Components'!$B55,'[5]Pop and Housing Units'!$Q$4:$Q$115,0),MATCH('Relocation Components'!X$4,'[5]Pop and Housing Units'!$J$4:$Q$4,0))*HLOOKUP(X$4,$X$1:$AC$2,2,FALSE)*'[5]Number of Hazard Events'!C55*HLOOKUP(X$4,[5]Assumptions!$B$2:$H$3,2,FALSE)</f>
        <v>2172781651.4346137</v>
      </c>
      <c r="Y55" s="84">
        <f>HLOOKUP(Y$5,$AE$1:$AH$3,2,FALSE)*INDEX('[5]Pop and Housing Units'!$J$4:$Q$115,MATCH('Relocation Components'!$B55,'[5]Pop and Housing Units'!$Q$4:$Q$115,0),MATCH('Relocation Components'!Y$4,'[5]Pop and Housing Units'!$J$4:$Q$4,0))*HLOOKUP(Y$4,$X$1:$AC$2,2,FALSE)*'[5]Number of Hazard Events'!D55*HLOOKUP(Y$4,[5]Assumptions!$B$2:$H$3,2,FALSE)</f>
        <v>692296453.43815947</v>
      </c>
      <c r="Z55" s="84">
        <f>HLOOKUP(Z$5,$AE$1:$AH$3,2,FALSE)*INDEX('[5]Pop and Housing Units'!$J$4:$Q$115,MATCH('Relocation Components'!$B55,'[5]Pop and Housing Units'!$Q$4:$Q$115,0),MATCH('Relocation Components'!Z$4,'[5]Pop and Housing Units'!$J$4:$Q$4,0))*HLOOKUP(Z$4,$X$1:$AC$2,2,FALSE)*'[5]Number of Hazard Events'!E55*HLOOKUP(Z$4,[5]Assumptions!$B$2:$H$3,2,FALSE)</f>
        <v>0</v>
      </c>
      <c r="AA55" s="84">
        <f>HLOOKUP(AA$5,$AE$1:$AH$3,2,FALSE)*INDEX('[5]Pop and Housing Units'!$J$4:$Q$115,MATCH('Relocation Components'!$B55,'[5]Pop and Housing Units'!$Q$4:$Q$115,0),MATCH('Relocation Components'!AA$4,'[5]Pop and Housing Units'!$J$4:$Q$4,0))*HLOOKUP(AA$4,$X$1:$AC$2,2,FALSE)*'[5]Number of Hazard Events'!F55*HLOOKUP(AA$4,[5]Assumptions!$B$2:$H$3,2,FALSE)</f>
        <v>2559239345.3452668</v>
      </c>
      <c r="AB55" s="84">
        <f>HLOOKUP(AB$5,$AE$1:$AH$3,2,FALSE)*INDEX('[5]Pop and Housing Units'!$J$4:$Q$115,MATCH('Relocation Components'!$B55,'[5]Pop and Housing Units'!$Q$4:$Q$115,0),MATCH('Relocation Components'!AB$4,'[5]Pop and Housing Units'!$J$4:$Q$4,0))*HLOOKUP(AB$4,$X$1:$AC$2,2,FALSE)*'[5]Number of Hazard Events'!G55*HLOOKUP(AB$4,[5]Assumptions!$B$2:$H$3,2,FALSE)</f>
        <v>742662059.71494567</v>
      </c>
      <c r="AC55" s="84">
        <f>HLOOKUP(AC$5,$AE$1:$AH$3,2,FALSE)*INDEX('[5]Pop and Housing Units'!$J$4:$Q$115,MATCH('Relocation Components'!$B55,'[5]Pop and Housing Units'!$Q$4:$Q$115,0),MATCH('Relocation Components'!AC$4,'[5]Pop and Housing Units'!$J$4:$Q$4,0))*HLOOKUP(AC$4,$X$1:$AC$2,2,FALSE)*'[5]Number of Hazard Events'!H55*HLOOKUP(AC$4,[5]Assumptions!$B$2:$H$3,2,FALSE)</f>
        <v>0</v>
      </c>
      <c r="AD55" s="84">
        <f>HLOOKUP(AD$5,$AE$1:$AH$3,2,FALSE)*INDEX('[5]Pop and Housing Units'!$J$4:$Q$115,MATCH('Relocation Components'!$B55,'[5]Pop and Housing Units'!$Q$4:$Q$115,0),MATCH('Relocation Components'!AD$4,'[5]Pop and Housing Units'!$J$4:$Q$4,0))*HLOOKUP(AD$4,$X$1:$AC$2,2,FALSE)*'[5]Number of Hazard Events'!I55*HLOOKUP(AD$4,[5]Assumptions!$B$2:$H$3,2,FALSE)</f>
        <v>5702619483.3123817</v>
      </c>
      <c r="AE55" s="84">
        <f>HLOOKUP(AE$5,$AE$1:$AH$3,2,FALSE)*INDEX('[5]Pop and Housing Units'!$J$4:$Q$115,MATCH('Relocation Components'!$B55,'[5]Pop and Housing Units'!$Q$4:$Q$115,0),MATCH('Relocation Components'!AE$4,'[5]Pop and Housing Units'!$J$4:$Q$4,0))*HLOOKUP(AE$4,$X$1:$AC$2,2,FALSE)*'[5]Number of Hazard Events'!J55*HLOOKUP(AE$4,[5]Assumptions!$B$2:$H$3,2,FALSE)</f>
        <v>1175767675.4413126</v>
      </c>
      <c r="AF55" s="84">
        <f>HLOOKUP(AF$5,$AE$1:$AH$3,2,FALSE)*INDEX('[5]Pop and Housing Units'!$J$4:$Q$115,MATCH('Relocation Components'!$B55,'[5]Pop and Housing Units'!$Q$4:$Q$115,0),MATCH('Relocation Components'!AF$4,'[5]Pop and Housing Units'!$J$4:$Q$4,0))*HLOOKUP(AF$4,$X$1:$AC$2,2,FALSE)*'[5]Number of Hazard Events'!K55*HLOOKUP(AF$4,[5]Assumptions!$B$2:$H$3,2,FALSE)</f>
        <v>0</v>
      </c>
      <c r="AG55" s="84">
        <f>HLOOKUP(AG$5,$AE$1:$AH$3,2,FALSE)*INDEX('[5]Pop and Housing Units'!$J$4:$Q$115,MATCH('Relocation Components'!$B55,'[5]Pop and Housing Units'!$Q$4:$Q$115,0),MATCH('Relocation Components'!AG$4,'[5]Pop and Housing Units'!$J$4:$Q$4,0))*HLOOKUP(AG$4,$X$1:$AC$2,2,FALSE)*'[5]Number of Hazard Events'!L55*HLOOKUP(AG$4,[5]Assumptions!$B$2:$H$3,2,FALSE)</f>
        <v>111346686.19200914</v>
      </c>
      <c r="AH55" s="84">
        <f>HLOOKUP(AH$5,$AE$1:$AH$3,2,FALSE)*INDEX('[5]Pop and Housing Units'!$J$4:$Q$115,MATCH('Relocation Components'!$B55,'[5]Pop and Housing Units'!$Q$4:$Q$115,0),MATCH('Relocation Components'!AH$4,'[5]Pop and Housing Units'!$J$4:$Q$4,0))*HLOOKUP(AH$4,$X$1:$AC$2,2,FALSE)*'[5]Number of Hazard Events'!M55*HLOOKUP(AH$4,[5]Assumptions!$B$2:$H$3,2,FALSE)</f>
        <v>38398932.28093978</v>
      </c>
      <c r="AI55" s="84">
        <f>HLOOKUP(AI$5,$AE$1:$AH$3,2,FALSE)*INDEX('[5]Pop and Housing Units'!$J$4:$Q$115,MATCH('Relocation Components'!$B55,'[5]Pop and Housing Units'!$Q$4:$Q$115,0),MATCH('Relocation Components'!AI$4,'[5]Pop and Housing Units'!$J$4:$Q$4,0))*HLOOKUP(AI$4,$X$1:$AC$2,2,FALSE)*'[5]Number of Hazard Events'!N55*HLOOKUP(AI$4,[5]Assumptions!$B$2:$H$3,2,FALSE)</f>
        <v>0</v>
      </c>
      <c r="AJ55" s="84">
        <f>HLOOKUP(AJ$5,$AE$1:$AH$3,2,FALSE)*INDEX('[5]Pop and Housing Units'!$J$4:$Q$115,MATCH('Relocation Components'!$B55,'[5]Pop and Housing Units'!$Q$4:$Q$115,0),MATCH('Relocation Components'!AJ$4,'[5]Pop and Housing Units'!$J$4:$Q$4,0))*HLOOKUP(AJ$4,$X$1:$AC$2,2,FALSE)*'[5]Number of Hazard Events'!O55*HLOOKUP(AJ$4,[5]Assumptions!$B$2:$H$3,2,FALSE)</f>
        <v>114043045.67925978</v>
      </c>
      <c r="AK55" s="84">
        <f>HLOOKUP(AK$5,$AE$1:$AH$3,2,FALSE)*INDEX('[5]Pop and Housing Units'!$J$4:$Q$115,MATCH('Relocation Components'!$B55,'[5]Pop and Housing Units'!$Q$4:$Q$115,0),MATCH('Relocation Components'!AK$4,'[5]Pop and Housing Units'!$J$4:$Q$4,0))*HLOOKUP(AK$4,$X$1:$AC$2,2,FALSE)*'[5]Number of Hazard Events'!P55*HLOOKUP(AK$4,[5]Assumptions!$B$2:$H$3,2,FALSE)</f>
        <v>41036607.327236734</v>
      </c>
      <c r="AL55" s="84">
        <f>HLOOKUP(AL$5,$AE$1:$AH$3,2,FALSE)*INDEX('[5]Pop and Housing Units'!$J$4:$Q$115,MATCH('Relocation Components'!$B55,'[5]Pop and Housing Units'!$Q$4:$Q$115,0),MATCH('Relocation Components'!AL$4,'[5]Pop and Housing Units'!$J$4:$Q$4,0))*HLOOKUP(AL$4,$X$1:$AC$2,2,FALSE)*'[5]Number of Hazard Events'!Q55*HLOOKUP(AL$4,[5]Assumptions!$B$2:$H$3,2,FALSE)</f>
        <v>0</v>
      </c>
      <c r="AM55" s="84">
        <f>HLOOKUP(AM$5,$AE$1:$AH$3,2,FALSE)*INDEX('[5]Pop and Housing Units'!$J$4:$Q$115,MATCH('Relocation Components'!$B55,'[5]Pop and Housing Units'!$Q$4:$Q$115,0),MATCH('Relocation Components'!AM$4,'[5]Pop and Housing Units'!$J$4:$Q$4,0))*HLOOKUP(AM$4,$X$1:$AC$2,2,FALSE)*'[5]Number of Hazard Events'!R55*HLOOKUP(AM$4,[5]Assumptions!$B$2:$H$3,2,FALSE)</f>
        <v>20863827.288838807</v>
      </c>
      <c r="AN55" s="84">
        <f>HLOOKUP(AN$5,$AE$1:$AH$3,2,FALSE)*INDEX('[5]Pop and Housing Units'!$J$4:$Q$115,MATCH('Relocation Components'!$B55,'[5]Pop and Housing Units'!$Q$4:$Q$115,0),MATCH('Relocation Components'!AN$4,'[5]Pop and Housing Units'!$J$4:$Q$4,0))*HLOOKUP(AN$4,$X$1:$AC$2,2,FALSE)*'[5]Number of Hazard Events'!S55*HLOOKUP(AN$4,[5]Assumptions!$B$2:$H$3,2,FALSE)</f>
        <v>5871749.4517982006</v>
      </c>
      <c r="AO55" s="84">
        <f>HLOOKUP(AO$5,$AE$1:$AH$3,2,FALSE)*INDEX('[5]Pop and Housing Units'!$J$4:$Q$115,MATCH('Relocation Components'!$B55,'[5]Pop and Housing Units'!$Q$4:$Q$115,0),MATCH('Relocation Components'!AO$4,'[5]Pop and Housing Units'!$J$4:$Q$4,0))*HLOOKUP(AO$4,$X$1:$AC$2,2,FALSE)*'[5]Number of Hazard Events'!T55*HLOOKUP(AO$4,[5]Assumptions!$B$2:$H$3,2,FALSE)</f>
        <v>0</v>
      </c>
      <c r="AP55" s="60">
        <f t="shared" si="6"/>
        <v>13376927516.906763</v>
      </c>
      <c r="AQ55" s="60">
        <f>'Emergency Relocation Component'!AN65</f>
        <v>13375758682.331066</v>
      </c>
      <c r="AR55" s="60">
        <f t="shared" si="12"/>
        <v>1168834.5756969452</v>
      </c>
      <c r="AS55" s="60">
        <f t="shared" si="13"/>
        <v>1987018.7786848068</v>
      </c>
      <c r="AT55" s="60">
        <f t="shared" si="14"/>
        <v>-3592781910.7562695</v>
      </c>
    </row>
    <row r="56" spans="1:46">
      <c r="A56">
        <f t="shared" si="9"/>
        <v>0.02</v>
      </c>
      <c r="B56" s="12">
        <f t="shared" si="7"/>
        <v>2070</v>
      </c>
      <c r="C56" s="60">
        <f>IF(MOD($B56,10)=0,VLOOKUP($B56,'[6]R1 Analysis'!$B$45:$X$58,23,FALSE),(VLOOKUP(CEILING($B56,10),$B$6:$R$116,COLUMN()-1,FALSE)-VLOOKUP(FLOOR($B56,10),$B$6:$R$116,COLUMN()-1,FALSE))/10+C55)</f>
        <v>23013202.719132975</v>
      </c>
      <c r="D56" s="60">
        <f>IF(MOD($B56,10)=0,VLOOKUP($B56,'[6]R1 Analysis'!$B$45:$X$58,15,FALSE),(VLOOKUP(CEILING($B56,10),$B$6:$R$116,COLUMN()-1,FALSE)-VLOOKUP(FLOOR($B56,10),$B$6:$R$116,COLUMN()-1,FALSE))/10+D55)</f>
        <v>3599636.0321692545</v>
      </c>
      <c r="E56" s="60">
        <f>IF(MOD($B56,10)=0,VLOOKUP($B56,'[6]R1 Analysis'!$B$45:$X$58,22,FALSE),(VLOOKUP(CEILING($B56,10),$B$6:$R$116,COLUMN()-1,FALSE)-VLOOKUP(FLOOR($B56,10),$B$6:$R$116,COLUMN()-1,FALSE))/10+E55)</f>
        <v>753813.61520987644</v>
      </c>
      <c r="F56" s="60">
        <f>IF(MOD($B56,10)=0,VLOOKUP($B56,'[6]R2 Analysis'!$B$45:$X$58,8,FALSE),(VLOOKUP(CEILING($B56,10),$B$6:$R$116,COLUMN()-1,FALSE)-VLOOKUP(FLOOR($B56,10),$B$6:$R$116,COLUMN()-1,FALSE))/10+F55)</f>
        <v>224439497.03047618</v>
      </c>
      <c r="G56" s="60">
        <f>IF(MOD($B56,10)=0,VLOOKUP($B56,'[6]R2 Analysis'!$B$45:$X$58,15,FALSE),(VLOOKUP(CEILING($B56,10),$B$6:$R$116,COLUMN()-1,FALSE)-VLOOKUP(FLOOR($B56,10),$B$6:$R$116,COLUMN()-1,FALSE))/10+G55)</f>
        <v>7044258.6139534889</v>
      </c>
      <c r="H56" s="60">
        <f>IF(MOD($B56,10)=0,VLOOKUP($B56,'[6]R2 Analysis'!$B$45:$X$58,22,FALSE),(VLOOKUP(CEILING($B56,10),$B$6:$R$116,COLUMN()-1,FALSE)-VLOOKUP(FLOOR($B56,10),$B$6:$R$116,COLUMN()-1,FALSE))/10+H55)</f>
        <v>1449160.4763271606</v>
      </c>
      <c r="I56" s="60">
        <f>IF(MOD($B56,10)=0,VLOOKUP($B56,'[6]R3 Analysis'!$B$45:$X$58,8,FALSE),(VLOOKUP(CEILING($B56,10),$B$6:$R$116,COLUMN()-1,FALSE)-VLOOKUP(FLOOR($B56,10),$B$6:$R$116,COLUMN()-1,FALSE))/10+I55)</f>
        <v>36680204.123096772</v>
      </c>
      <c r="J56" s="60">
        <f>IF(MOD($B56,10)=0,VLOOKUP($B56,'[6]R3 Analysis'!$B$45:$X$58,15,FALSE),(VLOOKUP(CEILING($B56,10),$B$6:$R$116,COLUMN()-1,FALSE)-VLOOKUP(FLOOR($B56,10),$B$6:$R$116,COLUMN()-1,FALSE))/10+J55)</f>
        <v>2539222.7519999999</v>
      </c>
      <c r="K56" s="60">
        <f>IF(MOD($B56,10)=0,VLOOKUP($B56,'[6]R3 Analysis'!$B$45:$X$58,22,FALSE),(VLOOKUP(CEILING($B56,10),$B$6:$R$116,COLUMN()-1,FALSE)-VLOOKUP(FLOOR($B56,10),$B$6:$R$116,COLUMN()-1,FALSE))/10+K55)</f>
        <v>969225.52332432428</v>
      </c>
      <c r="L56" s="60">
        <f>IF(MOD($B56,10)=0,VLOOKUP($B56,'[6]R4 Analysis'!$B$45:$X$58,8,FALSE),(VLOOKUP(CEILING($B56,10),$B$6:$R$116,COLUMN()-1,FALSE)-VLOOKUP(FLOOR($B56,10),$B$6:$R$116,COLUMN()-1,FALSE))/10+L55)</f>
        <v>22944064.19935577</v>
      </c>
      <c r="M56" s="60">
        <f>IF(MOD($B56,10)=0,VLOOKUP($B56,'[6]R4 Analysis'!$B$45:$X$58,15,FALSE),(VLOOKUP(CEILING($B56,10),$B$6:$R$116,COLUMN()-1,FALSE)-VLOOKUP(FLOOR($B56,10),$B$6:$R$116,COLUMN()-1,FALSE))/10+M55)</f>
        <v>855364.14064040396</v>
      </c>
      <c r="N56" s="60">
        <f>IF(MOD($B56,10)=0,VLOOKUP($B56,'[6]R4 Analysis'!$B$45:$X$58,22,FALSE),(VLOOKUP(CEILING($B56,10),$B$6:$R$116,COLUMN()-1,FALSE)-VLOOKUP(FLOOR($B56,10),$B$6:$R$116,COLUMN()-1,FALSE))/10+N55)</f>
        <v>313941.86256960873</v>
      </c>
      <c r="O56" s="60">
        <f>IF(MOD($B56,10)=0,VLOOKUP($B56,'[6]R5 Analysis'!$B$45:$X$58,8,FALSE),(VLOOKUP(CEILING($B56,10),$B$6:$R$116,COLUMN()-1,FALSE)-VLOOKUP(FLOOR($B56,10),$B$6:$R$116,COLUMN()-1,FALSE))/10+O55)</f>
        <v>51285059.810500003</v>
      </c>
      <c r="P56" s="60">
        <f>IF(MOD($B56,10)=0,VLOOKUP($B56,'[6]R5 Analysis'!$B$45:$X$58,15,FALSE),(VLOOKUP(CEILING($B56,10),$B$6:$R$116,COLUMN()-1,FALSE)-VLOOKUP(FLOOR($B56,10),$B$6:$R$116,COLUMN()-1,FALSE))/10+P55)</f>
        <v>735698.45653241384</v>
      </c>
      <c r="Q56" s="60">
        <f>IF(MOD($B56,10)=0,VLOOKUP($B56,'[6]R5 Analysis'!$B$45:$X$58,22,FALSE),(VLOOKUP(CEILING($B56,10),$B$6:$R$116,COLUMN()-1,FALSE)-VLOOKUP(FLOOR($B56,10),$B$6:$R$116,COLUMN()-1,FALSE))/10+Q55)</f>
        <v>305367.88004081638</v>
      </c>
      <c r="R56" s="60">
        <f>IF(MOD($B56,10)=0,VLOOKUP($B56,'[6]R6 Analysis'!$B$45:$X$58,8,FALSE),(VLOOKUP(CEILING($B56,10),$B$6:$R$116,COLUMN()-1,FALSE)-VLOOKUP(FLOOR($B56,10),$B$6:$R$116,COLUMN()-1,FALSE))/10+R55)</f>
        <v>2925270.492625</v>
      </c>
      <c r="S56" s="60">
        <f>IF(MOD($B56,10)=0,VLOOKUP($B56,'[6]R6 Analysis'!$B$45:$X$58,15,FALSE),(VLOOKUP(CEILING($B56,10),$B$6:$T$116,COLUMN()-1,FALSE)-VLOOKUP(FLOOR($B56,10),$B$6:$T$116,COLUMN()-1,FALSE))/10+S55)</f>
        <v>358404.06349999999</v>
      </c>
      <c r="T56" s="60">
        <f>IF(MOD($B56,10)=0,VLOOKUP($B56,'[6]R6 Analysis'!$B$45:$X$58,22,FALSE),(VLOOKUP(CEILING($B56,10),$B$6:$T$116,COLUMN()-1,FALSE)-VLOOKUP(FLOOR($B56,10),$B$6:$T$116,COLUMN()-1,FALSE))/10+T55)</f>
        <v>196938.51377491528</v>
      </c>
      <c r="U56" s="60">
        <f t="shared" si="10"/>
        <v>380408330.30522895</v>
      </c>
      <c r="V56" s="60">
        <f>'Emergency Relocation Component'!U66</f>
        <v>4170289425.2329326</v>
      </c>
      <c r="W56" s="103">
        <f t="shared" si="11"/>
        <v>-3789881094.9277039</v>
      </c>
      <c r="X56" s="84">
        <f>HLOOKUP(X$5,$AE$1:$AH$3,2,FALSE)*INDEX('[5]Pop and Housing Units'!$J$4:$Q$115,MATCH('Relocation Components'!$B56,'[5]Pop and Housing Units'!$Q$4:$Q$115,0),MATCH('Relocation Components'!X$4,'[5]Pop and Housing Units'!$J$4:$Q$4,0))*HLOOKUP(X$4,$X$1:$AC$2,2,FALSE)*'[5]Number of Hazard Events'!C56*HLOOKUP(X$4,[5]Assumptions!$B$2:$H$3,2,FALSE)</f>
        <v>2249718410.5975718</v>
      </c>
      <c r="Y56" s="84">
        <f>HLOOKUP(Y$5,$AE$1:$AH$3,2,FALSE)*INDEX('[5]Pop and Housing Units'!$J$4:$Q$115,MATCH('Relocation Components'!$B56,'[5]Pop and Housing Units'!$Q$4:$Q$115,0),MATCH('Relocation Components'!Y$4,'[5]Pop and Housing Units'!$J$4:$Q$4,0))*HLOOKUP(Y$4,$X$1:$AC$2,2,FALSE)*'[5]Number of Hazard Events'!D56*HLOOKUP(Y$4,[5]Assumptions!$B$2:$H$3,2,FALSE)</f>
        <v>716814641.22899127</v>
      </c>
      <c r="Z56" s="84">
        <f>HLOOKUP(Z$5,$AE$1:$AH$3,2,FALSE)*INDEX('[5]Pop and Housing Units'!$J$4:$Q$115,MATCH('Relocation Components'!$B56,'[5]Pop and Housing Units'!$Q$4:$Q$115,0),MATCH('Relocation Components'!Z$4,'[5]Pop and Housing Units'!$J$4:$Q$4,0))*HLOOKUP(Z$4,$X$1:$AC$2,2,FALSE)*'[5]Number of Hazard Events'!E56*HLOOKUP(Z$4,[5]Assumptions!$B$2:$H$3,2,FALSE)</f>
        <v>0</v>
      </c>
      <c r="AA56" s="84">
        <f>HLOOKUP(AA$5,$AE$1:$AH$3,2,FALSE)*INDEX('[5]Pop and Housing Units'!$J$4:$Q$115,MATCH('Relocation Components'!$B56,'[5]Pop and Housing Units'!$Q$4:$Q$115,0),MATCH('Relocation Components'!AA$4,'[5]Pop and Housing Units'!$J$4:$Q$4,0))*HLOOKUP(AA$4,$X$1:$AC$2,2,FALSE)*'[5]Number of Hazard Events'!F56*HLOOKUP(AA$4,[5]Assumptions!$B$2:$H$3,2,FALSE)</f>
        <v>2640957860.6214523</v>
      </c>
      <c r="AB56" s="84">
        <f>HLOOKUP(AB$5,$AE$1:$AH$3,2,FALSE)*INDEX('[5]Pop and Housing Units'!$J$4:$Q$115,MATCH('Relocation Components'!$B56,'[5]Pop and Housing Units'!$Q$4:$Q$115,0),MATCH('Relocation Components'!AB$4,'[5]Pop and Housing Units'!$J$4:$Q$4,0))*HLOOKUP(AB$4,$X$1:$AC$2,2,FALSE)*'[5]Number of Hazard Events'!G56*HLOOKUP(AB$4,[5]Assumptions!$B$2:$H$3,2,FALSE)</f>
        <v>766330986.07736373</v>
      </c>
      <c r="AC56" s="84">
        <f>HLOOKUP(AC$5,$AE$1:$AH$3,2,FALSE)*INDEX('[5]Pop and Housing Units'!$J$4:$Q$115,MATCH('Relocation Components'!$B56,'[5]Pop and Housing Units'!$Q$4:$Q$115,0),MATCH('Relocation Components'!AC$4,'[5]Pop and Housing Units'!$J$4:$Q$4,0))*HLOOKUP(AC$4,$X$1:$AC$2,2,FALSE)*'[5]Number of Hazard Events'!H56*HLOOKUP(AC$4,[5]Assumptions!$B$2:$H$3,2,FALSE)</f>
        <v>0</v>
      </c>
      <c r="AD56" s="84">
        <f>HLOOKUP(AD$5,$AE$1:$AH$3,2,FALSE)*INDEX('[5]Pop and Housing Units'!$J$4:$Q$115,MATCH('Relocation Components'!$B56,'[5]Pop and Housing Units'!$Q$4:$Q$115,0),MATCH('Relocation Components'!AD$4,'[5]Pop and Housing Units'!$J$4:$Q$4,0))*HLOOKUP(AD$4,$X$1:$AC$2,2,FALSE)*'[5]Number of Hazard Events'!I56*HLOOKUP(AD$4,[5]Assumptions!$B$2:$H$3,2,FALSE)</f>
        <v>5903809349.2621937</v>
      </c>
      <c r="AE56" s="84">
        <f>HLOOKUP(AE$5,$AE$1:$AH$3,2,FALSE)*INDEX('[5]Pop and Housing Units'!$J$4:$Q$115,MATCH('Relocation Components'!$B56,'[5]Pop and Housing Units'!$Q$4:$Q$115,0),MATCH('Relocation Components'!AE$4,'[5]Pop and Housing Units'!$J$4:$Q$4,0))*HLOOKUP(AE$4,$X$1:$AC$2,2,FALSE)*'[5]Number of Hazard Events'!J56*HLOOKUP(AE$4,[5]Assumptions!$B$2:$H$3,2,FALSE)</f>
        <v>1217256005.4111884</v>
      </c>
      <c r="AF56" s="84">
        <f>HLOOKUP(AF$5,$AE$1:$AH$3,2,FALSE)*INDEX('[5]Pop and Housing Units'!$J$4:$Q$115,MATCH('Relocation Components'!$B56,'[5]Pop and Housing Units'!$Q$4:$Q$115,0),MATCH('Relocation Components'!AF$4,'[5]Pop and Housing Units'!$J$4:$Q$4,0))*HLOOKUP(AF$4,$X$1:$AC$2,2,FALSE)*'[5]Number of Hazard Events'!K56*HLOOKUP(AF$4,[5]Assumptions!$B$2:$H$3,2,FALSE)</f>
        <v>0</v>
      </c>
      <c r="AG56" s="84">
        <f>HLOOKUP(AG$5,$AE$1:$AH$3,2,FALSE)*INDEX('[5]Pop and Housing Units'!$J$4:$Q$115,MATCH('Relocation Components'!$B56,'[5]Pop and Housing Units'!$Q$4:$Q$115,0),MATCH('Relocation Components'!AG$4,'[5]Pop and Housing Units'!$J$4:$Q$4,0))*HLOOKUP(AG$4,$X$1:$AC$2,2,FALSE)*'[5]Number of Hazard Events'!L56*HLOOKUP(AG$4,[5]Assumptions!$B$2:$H$3,2,FALSE)</f>
        <v>111905524.24240811</v>
      </c>
      <c r="AH56" s="84">
        <f>HLOOKUP(AH$5,$AE$1:$AH$3,2,FALSE)*INDEX('[5]Pop and Housing Units'!$J$4:$Q$115,MATCH('Relocation Components'!$B56,'[5]Pop and Housing Units'!$Q$4:$Q$115,0),MATCH('Relocation Components'!AH$4,'[5]Pop and Housing Units'!$J$4:$Q$4,0))*HLOOKUP(AH$4,$X$1:$AC$2,2,FALSE)*'[5]Number of Hazard Events'!M56*HLOOKUP(AH$4,[5]Assumptions!$B$2:$H$3,2,FALSE)</f>
        <v>38594556.586316958</v>
      </c>
      <c r="AI56" s="84">
        <f>HLOOKUP(AI$5,$AE$1:$AH$3,2,FALSE)*INDEX('[5]Pop and Housing Units'!$J$4:$Q$115,MATCH('Relocation Components'!$B56,'[5]Pop and Housing Units'!$Q$4:$Q$115,0),MATCH('Relocation Components'!AI$4,'[5]Pop and Housing Units'!$J$4:$Q$4,0))*HLOOKUP(AI$4,$X$1:$AC$2,2,FALSE)*'[5]Number of Hazard Events'!N56*HLOOKUP(AI$4,[5]Assumptions!$B$2:$H$3,2,FALSE)</f>
        <v>0</v>
      </c>
      <c r="AJ56" s="84">
        <f>HLOOKUP(AJ$5,$AE$1:$AH$3,2,FALSE)*INDEX('[5]Pop and Housing Units'!$J$4:$Q$115,MATCH('Relocation Components'!$B56,'[5]Pop and Housing Units'!$Q$4:$Q$115,0),MATCH('Relocation Components'!AJ$4,'[5]Pop and Housing Units'!$J$4:$Q$4,0))*HLOOKUP(AJ$4,$X$1:$AC$2,2,FALSE)*'[5]Number of Hazard Events'!O56*HLOOKUP(AJ$4,[5]Assumptions!$B$2:$H$3,2,FALSE)</f>
        <v>114666524.68884383</v>
      </c>
      <c r="AK56" s="84">
        <f>HLOOKUP(AK$5,$AE$1:$AH$3,2,FALSE)*INDEX('[5]Pop and Housing Units'!$J$4:$Q$115,MATCH('Relocation Components'!$B56,'[5]Pop and Housing Units'!$Q$4:$Q$115,0),MATCH('Relocation Components'!AK$4,'[5]Pop and Housing Units'!$J$4:$Q$4,0))*HLOOKUP(AK$4,$X$1:$AC$2,2,FALSE)*'[5]Number of Hazard Events'!P56*HLOOKUP(AK$4,[5]Assumptions!$B$2:$H$3,2,FALSE)</f>
        <v>41262125.075855978</v>
      </c>
      <c r="AL56" s="84">
        <f>HLOOKUP(AL$5,$AE$1:$AH$3,2,FALSE)*INDEX('[5]Pop and Housing Units'!$J$4:$Q$115,MATCH('Relocation Components'!$B56,'[5]Pop and Housing Units'!$Q$4:$Q$115,0),MATCH('Relocation Components'!AL$4,'[5]Pop and Housing Units'!$J$4:$Q$4,0))*HLOOKUP(AL$4,$X$1:$AC$2,2,FALSE)*'[5]Number of Hazard Events'!Q56*HLOOKUP(AL$4,[5]Assumptions!$B$2:$H$3,2,FALSE)</f>
        <v>0</v>
      </c>
      <c r="AM56" s="84">
        <f>HLOOKUP(AM$5,$AE$1:$AH$3,2,FALSE)*INDEX('[5]Pop and Housing Units'!$J$4:$Q$115,MATCH('Relocation Components'!$B56,'[5]Pop and Housing Units'!$Q$4:$Q$115,0),MATCH('Relocation Components'!AM$4,'[5]Pop and Housing Units'!$J$4:$Q$4,0))*HLOOKUP(AM$4,$X$1:$AC$2,2,FALSE)*'[5]Number of Hazard Events'!R56*HLOOKUP(AM$4,[5]Assumptions!$B$2:$H$3,2,FALSE)</f>
        <v>21055116.824102871</v>
      </c>
      <c r="AN56" s="84">
        <f>HLOOKUP(AN$5,$AE$1:$AH$3,2,FALSE)*INDEX('[5]Pop and Housing Units'!$J$4:$Q$115,MATCH('Relocation Components'!$B56,'[5]Pop and Housing Units'!$Q$4:$Q$115,0),MATCH('Relocation Components'!AN$4,'[5]Pop and Housing Units'!$J$4:$Q$4,0))*HLOOKUP(AN$4,$X$1:$AC$2,2,FALSE)*'[5]Number of Hazard Events'!S56*HLOOKUP(AN$4,[5]Assumptions!$B$2:$H$3,2,FALSE)</f>
        <v>5924415.4626524262</v>
      </c>
      <c r="AO56" s="84">
        <f>HLOOKUP(AO$5,$AE$1:$AH$3,2,FALSE)*INDEX('[5]Pop and Housing Units'!$J$4:$Q$115,MATCH('Relocation Components'!$B56,'[5]Pop and Housing Units'!$Q$4:$Q$115,0),MATCH('Relocation Components'!AO$4,'[5]Pop and Housing Units'!$J$4:$Q$4,0))*HLOOKUP(AO$4,$X$1:$AC$2,2,FALSE)*'[5]Number of Hazard Events'!T56*HLOOKUP(AO$4,[5]Assumptions!$B$2:$H$3,2,FALSE)</f>
        <v>0</v>
      </c>
      <c r="AP56" s="60">
        <f t="shared" si="6"/>
        <v>13828295516.078941</v>
      </c>
      <c r="AQ56" s="60">
        <f>'Emergency Relocation Component'!AN66</f>
        <v>13827095263.056252</v>
      </c>
      <c r="AR56" s="60">
        <f t="shared" si="12"/>
        <v>1200253.0226898193</v>
      </c>
      <c r="AS56" s="60">
        <f t="shared" si="13"/>
        <v>2040430.1385726929</v>
      </c>
      <c r="AT56" s="60">
        <f t="shared" si="14"/>
        <v>-3787840664.7891312</v>
      </c>
    </row>
    <row r="57" spans="1:46">
      <c r="A57">
        <f t="shared" si="9"/>
        <v>0.02</v>
      </c>
      <c r="B57" s="12">
        <f t="shared" si="7"/>
        <v>2071</v>
      </c>
      <c r="C57" s="60">
        <f>IF(MOD($B57,10)=0,VLOOKUP($B57,'[6]R1 Analysis'!$B$45:$X$58,23,FALSE),(VLOOKUP(CEILING($B57,10),$B$6:$R$116,COLUMN()-1,FALSE)-VLOOKUP(FLOOR($B57,10),$B$6:$R$116,COLUMN()-1,FALSE))/10+C56)</f>
        <v>22947352.900055081</v>
      </c>
      <c r="D57" s="60">
        <f>IF(MOD($B57,10)=0,VLOOKUP($B57,'[6]R1 Analysis'!$B$45:$X$58,15,FALSE),(VLOOKUP(CEILING($B57,10),$B$6:$R$116,COLUMN()-1,FALSE)-VLOOKUP(FLOOR($B57,10),$B$6:$R$116,COLUMN()-1,FALSE))/10+D56)</f>
        <v>3589210.5460307971</v>
      </c>
      <c r="E57" s="60">
        <f>IF(MOD($B57,10)=0,VLOOKUP($B57,'[6]R1 Analysis'!$B$45:$X$58,22,FALSE),(VLOOKUP(CEILING($B57,10),$B$6:$R$116,COLUMN()-1,FALSE)-VLOOKUP(FLOOR($B57,10),$B$6:$R$116,COLUMN()-1,FALSE))/10+E56)</f>
        <v>751613.41015967075</v>
      </c>
      <c r="F57" s="60">
        <f>IF(MOD($B57,10)=0,VLOOKUP($B57,'[6]R2 Analysis'!$B$45:$X$58,8,FALSE),(VLOOKUP(CEILING($B57,10),$B$6:$R$116,COLUMN()-1,FALSE)-VLOOKUP(FLOOR($B57,10),$B$6:$R$116,COLUMN()-1,FALSE))/10+F56)</f>
        <v>223774231.75066665</v>
      </c>
      <c r="G57" s="60">
        <f>IF(MOD($B57,10)=0,VLOOKUP($B57,'[6]R2 Analysis'!$B$45:$X$58,15,FALSE),(VLOOKUP(CEILING($B57,10),$B$6:$R$116,COLUMN()-1,FALSE)-VLOOKUP(FLOOR($B57,10),$B$6:$R$116,COLUMN()-1,FALSE))/10+G56)</f>
        <v>7023807.5405581398</v>
      </c>
      <c r="H57" s="60">
        <f>IF(MOD($B57,10)=0,VLOOKUP($B57,'[6]R2 Analysis'!$B$45:$X$58,22,FALSE),(VLOOKUP(CEILING($B57,10),$B$6:$R$116,COLUMN()-1,FALSE)-VLOOKUP(FLOOR($B57,10),$B$6:$R$116,COLUMN()-1,FALSE))/10+H56)</f>
        <v>1444927.2979265433</v>
      </c>
      <c r="I57" s="60">
        <f>IF(MOD($B57,10)=0,VLOOKUP($B57,'[6]R3 Analysis'!$B$45:$X$58,8,FALSE),(VLOOKUP(CEILING($B57,10),$B$6:$R$116,COLUMN()-1,FALSE)-VLOOKUP(FLOOR($B57,10),$B$6:$R$116,COLUMN()-1,FALSE))/10+I56)</f>
        <v>36574149.694425806</v>
      </c>
      <c r="J57" s="60">
        <f>IF(MOD($B57,10)=0,VLOOKUP($B57,'[6]R3 Analysis'!$B$45:$X$58,15,FALSE),(VLOOKUP(CEILING($B57,10),$B$6:$R$116,COLUMN()-1,FALSE)-VLOOKUP(FLOOR($B57,10),$B$6:$R$116,COLUMN()-1,FALSE))/10+J56)</f>
        <v>2531794.1747999997</v>
      </c>
      <c r="K57" s="60">
        <f>IF(MOD($B57,10)=0,VLOOKUP($B57,'[6]R3 Analysis'!$B$45:$X$58,22,FALSE),(VLOOKUP(CEILING($B57,10),$B$6:$R$116,COLUMN()-1,FALSE)-VLOOKUP(FLOOR($B57,10),$B$6:$R$116,COLUMN()-1,FALSE))/10+K56)</f>
        <v>966391.20820090082</v>
      </c>
      <c r="L57" s="60">
        <f>IF(MOD($B57,10)=0,VLOOKUP($B57,'[6]R4 Analysis'!$B$45:$X$58,8,FALSE),(VLOOKUP(CEILING($B57,10),$B$6:$R$116,COLUMN()-1,FALSE)-VLOOKUP(FLOOR($B57,10),$B$6:$R$116,COLUMN()-1,FALSE))/10+L56)</f>
        <v>22877004.303992309</v>
      </c>
      <c r="M57" s="60">
        <f>IF(MOD($B57,10)=0,VLOOKUP($B57,'[6]R4 Analysis'!$B$45:$X$58,15,FALSE),(VLOOKUP(CEILING($B57,10),$B$6:$R$116,COLUMN()-1,FALSE)-VLOOKUP(FLOOR($B57,10),$B$6:$R$116,COLUMN()-1,FALSE))/10+M56)</f>
        <v>852878.82110343431</v>
      </c>
      <c r="N57" s="60">
        <f>IF(MOD($B57,10)=0,VLOOKUP($B57,'[6]R4 Analysis'!$B$45:$X$58,22,FALSE),(VLOOKUP(CEILING($B57,10),$B$6:$R$116,COLUMN()-1,FALSE)-VLOOKUP(FLOOR($B57,10),$B$6:$R$116,COLUMN()-1,FALSE))/10+N56)</f>
        <v>313022.54929899907</v>
      </c>
      <c r="O57" s="60">
        <f>IF(MOD($B57,10)=0,VLOOKUP($B57,'[6]R5 Analysis'!$B$45:$X$58,8,FALSE),(VLOOKUP(CEILING($B57,10),$B$6:$R$116,COLUMN()-1,FALSE)-VLOOKUP(FLOOR($B57,10),$B$6:$R$116,COLUMN()-1,FALSE))/10+O56)</f>
        <v>51138910.676325001</v>
      </c>
      <c r="P57" s="60">
        <f>IF(MOD($B57,10)=0,VLOOKUP($B57,'[6]R5 Analysis'!$B$45:$X$58,15,FALSE),(VLOOKUP(CEILING($B57,10),$B$6:$R$116,COLUMN()-1,FALSE)-VLOOKUP(FLOOR($B57,10),$B$6:$R$116,COLUMN()-1,FALSE))/10+P56)</f>
        <v>733526.84841737931</v>
      </c>
      <c r="Q57" s="60">
        <f>IF(MOD($B57,10)=0,VLOOKUP($B57,'[6]R5 Analysis'!$B$45:$X$58,22,FALSE),(VLOOKUP(CEILING($B57,10),$B$6:$R$116,COLUMN()-1,FALSE)-VLOOKUP(FLOOR($B57,10),$B$6:$R$116,COLUMN()-1,FALSE))/10+Q56)</f>
        <v>304476.23300510208</v>
      </c>
      <c r="R57" s="60">
        <f>IF(MOD($B57,10)=0,VLOOKUP($B57,'[6]R6 Analysis'!$B$45:$X$58,8,FALSE),(VLOOKUP(CEILING($B57,10),$B$6:$R$116,COLUMN()-1,FALSE)-VLOOKUP(FLOOR($B57,10),$B$6:$R$116,COLUMN()-1,FALSE))/10+R56)</f>
        <v>2916980.2523624999</v>
      </c>
      <c r="S57" s="60">
        <f>IF(MOD($B57,10)=0,VLOOKUP($B57,'[6]R6 Analysis'!$B$45:$X$58,15,FALSE),(VLOOKUP(CEILING($B57,10),$B$6:$T$116,COLUMN()-1,FALSE)-VLOOKUP(FLOOR($B57,10),$B$6:$T$116,COLUMN()-1,FALSE))/10+S56)</f>
        <v>357372.68489999999</v>
      </c>
      <c r="T57" s="60">
        <f>IF(MOD($B57,10)=0,VLOOKUP($B57,'[6]R6 Analysis'!$B$45:$X$58,22,FALSE),(VLOOKUP(CEILING($B57,10),$B$6:$T$116,COLUMN()-1,FALSE)-VLOOKUP(FLOOR($B57,10),$B$6:$T$116,COLUMN()-1,FALSE))/10+T56)</f>
        <v>196365.29360067798</v>
      </c>
      <c r="U57" s="60">
        <f t="shared" si="10"/>
        <v>379294016.18582898</v>
      </c>
      <c r="V57" s="60">
        <f>'Emergency Relocation Component'!U67</f>
        <v>4365964905.7810431</v>
      </c>
      <c r="W57" s="103">
        <f t="shared" si="11"/>
        <v>-3986670889.5952139</v>
      </c>
      <c r="X57" s="84">
        <f>HLOOKUP(X$5,$AE$1:$AH$3,2,FALSE)*INDEX('[5]Pop and Housing Units'!$J$4:$Q$115,MATCH('Relocation Components'!$B57,'[5]Pop and Housing Units'!$Q$4:$Q$115,0),MATCH('Relocation Components'!X$4,'[5]Pop and Housing Units'!$J$4:$Q$4,0))*HLOOKUP(X$4,$X$1:$AC$2,2,FALSE)*'[5]Number of Hazard Events'!C57*HLOOKUP(X$4,[5]Assumptions!$B$2:$H$3,2,FALSE)</f>
        <v>2326142441.3584805</v>
      </c>
      <c r="Y57" s="84">
        <f>HLOOKUP(Y$5,$AE$1:$AH$3,2,FALSE)*INDEX('[5]Pop and Housing Units'!$J$4:$Q$115,MATCH('Relocation Components'!$B57,'[5]Pop and Housing Units'!$Q$4:$Q$115,0),MATCH('Relocation Components'!Y$4,'[5]Pop and Housing Units'!$J$4:$Q$4,0))*HLOOKUP(Y$4,$X$1:$AC$2,2,FALSE)*'[5]Number of Hazard Events'!D57*HLOOKUP(Y$4,[5]Assumptions!$B$2:$H$3,2,FALSE)</f>
        <v>741132544.62599409</v>
      </c>
      <c r="Z57" s="84">
        <f>HLOOKUP(Z$5,$AE$1:$AH$3,2,FALSE)*INDEX('[5]Pop and Housing Units'!$J$4:$Q$115,MATCH('Relocation Components'!$B57,'[5]Pop and Housing Units'!$Q$4:$Q$115,0),MATCH('Relocation Components'!Z$4,'[5]Pop and Housing Units'!$J$4:$Q$4,0))*HLOOKUP(Z$4,$X$1:$AC$2,2,FALSE)*'[5]Number of Hazard Events'!E57*HLOOKUP(Z$4,[5]Assumptions!$B$2:$H$3,2,FALSE)</f>
        <v>0</v>
      </c>
      <c r="AA57" s="84">
        <f>HLOOKUP(AA$5,$AE$1:$AH$3,2,FALSE)*INDEX('[5]Pop and Housing Units'!$J$4:$Q$115,MATCH('Relocation Components'!$B57,'[5]Pop and Housing Units'!$Q$4:$Q$115,0),MATCH('Relocation Components'!AA$4,'[5]Pop and Housing Units'!$J$4:$Q$4,0))*HLOOKUP(AA$4,$X$1:$AC$2,2,FALSE)*'[5]Number of Hazard Events'!F57*HLOOKUP(AA$4,[5]Assumptions!$B$2:$H$3,2,FALSE)</f>
        <v>2721185273.3776345</v>
      </c>
      <c r="AB57" s="84">
        <f>HLOOKUP(AB$5,$AE$1:$AH$3,2,FALSE)*INDEX('[5]Pop and Housing Units'!$J$4:$Q$115,MATCH('Relocation Components'!$B57,'[5]Pop and Housing Units'!$Q$4:$Q$115,0),MATCH('Relocation Components'!AB$4,'[5]Pop and Housing Units'!$J$4:$Q$4,0))*HLOOKUP(AB$4,$X$1:$AC$2,2,FALSE)*'[5]Number of Hazard Events'!G57*HLOOKUP(AB$4,[5]Assumptions!$B$2:$H$3,2,FALSE)</f>
        <v>789658927.86827755</v>
      </c>
      <c r="AC57" s="84">
        <f>HLOOKUP(AC$5,$AE$1:$AH$3,2,FALSE)*INDEX('[5]Pop and Housing Units'!$J$4:$Q$115,MATCH('Relocation Components'!$B57,'[5]Pop and Housing Units'!$Q$4:$Q$115,0),MATCH('Relocation Components'!AC$4,'[5]Pop and Housing Units'!$J$4:$Q$4,0))*HLOOKUP(AC$4,$X$1:$AC$2,2,FALSE)*'[5]Number of Hazard Events'!H57*HLOOKUP(AC$4,[5]Assumptions!$B$2:$H$3,2,FALSE)</f>
        <v>0</v>
      </c>
      <c r="AD57" s="84">
        <f>HLOOKUP(AD$5,$AE$1:$AH$3,2,FALSE)*INDEX('[5]Pop and Housing Units'!$J$4:$Q$115,MATCH('Relocation Components'!$B57,'[5]Pop and Housing Units'!$Q$4:$Q$115,0),MATCH('Relocation Components'!AD$4,'[5]Pop and Housing Units'!$J$4:$Q$4,0))*HLOOKUP(AD$4,$X$1:$AC$2,2,FALSE)*'[5]Number of Hazard Events'!I57*HLOOKUP(AD$4,[5]Assumptions!$B$2:$H$3,2,FALSE)</f>
        <v>6103325211.9086246</v>
      </c>
      <c r="AE57" s="84">
        <f>HLOOKUP(AE$5,$AE$1:$AH$3,2,FALSE)*INDEX('[5]Pop and Housing Units'!$J$4:$Q$115,MATCH('Relocation Components'!$B57,'[5]Pop and Housing Units'!$Q$4:$Q$115,0),MATCH('Relocation Components'!AE$4,'[5]Pop and Housing Units'!$J$4:$Q$4,0))*HLOOKUP(AE$4,$X$1:$AC$2,2,FALSE)*'[5]Number of Hazard Events'!J57*HLOOKUP(AE$4,[5]Assumptions!$B$2:$H$3,2,FALSE)</f>
        <v>1258349307.1387849</v>
      </c>
      <c r="AF57" s="84">
        <f>HLOOKUP(AF$5,$AE$1:$AH$3,2,FALSE)*INDEX('[5]Pop and Housing Units'!$J$4:$Q$115,MATCH('Relocation Components'!$B57,'[5]Pop and Housing Units'!$Q$4:$Q$115,0),MATCH('Relocation Components'!AF$4,'[5]Pop and Housing Units'!$J$4:$Q$4,0))*HLOOKUP(AF$4,$X$1:$AC$2,2,FALSE)*'[5]Number of Hazard Events'!K57*HLOOKUP(AF$4,[5]Assumptions!$B$2:$H$3,2,FALSE)</f>
        <v>0</v>
      </c>
      <c r="AG57" s="84">
        <f>HLOOKUP(AG$5,$AE$1:$AH$3,2,FALSE)*INDEX('[5]Pop and Housing Units'!$J$4:$Q$115,MATCH('Relocation Components'!$B57,'[5]Pop and Housing Units'!$Q$4:$Q$115,0),MATCH('Relocation Components'!AG$4,'[5]Pop and Housing Units'!$J$4:$Q$4,0))*HLOOKUP(AG$4,$X$1:$AC$2,2,FALSE)*'[5]Number of Hazard Events'!L57*HLOOKUP(AG$4,[5]Assumptions!$B$2:$H$3,2,FALSE)</f>
        <v>112251424.15594086</v>
      </c>
      <c r="AH57" s="84">
        <f>HLOOKUP(AH$5,$AE$1:$AH$3,2,FALSE)*INDEX('[5]Pop and Housing Units'!$J$4:$Q$115,MATCH('Relocation Components'!$B57,'[5]Pop and Housing Units'!$Q$4:$Q$115,0),MATCH('Relocation Components'!AH$4,'[5]Pop and Housing Units'!$J$4:$Q$4,0))*HLOOKUP(AH$4,$X$1:$AC$2,2,FALSE)*'[5]Number of Hazard Events'!M57*HLOOKUP(AH$4,[5]Assumptions!$B$2:$H$3,2,FALSE)</f>
        <v>38714519.654452637</v>
      </c>
      <c r="AI57" s="84">
        <f>HLOOKUP(AI$5,$AE$1:$AH$3,2,FALSE)*INDEX('[5]Pop and Housing Units'!$J$4:$Q$115,MATCH('Relocation Components'!$B57,'[5]Pop and Housing Units'!$Q$4:$Q$115,0),MATCH('Relocation Components'!AI$4,'[5]Pop and Housing Units'!$J$4:$Q$4,0))*HLOOKUP(AI$4,$X$1:$AC$2,2,FALSE)*'[5]Number of Hazard Events'!N57*HLOOKUP(AI$4,[5]Assumptions!$B$2:$H$3,2,FALSE)</f>
        <v>0</v>
      </c>
      <c r="AJ57" s="84">
        <f>HLOOKUP(AJ$5,$AE$1:$AH$3,2,FALSE)*INDEX('[5]Pop and Housing Units'!$J$4:$Q$115,MATCH('Relocation Components'!$B57,'[5]Pop and Housing Units'!$Q$4:$Q$115,0),MATCH('Relocation Components'!AJ$4,'[5]Pop and Housing Units'!$J$4:$Q$4,0))*HLOOKUP(AJ$4,$X$1:$AC$2,2,FALSE)*'[5]Number of Hazard Events'!O57*HLOOKUP(AJ$4,[5]Assumptions!$B$2:$H$3,2,FALSE)</f>
        <v>115079177.60705167</v>
      </c>
      <c r="AK57" s="84">
        <f>HLOOKUP(AK$5,$AE$1:$AH$3,2,FALSE)*INDEX('[5]Pop and Housing Units'!$J$4:$Q$115,MATCH('Relocation Components'!$B57,'[5]Pop and Housing Units'!$Q$4:$Q$115,0),MATCH('Relocation Components'!AK$4,'[5]Pop and Housing Units'!$J$4:$Q$4,0))*HLOOKUP(AK$4,$X$1:$AC$2,2,FALSE)*'[5]Number of Hazard Events'!P57*HLOOKUP(AK$4,[5]Assumptions!$B$2:$H$3,2,FALSE)</f>
        <v>41406379.077164419</v>
      </c>
      <c r="AL57" s="84">
        <f>HLOOKUP(AL$5,$AE$1:$AH$3,2,FALSE)*INDEX('[5]Pop and Housing Units'!$J$4:$Q$115,MATCH('Relocation Components'!$B57,'[5]Pop and Housing Units'!$Q$4:$Q$115,0),MATCH('Relocation Components'!AL$4,'[5]Pop and Housing Units'!$J$4:$Q$4,0))*HLOOKUP(AL$4,$X$1:$AC$2,2,FALSE)*'[5]Number of Hazard Events'!Q57*HLOOKUP(AL$4,[5]Assumptions!$B$2:$H$3,2,FALSE)</f>
        <v>0</v>
      </c>
      <c r="AM57" s="84">
        <f>HLOOKUP(AM$5,$AE$1:$AH$3,2,FALSE)*INDEX('[5]Pop and Housing Units'!$J$4:$Q$115,MATCH('Relocation Components'!$B57,'[5]Pop and Housing Units'!$Q$4:$Q$115,0),MATCH('Relocation Components'!AM$4,'[5]Pop and Housing Units'!$J$4:$Q$4,0))*HLOOKUP(AM$4,$X$1:$AC$2,2,FALSE)*'[5]Number of Hazard Events'!R57*HLOOKUP(AM$4,[5]Assumptions!$B$2:$H$3,2,FALSE)</f>
        <v>21205101.006364167</v>
      </c>
      <c r="AN57" s="84">
        <f>HLOOKUP(AN$5,$AE$1:$AH$3,2,FALSE)*INDEX('[5]Pop and Housing Units'!$J$4:$Q$115,MATCH('Relocation Components'!$B57,'[5]Pop and Housing Units'!$Q$4:$Q$115,0),MATCH('Relocation Components'!AN$4,'[5]Pop and Housing Units'!$J$4:$Q$4,0))*HLOOKUP(AN$4,$X$1:$AC$2,2,FALSE)*'[5]Number of Hazard Events'!S57*HLOOKUP(AN$4,[5]Assumptions!$B$2:$H$3,2,FALSE)</f>
        <v>5966356.0687821219</v>
      </c>
      <c r="AO57" s="84">
        <f>HLOOKUP(AO$5,$AE$1:$AH$3,2,FALSE)*INDEX('[5]Pop and Housing Units'!$J$4:$Q$115,MATCH('Relocation Components'!$B57,'[5]Pop and Housing Units'!$Q$4:$Q$115,0),MATCH('Relocation Components'!AO$4,'[5]Pop and Housing Units'!$J$4:$Q$4,0))*HLOOKUP(AO$4,$X$1:$AC$2,2,FALSE)*'[5]Number of Hazard Events'!T57*HLOOKUP(AO$4,[5]Assumptions!$B$2:$H$3,2,FALSE)</f>
        <v>0</v>
      </c>
      <c r="AP57" s="60">
        <f t="shared" si="6"/>
        <v>14274416663.847553</v>
      </c>
      <c r="AQ57" s="60">
        <f>'Emergency Relocation Component'!AN67</f>
        <v>14273186155.007864</v>
      </c>
      <c r="AR57" s="60">
        <f t="shared" si="12"/>
        <v>1230508.8396892548</v>
      </c>
      <c r="AS57" s="60">
        <f t="shared" si="13"/>
        <v>2091865.027471733</v>
      </c>
      <c r="AT57" s="60">
        <f t="shared" si="14"/>
        <v>-3984579024.5677423</v>
      </c>
    </row>
    <row r="58" spans="1:46">
      <c r="A58">
        <f t="shared" si="9"/>
        <v>0.02</v>
      </c>
      <c r="B58" s="12">
        <f t="shared" si="7"/>
        <v>2072</v>
      </c>
      <c r="C58" s="60">
        <f>IF(MOD($B58,10)=0,VLOOKUP($B58,'[6]R1 Analysis'!$B$45:$X$58,23,FALSE),(VLOOKUP(CEILING($B58,10),$B$6:$R$116,COLUMN()-1,FALSE)-VLOOKUP(FLOOR($B58,10),$B$6:$R$116,COLUMN()-1,FALSE))/10+C57)</f>
        <v>22881503.080977187</v>
      </c>
      <c r="D58" s="60">
        <f>IF(MOD($B58,10)=0,VLOOKUP($B58,'[6]R1 Analysis'!$B$45:$X$58,15,FALSE),(VLOOKUP(CEILING($B58,10),$B$6:$R$116,COLUMN()-1,FALSE)-VLOOKUP(FLOOR($B58,10),$B$6:$R$116,COLUMN()-1,FALSE))/10+D57)</f>
        <v>3578785.0598923396</v>
      </c>
      <c r="E58" s="60">
        <f>IF(MOD($B58,10)=0,VLOOKUP($B58,'[6]R1 Analysis'!$B$45:$X$58,22,FALSE),(VLOOKUP(CEILING($B58,10),$B$6:$R$116,COLUMN()-1,FALSE)-VLOOKUP(FLOOR($B58,10),$B$6:$R$116,COLUMN()-1,FALSE))/10+E57)</f>
        <v>749413.20510946494</v>
      </c>
      <c r="F58" s="60">
        <f>IF(MOD($B58,10)=0,VLOOKUP($B58,'[6]R2 Analysis'!$B$45:$X$58,8,FALSE),(VLOOKUP(CEILING($B58,10),$B$6:$R$116,COLUMN()-1,FALSE)-VLOOKUP(FLOOR($B58,10),$B$6:$R$116,COLUMN()-1,FALSE))/10+F57)</f>
        <v>223108966.47085711</v>
      </c>
      <c r="G58" s="60">
        <f>IF(MOD($B58,10)=0,VLOOKUP($B58,'[6]R2 Analysis'!$B$45:$X$58,15,FALSE),(VLOOKUP(CEILING($B58,10),$B$6:$R$116,COLUMN()-1,FALSE)-VLOOKUP(FLOOR($B58,10),$B$6:$R$116,COLUMN()-1,FALSE))/10+G57)</f>
        <v>7003356.4671627907</v>
      </c>
      <c r="H58" s="60">
        <f>IF(MOD($B58,10)=0,VLOOKUP($B58,'[6]R2 Analysis'!$B$45:$X$58,22,FALSE),(VLOOKUP(CEILING($B58,10),$B$6:$R$116,COLUMN()-1,FALSE)-VLOOKUP(FLOOR($B58,10),$B$6:$R$116,COLUMN()-1,FALSE))/10+H57)</f>
        <v>1440694.119525926</v>
      </c>
      <c r="I58" s="60">
        <f>IF(MOD($B58,10)=0,VLOOKUP($B58,'[6]R3 Analysis'!$B$45:$X$58,8,FALSE),(VLOOKUP(CEILING($B58,10),$B$6:$R$116,COLUMN()-1,FALSE)-VLOOKUP(FLOOR($B58,10),$B$6:$R$116,COLUMN()-1,FALSE))/10+I57)</f>
        <v>36468095.265754841</v>
      </c>
      <c r="J58" s="60">
        <f>IF(MOD($B58,10)=0,VLOOKUP($B58,'[6]R3 Analysis'!$B$45:$X$58,15,FALSE),(VLOOKUP(CEILING($B58,10),$B$6:$R$116,COLUMN()-1,FALSE)-VLOOKUP(FLOOR($B58,10),$B$6:$R$116,COLUMN()-1,FALSE))/10+J57)</f>
        <v>2524365.5975999995</v>
      </c>
      <c r="K58" s="60">
        <f>IF(MOD($B58,10)=0,VLOOKUP($B58,'[6]R3 Analysis'!$B$45:$X$58,22,FALSE),(VLOOKUP(CEILING($B58,10),$B$6:$R$116,COLUMN()-1,FALSE)-VLOOKUP(FLOOR($B58,10),$B$6:$R$116,COLUMN()-1,FALSE))/10+K57)</f>
        <v>963556.89307747735</v>
      </c>
      <c r="L58" s="60">
        <f>IF(MOD($B58,10)=0,VLOOKUP($B58,'[6]R4 Analysis'!$B$45:$X$58,8,FALSE),(VLOOKUP(CEILING($B58,10),$B$6:$R$116,COLUMN()-1,FALSE)-VLOOKUP(FLOOR($B58,10),$B$6:$R$116,COLUMN()-1,FALSE))/10+L57)</f>
        <v>22809944.408628847</v>
      </c>
      <c r="M58" s="60">
        <f>IF(MOD($B58,10)=0,VLOOKUP($B58,'[6]R4 Analysis'!$B$45:$X$58,15,FALSE),(VLOOKUP(CEILING($B58,10),$B$6:$R$116,COLUMN()-1,FALSE)-VLOOKUP(FLOOR($B58,10),$B$6:$R$116,COLUMN()-1,FALSE))/10+M57)</f>
        <v>850393.50156646466</v>
      </c>
      <c r="N58" s="60">
        <f>IF(MOD($B58,10)=0,VLOOKUP($B58,'[6]R4 Analysis'!$B$45:$X$58,22,FALSE),(VLOOKUP(CEILING($B58,10),$B$6:$R$116,COLUMN()-1,FALSE)-VLOOKUP(FLOOR($B58,10),$B$6:$R$116,COLUMN()-1,FALSE))/10+N57)</f>
        <v>312103.23602838942</v>
      </c>
      <c r="O58" s="60">
        <f>IF(MOD($B58,10)=0,VLOOKUP($B58,'[6]R5 Analysis'!$B$45:$X$58,8,FALSE),(VLOOKUP(CEILING($B58,10),$B$6:$R$116,COLUMN()-1,FALSE)-VLOOKUP(FLOOR($B58,10),$B$6:$R$116,COLUMN()-1,FALSE))/10+O57)</f>
        <v>50992761.542149998</v>
      </c>
      <c r="P58" s="60">
        <f>IF(MOD($B58,10)=0,VLOOKUP($B58,'[6]R5 Analysis'!$B$45:$X$58,15,FALSE),(VLOOKUP(CEILING($B58,10),$B$6:$R$116,COLUMN()-1,FALSE)-VLOOKUP(FLOOR($B58,10),$B$6:$R$116,COLUMN()-1,FALSE))/10+P57)</f>
        <v>731355.24030234478</v>
      </c>
      <c r="Q58" s="60">
        <f>IF(MOD($B58,10)=0,VLOOKUP($B58,'[6]R5 Analysis'!$B$45:$X$58,22,FALSE),(VLOOKUP(CEILING($B58,10),$B$6:$R$116,COLUMN()-1,FALSE)-VLOOKUP(FLOOR($B58,10),$B$6:$R$116,COLUMN()-1,FALSE))/10+Q57)</f>
        <v>303584.58596938779</v>
      </c>
      <c r="R58" s="60">
        <f>IF(MOD($B58,10)=0,VLOOKUP($B58,'[6]R6 Analysis'!$B$45:$X$58,8,FALSE),(VLOOKUP(CEILING($B58,10),$B$6:$R$116,COLUMN()-1,FALSE)-VLOOKUP(FLOOR($B58,10),$B$6:$R$116,COLUMN()-1,FALSE))/10+R57)</f>
        <v>2908690.0120999999</v>
      </c>
      <c r="S58" s="60">
        <f>IF(MOD($B58,10)=0,VLOOKUP($B58,'[6]R6 Analysis'!$B$45:$X$58,15,FALSE),(VLOOKUP(CEILING($B58,10),$B$6:$T$116,COLUMN()-1,FALSE)-VLOOKUP(FLOOR($B58,10),$B$6:$T$116,COLUMN()-1,FALSE))/10+S57)</f>
        <v>356341.3063</v>
      </c>
      <c r="T58" s="60">
        <f>IF(MOD($B58,10)=0,VLOOKUP($B58,'[6]R6 Analysis'!$B$45:$X$58,22,FALSE),(VLOOKUP(CEILING($B58,10),$B$6:$T$116,COLUMN()-1,FALSE)-VLOOKUP(FLOOR($B58,10),$B$6:$T$116,COLUMN()-1,FALSE))/10+T57)</f>
        <v>195792.07342644068</v>
      </c>
      <c r="U58" s="60">
        <f t="shared" si="10"/>
        <v>378179702.06642896</v>
      </c>
      <c r="V58" s="60">
        <f>'Emergency Relocation Component'!U68</f>
        <v>4570782210.8208828</v>
      </c>
      <c r="W58" s="103">
        <f t="shared" si="11"/>
        <v>-4192602508.7544537</v>
      </c>
      <c r="X58" s="84">
        <f>HLOOKUP(X$5,$AE$1:$AH$3,2,FALSE)*INDEX('[5]Pop and Housing Units'!$J$4:$Q$115,MATCH('Relocation Components'!$B58,'[5]Pop and Housing Units'!$Q$4:$Q$115,0),MATCH('Relocation Components'!X$4,'[5]Pop and Housing Units'!$J$4:$Q$4,0))*HLOOKUP(X$4,$X$1:$AC$2,2,FALSE)*'[5]Number of Hazard Events'!C58*HLOOKUP(X$4,[5]Assumptions!$B$2:$H$3,2,FALSE)</f>
        <v>2406222870.1368361</v>
      </c>
      <c r="Y58" s="84">
        <f>HLOOKUP(Y$5,$AE$1:$AH$3,2,FALSE)*INDEX('[5]Pop and Housing Units'!$J$4:$Q$115,MATCH('Relocation Components'!$B58,'[5]Pop and Housing Units'!$Q$4:$Q$115,0),MATCH('Relocation Components'!Y$4,'[5]Pop and Housing Units'!$J$4:$Q$4,0))*HLOOKUP(Y$4,$X$1:$AC$2,2,FALSE)*'[5]Number of Hazard Events'!D58*HLOOKUP(Y$4,[5]Assumptions!$B$2:$H$3,2,FALSE)</f>
        <v>766613023.76279891</v>
      </c>
      <c r="Z58" s="84">
        <f>HLOOKUP(Z$5,$AE$1:$AH$3,2,FALSE)*INDEX('[5]Pop and Housing Units'!$J$4:$Q$115,MATCH('Relocation Components'!$B58,'[5]Pop and Housing Units'!$Q$4:$Q$115,0),MATCH('Relocation Components'!Z$4,'[5]Pop and Housing Units'!$J$4:$Q$4,0))*HLOOKUP(Z$4,$X$1:$AC$2,2,FALSE)*'[5]Number of Hazard Events'!E58*HLOOKUP(Z$4,[5]Assumptions!$B$2:$H$3,2,FALSE)</f>
        <v>0</v>
      </c>
      <c r="AA58" s="84">
        <f>HLOOKUP(AA$5,$AE$1:$AH$3,2,FALSE)*INDEX('[5]Pop and Housing Units'!$J$4:$Q$115,MATCH('Relocation Components'!$B58,'[5]Pop and Housing Units'!$Q$4:$Q$115,0),MATCH('Relocation Components'!AA$4,'[5]Pop and Housing Units'!$J$4:$Q$4,0))*HLOOKUP(AA$4,$X$1:$AC$2,2,FALSE)*'[5]Number of Hazard Events'!F58*HLOOKUP(AA$4,[5]Assumptions!$B$2:$H$3,2,FALSE)</f>
        <v>2805278746.5143142</v>
      </c>
      <c r="AB58" s="84">
        <f>HLOOKUP(AB$5,$AE$1:$AH$3,2,FALSE)*INDEX('[5]Pop and Housing Units'!$J$4:$Q$115,MATCH('Relocation Components'!$B58,'[5]Pop and Housing Units'!$Q$4:$Q$115,0),MATCH('Relocation Components'!AB$4,'[5]Pop and Housing Units'!$J$4:$Q$4,0))*HLOOKUP(AB$4,$X$1:$AC$2,2,FALSE)*'[5]Number of Hazard Events'!G58*HLOOKUP(AB$4,[5]Assumptions!$B$2:$H$3,2,FALSE)</f>
        <v>814111967.67957771</v>
      </c>
      <c r="AC58" s="84">
        <f>HLOOKUP(AC$5,$AE$1:$AH$3,2,FALSE)*INDEX('[5]Pop and Housing Units'!$J$4:$Q$115,MATCH('Relocation Components'!$B58,'[5]Pop and Housing Units'!$Q$4:$Q$115,0),MATCH('Relocation Components'!AC$4,'[5]Pop and Housing Units'!$J$4:$Q$4,0))*HLOOKUP(AC$4,$X$1:$AC$2,2,FALSE)*'[5]Number of Hazard Events'!H58*HLOOKUP(AC$4,[5]Assumptions!$B$2:$H$3,2,FALSE)</f>
        <v>0</v>
      </c>
      <c r="AD58" s="84">
        <f>HLOOKUP(AD$5,$AE$1:$AH$3,2,FALSE)*INDEX('[5]Pop and Housing Units'!$J$4:$Q$115,MATCH('Relocation Components'!$B58,'[5]Pop and Housing Units'!$Q$4:$Q$115,0),MATCH('Relocation Components'!AD$4,'[5]Pop and Housing Units'!$J$4:$Q$4,0))*HLOOKUP(AD$4,$X$1:$AC$2,2,FALSE)*'[5]Number of Hazard Events'!I58*HLOOKUP(AD$4,[5]Assumptions!$B$2:$H$3,2,FALSE)</f>
        <v>6312383060.5311022</v>
      </c>
      <c r="AE58" s="84">
        <f>HLOOKUP(AE$5,$AE$1:$AH$3,2,FALSE)*INDEX('[5]Pop and Housing Units'!$J$4:$Q$115,MATCH('Relocation Components'!$B58,'[5]Pop and Housing Units'!$Q$4:$Q$115,0),MATCH('Relocation Components'!AE$4,'[5]Pop and Housing Units'!$J$4:$Q$4,0))*HLOOKUP(AE$4,$X$1:$AC$2,2,FALSE)*'[5]Number of Hazard Events'!J58*HLOOKUP(AE$4,[5]Assumptions!$B$2:$H$3,2,FALSE)</f>
        <v>1301406772.3772452</v>
      </c>
      <c r="AF58" s="84">
        <f>HLOOKUP(AF$5,$AE$1:$AH$3,2,FALSE)*INDEX('[5]Pop and Housing Units'!$J$4:$Q$115,MATCH('Relocation Components'!$B58,'[5]Pop and Housing Units'!$Q$4:$Q$115,0),MATCH('Relocation Components'!AF$4,'[5]Pop and Housing Units'!$J$4:$Q$4,0))*HLOOKUP(AF$4,$X$1:$AC$2,2,FALSE)*'[5]Number of Hazard Events'!K58*HLOOKUP(AF$4,[5]Assumptions!$B$2:$H$3,2,FALSE)</f>
        <v>0</v>
      </c>
      <c r="AG58" s="84">
        <f>HLOOKUP(AG$5,$AE$1:$AH$3,2,FALSE)*INDEX('[5]Pop and Housing Units'!$J$4:$Q$115,MATCH('Relocation Components'!$B58,'[5]Pop and Housing Units'!$Q$4:$Q$115,0),MATCH('Relocation Components'!AG$4,'[5]Pop and Housing Units'!$J$4:$Q$4,0))*HLOOKUP(AG$4,$X$1:$AC$2,2,FALSE)*'[5]Number of Hazard Events'!L58*HLOOKUP(AG$4,[5]Assumptions!$B$2:$H$3,2,FALSE)</f>
        <v>112593378.66998547</v>
      </c>
      <c r="AH58" s="84">
        <f>HLOOKUP(AH$5,$AE$1:$AH$3,2,FALSE)*INDEX('[5]Pop and Housing Units'!$J$4:$Q$115,MATCH('Relocation Components'!$B58,'[5]Pop and Housing Units'!$Q$4:$Q$115,0),MATCH('Relocation Components'!AH$4,'[5]Pop and Housing Units'!$J$4:$Q$4,0))*HLOOKUP(AH$4,$X$1:$AC$2,2,FALSE)*'[5]Number of Hazard Events'!M58*HLOOKUP(AH$4,[5]Assumptions!$B$2:$H$3,2,FALSE)</f>
        <v>38833130.01419238</v>
      </c>
      <c r="AI58" s="84">
        <f>HLOOKUP(AI$5,$AE$1:$AH$3,2,FALSE)*INDEX('[5]Pop and Housing Units'!$J$4:$Q$115,MATCH('Relocation Components'!$B58,'[5]Pop and Housing Units'!$Q$4:$Q$115,0),MATCH('Relocation Components'!AI$4,'[5]Pop and Housing Units'!$J$4:$Q$4,0))*HLOOKUP(AI$4,$X$1:$AC$2,2,FALSE)*'[5]Number of Hazard Events'!N58*HLOOKUP(AI$4,[5]Assumptions!$B$2:$H$3,2,FALSE)</f>
        <v>0</v>
      </c>
      <c r="AJ58" s="84">
        <f>HLOOKUP(AJ$5,$AE$1:$AH$3,2,FALSE)*INDEX('[5]Pop and Housing Units'!$J$4:$Q$115,MATCH('Relocation Components'!$B58,'[5]Pop and Housing Units'!$Q$4:$Q$115,0),MATCH('Relocation Components'!AJ$4,'[5]Pop and Housing Units'!$J$4:$Q$4,0))*HLOOKUP(AJ$4,$X$1:$AC$2,2,FALSE)*'[5]Number of Hazard Events'!O58*HLOOKUP(AJ$4,[5]Assumptions!$B$2:$H$3,2,FALSE)</f>
        <v>115487604.15431671</v>
      </c>
      <c r="AK58" s="84">
        <f>HLOOKUP(AK$5,$AE$1:$AH$3,2,FALSE)*INDEX('[5]Pop and Housing Units'!$J$4:$Q$115,MATCH('Relocation Components'!$B58,'[5]Pop and Housing Units'!$Q$4:$Q$115,0),MATCH('Relocation Components'!AK$4,'[5]Pop and Housing Units'!$J$4:$Q$4,0))*HLOOKUP(AK$4,$X$1:$AC$2,2,FALSE)*'[5]Number of Hazard Events'!P58*HLOOKUP(AK$4,[5]Assumptions!$B$2:$H$3,2,FALSE)</f>
        <v>41549057.794757813</v>
      </c>
      <c r="AL58" s="84">
        <f>HLOOKUP(AL$5,$AE$1:$AH$3,2,FALSE)*INDEX('[5]Pop and Housing Units'!$J$4:$Q$115,MATCH('Relocation Components'!$B58,'[5]Pop and Housing Units'!$Q$4:$Q$115,0),MATCH('Relocation Components'!AL$4,'[5]Pop and Housing Units'!$J$4:$Q$4,0))*HLOOKUP(AL$4,$X$1:$AC$2,2,FALSE)*'[5]Number of Hazard Events'!Q58*HLOOKUP(AL$4,[5]Assumptions!$B$2:$H$3,2,FALSE)</f>
        <v>0</v>
      </c>
      <c r="AM58" s="84">
        <f>HLOOKUP(AM$5,$AE$1:$AH$3,2,FALSE)*INDEX('[5]Pop and Housing Units'!$J$4:$Q$115,MATCH('Relocation Components'!$B58,'[5]Pop and Housing Units'!$Q$4:$Q$115,0),MATCH('Relocation Components'!AM$4,'[5]Pop and Housing Units'!$J$4:$Q$4,0))*HLOOKUP(AM$4,$X$1:$AC$2,2,FALSE)*'[5]Number of Hazard Events'!R58*HLOOKUP(AM$4,[5]Assumptions!$B$2:$H$3,2,FALSE)</f>
        <v>21355962.442943618</v>
      </c>
      <c r="AN58" s="84">
        <f>HLOOKUP(AN$5,$AE$1:$AH$3,2,FALSE)*INDEX('[5]Pop and Housing Units'!$J$4:$Q$115,MATCH('Relocation Components'!$B58,'[5]Pop and Housing Units'!$Q$4:$Q$115,0),MATCH('Relocation Components'!AN$4,'[5]Pop and Housing Units'!$J$4:$Q$4,0))*HLOOKUP(AN$4,$X$1:$AC$2,2,FALSE)*'[5]Number of Hazard Events'!S58*HLOOKUP(AN$4,[5]Assumptions!$B$2:$H$3,2,FALSE)</f>
        <v>6008538.2931897556</v>
      </c>
      <c r="AO58" s="84">
        <f>HLOOKUP(AO$5,$AE$1:$AH$3,2,FALSE)*INDEX('[5]Pop and Housing Units'!$J$4:$Q$115,MATCH('Relocation Components'!$B58,'[5]Pop and Housing Units'!$Q$4:$Q$115,0),MATCH('Relocation Components'!AO$4,'[5]Pop and Housing Units'!$J$4:$Q$4,0))*HLOOKUP(AO$4,$X$1:$AC$2,2,FALSE)*'[5]Number of Hazard Events'!T58*HLOOKUP(AO$4,[5]Assumptions!$B$2:$H$3,2,FALSE)</f>
        <v>0</v>
      </c>
      <c r="AP58" s="60">
        <f t="shared" si="6"/>
        <v>14741844112.37126</v>
      </c>
      <c r="AQ58" s="60">
        <f>'Emergency Relocation Component'!AN68</f>
        <v>14740581911.852673</v>
      </c>
      <c r="AR58" s="60">
        <f t="shared" si="12"/>
        <v>1262200.5185871124</v>
      </c>
      <c r="AS58" s="60">
        <f t="shared" si="13"/>
        <v>2145740.8815980912</v>
      </c>
      <c r="AT58" s="60">
        <f t="shared" si="14"/>
        <v>-4190456767.8728557</v>
      </c>
    </row>
    <row r="59" spans="1:46">
      <c r="A59">
        <f t="shared" si="9"/>
        <v>0.02</v>
      </c>
      <c r="B59" s="12">
        <f t="shared" si="7"/>
        <v>2073</v>
      </c>
      <c r="C59" s="60">
        <f>IF(MOD($B59,10)=0,VLOOKUP($B59,'[6]R1 Analysis'!$B$45:$X$58,23,FALSE),(VLOOKUP(CEILING($B59,10),$B$6:$R$116,COLUMN()-1,FALSE)-VLOOKUP(FLOOR($B59,10),$B$6:$R$116,COLUMN()-1,FALSE))/10+C58)</f>
        <v>22815653.261899292</v>
      </c>
      <c r="D59" s="60">
        <f>IF(MOD($B59,10)=0,VLOOKUP($B59,'[6]R1 Analysis'!$B$45:$X$58,15,FALSE),(VLOOKUP(CEILING($B59,10),$B$6:$R$116,COLUMN()-1,FALSE)-VLOOKUP(FLOOR($B59,10),$B$6:$R$116,COLUMN()-1,FALSE))/10+D58)</f>
        <v>3568359.5737538822</v>
      </c>
      <c r="E59" s="60">
        <f>IF(MOD($B59,10)=0,VLOOKUP($B59,'[6]R1 Analysis'!$B$45:$X$58,22,FALSE),(VLOOKUP(CEILING($B59,10),$B$6:$R$116,COLUMN()-1,FALSE)-VLOOKUP(FLOOR($B59,10),$B$6:$R$116,COLUMN()-1,FALSE))/10+E58)</f>
        <v>747213.00005925912</v>
      </c>
      <c r="F59" s="60">
        <f>IF(MOD($B59,10)=0,VLOOKUP($B59,'[6]R2 Analysis'!$B$45:$X$58,8,FALSE),(VLOOKUP(CEILING($B59,10),$B$6:$R$116,COLUMN()-1,FALSE)-VLOOKUP(FLOOR($B59,10),$B$6:$R$116,COLUMN()-1,FALSE))/10+F58)</f>
        <v>222443701.19104758</v>
      </c>
      <c r="G59" s="60">
        <f>IF(MOD($B59,10)=0,VLOOKUP($B59,'[6]R2 Analysis'!$B$45:$X$58,15,FALSE),(VLOOKUP(CEILING($B59,10),$B$6:$R$116,COLUMN()-1,FALSE)-VLOOKUP(FLOOR($B59,10),$B$6:$R$116,COLUMN()-1,FALSE))/10+G58)</f>
        <v>6982905.3937674416</v>
      </c>
      <c r="H59" s="60">
        <f>IF(MOD($B59,10)=0,VLOOKUP($B59,'[6]R2 Analysis'!$B$45:$X$58,22,FALSE),(VLOOKUP(CEILING($B59,10),$B$6:$R$116,COLUMN()-1,FALSE)-VLOOKUP(FLOOR($B59,10),$B$6:$R$116,COLUMN()-1,FALSE))/10+H58)</f>
        <v>1436460.9411253086</v>
      </c>
      <c r="I59" s="60">
        <f>IF(MOD($B59,10)=0,VLOOKUP($B59,'[6]R3 Analysis'!$B$45:$X$58,8,FALSE),(VLOOKUP(CEILING($B59,10),$B$6:$R$116,COLUMN()-1,FALSE)-VLOOKUP(FLOOR($B59,10),$B$6:$R$116,COLUMN()-1,FALSE))/10+I58)</f>
        <v>36362040.837083876</v>
      </c>
      <c r="J59" s="60">
        <f>IF(MOD($B59,10)=0,VLOOKUP($B59,'[6]R3 Analysis'!$B$45:$X$58,15,FALSE),(VLOOKUP(CEILING($B59,10),$B$6:$R$116,COLUMN()-1,FALSE)-VLOOKUP(FLOOR($B59,10),$B$6:$R$116,COLUMN()-1,FALSE))/10+J58)</f>
        <v>2516937.0203999993</v>
      </c>
      <c r="K59" s="60">
        <f>IF(MOD($B59,10)=0,VLOOKUP($B59,'[6]R3 Analysis'!$B$45:$X$58,22,FALSE),(VLOOKUP(CEILING($B59,10),$B$6:$R$116,COLUMN()-1,FALSE)-VLOOKUP(FLOOR($B59,10),$B$6:$R$116,COLUMN()-1,FALSE))/10+K58)</f>
        <v>960722.57795405388</v>
      </c>
      <c r="L59" s="60">
        <f>IF(MOD($B59,10)=0,VLOOKUP($B59,'[6]R4 Analysis'!$B$45:$X$58,8,FALSE),(VLOOKUP(CEILING($B59,10),$B$6:$R$116,COLUMN()-1,FALSE)-VLOOKUP(FLOOR($B59,10),$B$6:$R$116,COLUMN()-1,FALSE))/10+L58)</f>
        <v>22742884.513265386</v>
      </c>
      <c r="M59" s="60">
        <f>IF(MOD($B59,10)=0,VLOOKUP($B59,'[6]R4 Analysis'!$B$45:$X$58,15,FALSE),(VLOOKUP(CEILING($B59,10),$B$6:$R$116,COLUMN()-1,FALSE)-VLOOKUP(FLOOR($B59,10),$B$6:$R$116,COLUMN()-1,FALSE))/10+M58)</f>
        <v>847908.18202949502</v>
      </c>
      <c r="N59" s="60">
        <f>IF(MOD($B59,10)=0,VLOOKUP($B59,'[6]R4 Analysis'!$B$45:$X$58,22,FALSE),(VLOOKUP(CEILING($B59,10),$B$6:$R$116,COLUMN()-1,FALSE)-VLOOKUP(FLOOR($B59,10),$B$6:$R$116,COLUMN()-1,FALSE))/10+N58)</f>
        <v>311183.92275777977</v>
      </c>
      <c r="O59" s="60">
        <f>IF(MOD($B59,10)=0,VLOOKUP($B59,'[6]R5 Analysis'!$B$45:$X$58,8,FALSE),(VLOOKUP(CEILING($B59,10),$B$6:$R$116,COLUMN()-1,FALSE)-VLOOKUP(FLOOR($B59,10),$B$6:$R$116,COLUMN()-1,FALSE))/10+O58)</f>
        <v>50846612.407974996</v>
      </c>
      <c r="P59" s="60">
        <f>IF(MOD($B59,10)=0,VLOOKUP($B59,'[6]R5 Analysis'!$B$45:$X$58,15,FALSE),(VLOOKUP(CEILING($B59,10),$B$6:$R$116,COLUMN()-1,FALSE)-VLOOKUP(FLOOR($B59,10),$B$6:$R$116,COLUMN()-1,FALSE))/10+P58)</f>
        <v>729183.63218731026</v>
      </c>
      <c r="Q59" s="60">
        <f>IF(MOD($B59,10)=0,VLOOKUP($B59,'[6]R5 Analysis'!$B$45:$X$58,22,FALSE),(VLOOKUP(CEILING($B59,10),$B$6:$R$116,COLUMN()-1,FALSE)-VLOOKUP(FLOOR($B59,10),$B$6:$R$116,COLUMN()-1,FALSE))/10+Q58)</f>
        <v>302692.93893367349</v>
      </c>
      <c r="R59" s="60">
        <f>IF(MOD($B59,10)=0,VLOOKUP($B59,'[6]R6 Analysis'!$B$45:$X$58,8,FALSE),(VLOOKUP(CEILING($B59,10),$B$6:$R$116,COLUMN()-1,FALSE)-VLOOKUP(FLOOR($B59,10),$B$6:$R$116,COLUMN()-1,FALSE))/10+R58)</f>
        <v>2900399.7718374999</v>
      </c>
      <c r="S59" s="60">
        <f>IF(MOD($B59,10)=0,VLOOKUP($B59,'[6]R6 Analysis'!$B$45:$X$58,15,FALSE),(VLOOKUP(CEILING($B59,10),$B$6:$T$116,COLUMN()-1,FALSE)-VLOOKUP(FLOOR($B59,10),$B$6:$T$116,COLUMN()-1,FALSE))/10+S58)</f>
        <v>355309.9277</v>
      </c>
      <c r="T59" s="60">
        <f>IF(MOD($B59,10)=0,VLOOKUP($B59,'[6]R6 Analysis'!$B$45:$X$58,22,FALSE),(VLOOKUP(CEILING($B59,10),$B$6:$T$116,COLUMN()-1,FALSE)-VLOOKUP(FLOOR($B59,10),$B$6:$T$116,COLUMN()-1,FALSE))/10+T58)</f>
        <v>195218.85325220338</v>
      </c>
      <c r="U59" s="60">
        <f t="shared" si="10"/>
        <v>377065387.94702905</v>
      </c>
      <c r="V59" s="60">
        <f>'Emergency Relocation Component'!U69</f>
        <v>4785166334.1002541</v>
      </c>
      <c r="W59" s="103">
        <f t="shared" si="11"/>
        <v>-4408100946.1532249</v>
      </c>
      <c r="X59" s="84">
        <f>HLOOKUP(X$5,$AE$1:$AH$3,2,FALSE)*INDEX('[5]Pop and Housing Units'!$J$4:$Q$115,MATCH('Relocation Components'!$B59,'[5]Pop and Housing Units'!$Q$4:$Q$115,0),MATCH('Relocation Components'!X$4,'[5]Pop and Housing Units'!$J$4:$Q$4,0))*HLOOKUP(X$4,$X$1:$AC$2,2,FALSE)*'[5]Number of Hazard Events'!C59*HLOOKUP(X$4,[5]Assumptions!$B$2:$H$3,2,FALSE)</f>
        <v>2490129801.5698233</v>
      </c>
      <c r="Y59" s="84">
        <f>HLOOKUP(Y$5,$AE$1:$AH$3,2,FALSE)*INDEX('[5]Pop and Housing Units'!$J$4:$Q$115,MATCH('Relocation Components'!$B59,'[5]Pop and Housing Units'!$Q$4:$Q$115,0),MATCH('Relocation Components'!Y$4,'[5]Pop and Housing Units'!$J$4:$Q$4,0))*HLOOKUP(Y$4,$X$1:$AC$2,2,FALSE)*'[5]Number of Hazard Events'!D59*HLOOKUP(Y$4,[5]Assumptions!$B$2:$H$3,2,FALSE)</f>
        <v>793310095.01695597</v>
      </c>
      <c r="Z59" s="84">
        <f>HLOOKUP(Z$5,$AE$1:$AH$3,2,FALSE)*INDEX('[5]Pop and Housing Units'!$J$4:$Q$115,MATCH('Relocation Components'!$B59,'[5]Pop and Housing Units'!$Q$4:$Q$115,0),MATCH('Relocation Components'!Z$4,'[5]Pop and Housing Units'!$J$4:$Q$4,0))*HLOOKUP(Z$4,$X$1:$AC$2,2,FALSE)*'[5]Number of Hazard Events'!E59*HLOOKUP(Z$4,[5]Assumptions!$B$2:$H$3,2,FALSE)</f>
        <v>0</v>
      </c>
      <c r="AA59" s="84">
        <f>HLOOKUP(AA$5,$AE$1:$AH$3,2,FALSE)*INDEX('[5]Pop and Housing Units'!$J$4:$Q$115,MATCH('Relocation Components'!$B59,'[5]Pop and Housing Units'!$Q$4:$Q$115,0),MATCH('Relocation Components'!AA$4,'[5]Pop and Housing Units'!$J$4:$Q$4,0))*HLOOKUP(AA$4,$X$1:$AC$2,2,FALSE)*'[5]Number of Hazard Events'!F59*HLOOKUP(AA$4,[5]Assumptions!$B$2:$H$3,2,FALSE)</f>
        <v>2893417961.1861649</v>
      </c>
      <c r="AB59" s="84">
        <f>HLOOKUP(AB$5,$AE$1:$AH$3,2,FALSE)*INDEX('[5]Pop and Housing Units'!$J$4:$Q$115,MATCH('Relocation Components'!$B59,'[5]Pop and Housing Units'!$Q$4:$Q$115,0),MATCH('Relocation Components'!AB$4,'[5]Pop and Housing Units'!$J$4:$Q$4,0))*HLOOKUP(AB$4,$X$1:$AC$2,2,FALSE)*'[5]Number of Hazard Events'!G59*HLOOKUP(AB$4,[5]Assumptions!$B$2:$H$3,2,FALSE)</f>
        <v>839742489.66394627</v>
      </c>
      <c r="AC59" s="84">
        <f>HLOOKUP(AC$5,$AE$1:$AH$3,2,FALSE)*INDEX('[5]Pop and Housing Units'!$J$4:$Q$115,MATCH('Relocation Components'!$B59,'[5]Pop and Housing Units'!$Q$4:$Q$115,0),MATCH('Relocation Components'!AC$4,'[5]Pop and Housing Units'!$J$4:$Q$4,0))*HLOOKUP(AC$4,$X$1:$AC$2,2,FALSE)*'[5]Number of Hazard Events'!H59*HLOOKUP(AC$4,[5]Assumptions!$B$2:$H$3,2,FALSE)</f>
        <v>0</v>
      </c>
      <c r="AD59" s="84">
        <f>HLOOKUP(AD$5,$AE$1:$AH$3,2,FALSE)*INDEX('[5]Pop and Housing Units'!$J$4:$Q$115,MATCH('Relocation Components'!$B59,'[5]Pop and Housing Units'!$Q$4:$Q$115,0),MATCH('Relocation Components'!AD$4,'[5]Pop and Housing Units'!$J$4:$Q$4,0))*HLOOKUP(AD$4,$X$1:$AC$2,2,FALSE)*'[5]Number of Hazard Events'!I59*HLOOKUP(AD$4,[5]Assumptions!$B$2:$H$3,2,FALSE)</f>
        <v>6531426282.7921438</v>
      </c>
      <c r="AE59" s="84">
        <f>HLOOKUP(AE$5,$AE$1:$AH$3,2,FALSE)*INDEX('[5]Pop and Housing Units'!$J$4:$Q$115,MATCH('Relocation Components'!$B59,'[5]Pop and Housing Units'!$Q$4:$Q$115,0),MATCH('Relocation Components'!AE$4,'[5]Pop and Housing Units'!$J$4:$Q$4,0))*HLOOKUP(AE$4,$X$1:$AC$2,2,FALSE)*'[5]Number of Hazard Events'!J59*HLOOKUP(AE$4,[5]Assumptions!$B$2:$H$3,2,FALSE)</f>
        <v>1346519578.1737375</v>
      </c>
      <c r="AF59" s="84">
        <f>HLOOKUP(AF$5,$AE$1:$AH$3,2,FALSE)*INDEX('[5]Pop and Housing Units'!$J$4:$Q$115,MATCH('Relocation Components'!$B59,'[5]Pop and Housing Units'!$Q$4:$Q$115,0),MATCH('Relocation Components'!AF$4,'[5]Pop and Housing Units'!$J$4:$Q$4,0))*HLOOKUP(AF$4,$X$1:$AC$2,2,FALSE)*'[5]Number of Hazard Events'!K59*HLOOKUP(AF$4,[5]Assumptions!$B$2:$H$3,2,FALSE)</f>
        <v>0</v>
      </c>
      <c r="AG59" s="84">
        <f>HLOOKUP(AG$5,$AE$1:$AH$3,2,FALSE)*INDEX('[5]Pop and Housing Units'!$J$4:$Q$115,MATCH('Relocation Components'!$B59,'[5]Pop and Housing Units'!$Q$4:$Q$115,0),MATCH('Relocation Components'!AG$4,'[5]Pop and Housing Units'!$J$4:$Q$4,0))*HLOOKUP(AG$4,$X$1:$AC$2,2,FALSE)*'[5]Number of Hazard Events'!L59*HLOOKUP(AG$4,[5]Assumptions!$B$2:$H$3,2,FALSE)</f>
        <v>112931387.78454189</v>
      </c>
      <c r="AH59" s="84">
        <f>HLOOKUP(AH$5,$AE$1:$AH$3,2,FALSE)*INDEX('[5]Pop and Housing Units'!$J$4:$Q$115,MATCH('Relocation Components'!$B59,'[5]Pop and Housing Units'!$Q$4:$Q$115,0),MATCH('Relocation Components'!AH$4,'[5]Pop and Housing Units'!$J$4:$Q$4,0))*HLOOKUP(AH$4,$X$1:$AC$2,2,FALSE)*'[5]Number of Hazard Events'!M59*HLOOKUP(AH$4,[5]Assumptions!$B$2:$H$3,2,FALSE)</f>
        <v>38950387.665536195</v>
      </c>
      <c r="AI59" s="84">
        <f>HLOOKUP(AI$5,$AE$1:$AH$3,2,FALSE)*INDEX('[5]Pop and Housing Units'!$J$4:$Q$115,MATCH('Relocation Components'!$B59,'[5]Pop and Housing Units'!$Q$4:$Q$115,0),MATCH('Relocation Components'!AI$4,'[5]Pop and Housing Units'!$J$4:$Q$4,0))*HLOOKUP(AI$4,$X$1:$AC$2,2,FALSE)*'[5]Number of Hazard Events'!N59*HLOOKUP(AI$4,[5]Assumptions!$B$2:$H$3,2,FALSE)</f>
        <v>0</v>
      </c>
      <c r="AJ59" s="84">
        <f>HLOOKUP(AJ$5,$AE$1:$AH$3,2,FALSE)*INDEX('[5]Pop and Housing Units'!$J$4:$Q$115,MATCH('Relocation Components'!$B59,'[5]Pop and Housing Units'!$Q$4:$Q$115,0),MATCH('Relocation Components'!AJ$4,'[5]Pop and Housing Units'!$J$4:$Q$4,0))*HLOOKUP(AJ$4,$X$1:$AC$2,2,FALSE)*'[5]Number of Hazard Events'!O59*HLOOKUP(AJ$4,[5]Assumptions!$B$2:$H$3,2,FALSE)</f>
        <v>115891804.33063895</v>
      </c>
      <c r="AK59" s="84">
        <f>HLOOKUP(AK$5,$AE$1:$AH$3,2,FALSE)*INDEX('[5]Pop and Housing Units'!$J$4:$Q$115,MATCH('Relocation Components'!$B59,'[5]Pop and Housing Units'!$Q$4:$Q$115,0),MATCH('Relocation Components'!AK$4,'[5]Pop and Housing Units'!$J$4:$Q$4,0))*HLOOKUP(AK$4,$X$1:$AC$2,2,FALSE)*'[5]Number of Hazard Events'!P59*HLOOKUP(AK$4,[5]Assumptions!$B$2:$H$3,2,FALSE)</f>
        <v>41690161.228636175</v>
      </c>
      <c r="AL59" s="84">
        <f>HLOOKUP(AL$5,$AE$1:$AH$3,2,FALSE)*INDEX('[5]Pop and Housing Units'!$J$4:$Q$115,MATCH('Relocation Components'!$B59,'[5]Pop and Housing Units'!$Q$4:$Q$115,0),MATCH('Relocation Components'!AL$4,'[5]Pop and Housing Units'!$J$4:$Q$4,0))*HLOOKUP(AL$4,$X$1:$AC$2,2,FALSE)*'[5]Number of Hazard Events'!Q59*HLOOKUP(AL$4,[5]Assumptions!$B$2:$H$3,2,FALSE)</f>
        <v>0</v>
      </c>
      <c r="AM59" s="84">
        <f>HLOOKUP(AM$5,$AE$1:$AH$3,2,FALSE)*INDEX('[5]Pop and Housing Units'!$J$4:$Q$115,MATCH('Relocation Components'!$B59,'[5]Pop and Housing Units'!$Q$4:$Q$115,0),MATCH('Relocation Components'!AM$4,'[5]Pop and Housing Units'!$J$4:$Q$4,0))*HLOOKUP(AM$4,$X$1:$AC$2,2,FALSE)*'[5]Number of Hazard Events'!R59*HLOOKUP(AM$4,[5]Assumptions!$B$2:$H$3,2,FALSE)</f>
        <v>21507777.218709402</v>
      </c>
      <c r="AN59" s="84">
        <f>HLOOKUP(AN$5,$AE$1:$AH$3,2,FALSE)*INDEX('[5]Pop and Housing Units'!$J$4:$Q$115,MATCH('Relocation Components'!$B59,'[5]Pop and Housing Units'!$Q$4:$Q$115,0),MATCH('Relocation Components'!AN$4,'[5]Pop and Housing Units'!$J$4:$Q$4,0))*HLOOKUP(AN$4,$X$1:$AC$2,2,FALSE)*'[5]Number of Hazard Events'!S59*HLOOKUP(AN$4,[5]Assumptions!$B$2:$H$3,2,FALSE)</f>
        <v>6050983.4641448651</v>
      </c>
      <c r="AO59" s="84">
        <f>HLOOKUP(AO$5,$AE$1:$AH$3,2,FALSE)*INDEX('[5]Pop and Housing Units'!$J$4:$Q$115,MATCH('Relocation Components'!$B59,'[5]Pop and Housing Units'!$Q$4:$Q$115,0),MATCH('Relocation Components'!AO$4,'[5]Pop and Housing Units'!$J$4:$Q$4,0))*HLOOKUP(AO$4,$X$1:$AC$2,2,FALSE)*'[5]Number of Hazard Events'!T59*HLOOKUP(AO$4,[5]Assumptions!$B$2:$H$3,2,FALSE)</f>
        <v>0</v>
      </c>
      <c r="AP59" s="60">
        <f t="shared" si="6"/>
        <v>15231568710.09498</v>
      </c>
      <c r="AQ59" s="60">
        <f>'Emergency Relocation Component'!AN69</f>
        <v>15230273315.335197</v>
      </c>
      <c r="AR59" s="60">
        <f t="shared" si="12"/>
        <v>1295394.7597827911</v>
      </c>
      <c r="AS59" s="60">
        <f t="shared" si="13"/>
        <v>2202171.0916307447</v>
      </c>
      <c r="AT59" s="60">
        <f t="shared" si="14"/>
        <v>-4405898775.061594</v>
      </c>
    </row>
    <row r="60" spans="1:46">
      <c r="A60">
        <f t="shared" si="9"/>
        <v>0.02</v>
      </c>
      <c r="B60" s="12">
        <f t="shared" si="7"/>
        <v>2074</v>
      </c>
      <c r="C60" s="60">
        <f>IF(MOD($B60,10)=0,VLOOKUP($B60,'[6]R1 Analysis'!$B$45:$X$58,23,FALSE),(VLOOKUP(CEILING($B60,10),$B$6:$R$116,COLUMN()-1,FALSE)-VLOOKUP(FLOOR($B60,10),$B$6:$R$116,COLUMN()-1,FALSE))/10+C59)</f>
        <v>22749803.442821398</v>
      </c>
      <c r="D60" s="60">
        <f>IF(MOD($B60,10)=0,VLOOKUP($B60,'[6]R1 Analysis'!$B$45:$X$58,15,FALSE),(VLOOKUP(CEILING($B60,10),$B$6:$R$116,COLUMN()-1,FALSE)-VLOOKUP(FLOOR($B60,10),$B$6:$R$116,COLUMN()-1,FALSE))/10+D59)</f>
        <v>3557934.0876154248</v>
      </c>
      <c r="E60" s="60">
        <f>IF(MOD($B60,10)=0,VLOOKUP($B60,'[6]R1 Analysis'!$B$45:$X$58,22,FALSE),(VLOOKUP(CEILING($B60,10),$B$6:$R$116,COLUMN()-1,FALSE)-VLOOKUP(FLOOR($B60,10),$B$6:$R$116,COLUMN()-1,FALSE))/10+E59)</f>
        <v>745012.79500905331</v>
      </c>
      <c r="F60" s="60">
        <f>IF(MOD($B60,10)=0,VLOOKUP($B60,'[6]R2 Analysis'!$B$45:$X$58,8,FALSE),(VLOOKUP(CEILING($B60,10),$B$6:$R$116,COLUMN()-1,FALSE)-VLOOKUP(FLOOR($B60,10),$B$6:$R$116,COLUMN()-1,FALSE))/10+F59)</f>
        <v>221778435.91123804</v>
      </c>
      <c r="G60" s="60">
        <f>IF(MOD($B60,10)=0,VLOOKUP($B60,'[6]R2 Analysis'!$B$45:$X$58,15,FALSE),(VLOOKUP(CEILING($B60,10),$B$6:$R$116,COLUMN()-1,FALSE)-VLOOKUP(FLOOR($B60,10),$B$6:$R$116,COLUMN()-1,FALSE))/10+G59)</f>
        <v>6962454.3203720925</v>
      </c>
      <c r="H60" s="60">
        <f>IF(MOD($B60,10)=0,VLOOKUP($B60,'[6]R2 Analysis'!$B$45:$X$58,22,FALSE),(VLOOKUP(CEILING($B60,10),$B$6:$R$116,COLUMN()-1,FALSE)-VLOOKUP(FLOOR($B60,10),$B$6:$R$116,COLUMN()-1,FALSE))/10+H59)</f>
        <v>1432227.7627246913</v>
      </c>
      <c r="I60" s="60">
        <f>IF(MOD($B60,10)=0,VLOOKUP($B60,'[6]R3 Analysis'!$B$45:$X$58,8,FALSE),(VLOOKUP(CEILING($B60,10),$B$6:$R$116,COLUMN()-1,FALSE)-VLOOKUP(FLOOR($B60,10),$B$6:$R$116,COLUMN()-1,FALSE))/10+I59)</f>
        <v>36255986.408412911</v>
      </c>
      <c r="J60" s="60">
        <f>IF(MOD($B60,10)=0,VLOOKUP($B60,'[6]R3 Analysis'!$B$45:$X$58,15,FALSE),(VLOOKUP(CEILING($B60,10),$B$6:$R$116,COLUMN()-1,FALSE)-VLOOKUP(FLOOR($B60,10),$B$6:$R$116,COLUMN()-1,FALSE))/10+J59)</f>
        <v>2509508.4431999992</v>
      </c>
      <c r="K60" s="60">
        <f>IF(MOD($B60,10)=0,VLOOKUP($B60,'[6]R3 Analysis'!$B$45:$X$58,22,FALSE),(VLOOKUP(CEILING($B60,10),$B$6:$R$116,COLUMN()-1,FALSE)-VLOOKUP(FLOOR($B60,10),$B$6:$R$116,COLUMN()-1,FALSE))/10+K59)</f>
        <v>957888.26283063041</v>
      </c>
      <c r="L60" s="60">
        <f>IF(MOD($B60,10)=0,VLOOKUP($B60,'[6]R4 Analysis'!$B$45:$X$58,8,FALSE),(VLOOKUP(CEILING($B60,10),$B$6:$R$116,COLUMN()-1,FALSE)-VLOOKUP(FLOOR($B60,10),$B$6:$R$116,COLUMN()-1,FALSE))/10+L59)</f>
        <v>22675824.617901925</v>
      </c>
      <c r="M60" s="60">
        <f>IF(MOD($B60,10)=0,VLOOKUP($B60,'[6]R4 Analysis'!$B$45:$X$58,15,FALSE),(VLOOKUP(CEILING($B60,10),$B$6:$R$116,COLUMN()-1,FALSE)-VLOOKUP(FLOOR($B60,10),$B$6:$R$116,COLUMN()-1,FALSE))/10+M59)</f>
        <v>845422.86249252537</v>
      </c>
      <c r="N60" s="60">
        <f>IF(MOD($B60,10)=0,VLOOKUP($B60,'[6]R4 Analysis'!$B$45:$X$58,22,FALSE),(VLOOKUP(CEILING($B60,10),$B$6:$R$116,COLUMN()-1,FALSE)-VLOOKUP(FLOOR($B60,10),$B$6:$R$116,COLUMN()-1,FALSE))/10+N59)</f>
        <v>310264.60948717012</v>
      </c>
      <c r="O60" s="60">
        <f>IF(MOD($B60,10)=0,VLOOKUP($B60,'[6]R5 Analysis'!$B$45:$X$58,8,FALSE),(VLOOKUP(CEILING($B60,10),$B$6:$R$116,COLUMN()-1,FALSE)-VLOOKUP(FLOOR($B60,10),$B$6:$R$116,COLUMN()-1,FALSE))/10+O59)</f>
        <v>50700463.273799993</v>
      </c>
      <c r="P60" s="60">
        <f>IF(MOD($B60,10)=0,VLOOKUP($B60,'[6]R5 Analysis'!$B$45:$X$58,15,FALSE),(VLOOKUP(CEILING($B60,10),$B$6:$R$116,COLUMN()-1,FALSE)-VLOOKUP(FLOOR($B60,10),$B$6:$R$116,COLUMN()-1,FALSE))/10+P59)</f>
        <v>727012.02407227573</v>
      </c>
      <c r="Q60" s="60">
        <f>IF(MOD($B60,10)=0,VLOOKUP($B60,'[6]R5 Analysis'!$B$45:$X$58,22,FALSE),(VLOOKUP(CEILING($B60,10),$B$6:$R$116,COLUMN()-1,FALSE)-VLOOKUP(FLOOR($B60,10),$B$6:$R$116,COLUMN()-1,FALSE))/10+Q59)</f>
        <v>301801.29189795919</v>
      </c>
      <c r="R60" s="60">
        <f>IF(MOD($B60,10)=0,VLOOKUP($B60,'[6]R6 Analysis'!$B$45:$X$58,8,FALSE),(VLOOKUP(CEILING($B60,10),$B$6:$R$116,COLUMN()-1,FALSE)-VLOOKUP(FLOOR($B60,10),$B$6:$R$116,COLUMN()-1,FALSE))/10+R59)</f>
        <v>2892109.5315749999</v>
      </c>
      <c r="S60" s="60">
        <f>IF(MOD($B60,10)=0,VLOOKUP($B60,'[6]R6 Analysis'!$B$45:$X$58,15,FALSE),(VLOOKUP(CEILING($B60,10),$B$6:$T$116,COLUMN()-1,FALSE)-VLOOKUP(FLOOR($B60,10),$B$6:$T$116,COLUMN()-1,FALSE))/10+S59)</f>
        <v>354278.5491</v>
      </c>
      <c r="T60" s="60">
        <f>IF(MOD($B60,10)=0,VLOOKUP($B60,'[6]R6 Analysis'!$B$45:$X$58,22,FALSE),(VLOOKUP(CEILING($B60,10),$B$6:$T$116,COLUMN()-1,FALSE)-VLOOKUP(FLOOR($B60,10),$B$6:$T$116,COLUMN()-1,FALSE))/10+T59)</f>
        <v>194645.63307796608</v>
      </c>
      <c r="U60" s="60">
        <f t="shared" si="10"/>
        <v>375951073.82762909</v>
      </c>
      <c r="V60" s="60">
        <f>'Emergency Relocation Component'!U70</f>
        <v>5009561914.1805105</v>
      </c>
      <c r="W60" s="103">
        <f t="shared" si="11"/>
        <v>-4633610840.3528814</v>
      </c>
      <c r="X60" s="84">
        <f>HLOOKUP(X$5,$AE$1:$AH$3,2,FALSE)*INDEX('[5]Pop and Housing Units'!$J$4:$Q$115,MATCH('Relocation Components'!$B60,'[5]Pop and Housing Units'!$Q$4:$Q$115,0),MATCH('Relocation Components'!X$4,'[5]Pop and Housing Units'!$J$4:$Q$4,0))*HLOOKUP(X$4,$X$1:$AC$2,2,FALSE)*'[5]Number of Hazard Events'!C60*HLOOKUP(X$4,[5]Assumptions!$B$2:$H$3,2,FALSE)</f>
        <v>2578041616.0051718</v>
      </c>
      <c r="Y60" s="84">
        <f>HLOOKUP(Y$5,$AE$1:$AH$3,2,FALSE)*INDEX('[5]Pop and Housing Units'!$J$4:$Q$115,MATCH('Relocation Components'!$B60,'[5]Pop and Housing Units'!$Q$4:$Q$115,0),MATCH('Relocation Components'!Y$4,'[5]Pop and Housing Units'!$J$4:$Q$4,0))*HLOOKUP(Y$4,$X$1:$AC$2,2,FALSE)*'[5]Number of Hazard Events'!D60*HLOOKUP(Y$4,[5]Assumptions!$B$2:$H$3,2,FALSE)</f>
        <v>821280399.39608085</v>
      </c>
      <c r="Z60" s="84">
        <f>HLOOKUP(Z$5,$AE$1:$AH$3,2,FALSE)*INDEX('[5]Pop and Housing Units'!$J$4:$Q$115,MATCH('Relocation Components'!$B60,'[5]Pop and Housing Units'!$Q$4:$Q$115,0),MATCH('Relocation Components'!Z$4,'[5]Pop and Housing Units'!$J$4:$Q$4,0))*HLOOKUP(Z$4,$X$1:$AC$2,2,FALSE)*'[5]Number of Hazard Events'!E60*HLOOKUP(Z$4,[5]Assumptions!$B$2:$H$3,2,FALSE)</f>
        <v>0</v>
      </c>
      <c r="AA60" s="84">
        <f>HLOOKUP(AA$5,$AE$1:$AH$3,2,FALSE)*INDEX('[5]Pop and Housing Units'!$J$4:$Q$115,MATCH('Relocation Components'!$B60,'[5]Pop and Housing Units'!$Q$4:$Q$115,0),MATCH('Relocation Components'!AA$4,'[5]Pop and Housing Units'!$J$4:$Q$4,0))*HLOOKUP(AA$4,$X$1:$AC$2,2,FALSE)*'[5]Number of Hazard Events'!F60*HLOOKUP(AA$4,[5]Assumptions!$B$2:$H$3,2,FALSE)</f>
        <v>2985790853.6914139</v>
      </c>
      <c r="AB60" s="84">
        <f>HLOOKUP(AB$5,$AE$1:$AH$3,2,FALSE)*INDEX('[5]Pop and Housing Units'!$J$4:$Q$115,MATCH('Relocation Components'!$B60,'[5]Pop and Housing Units'!$Q$4:$Q$115,0),MATCH('Relocation Components'!AB$4,'[5]Pop and Housing Units'!$J$4:$Q$4,0))*HLOOKUP(AB$4,$X$1:$AC$2,2,FALSE)*'[5]Number of Hazard Events'!G60*HLOOKUP(AB$4,[5]Assumptions!$B$2:$H$3,2,FALSE)</f>
        <v>866605289.77364922</v>
      </c>
      <c r="AC60" s="84">
        <f>HLOOKUP(AC$5,$AE$1:$AH$3,2,FALSE)*INDEX('[5]Pop and Housing Units'!$J$4:$Q$115,MATCH('Relocation Components'!$B60,'[5]Pop and Housing Units'!$Q$4:$Q$115,0),MATCH('Relocation Components'!AC$4,'[5]Pop and Housing Units'!$J$4:$Q$4,0))*HLOOKUP(AC$4,$X$1:$AC$2,2,FALSE)*'[5]Number of Hazard Events'!H60*HLOOKUP(AC$4,[5]Assumptions!$B$2:$H$3,2,FALSE)</f>
        <v>0</v>
      </c>
      <c r="AD60" s="84">
        <f>HLOOKUP(AD$5,$AE$1:$AH$3,2,FALSE)*INDEX('[5]Pop and Housing Units'!$J$4:$Q$115,MATCH('Relocation Components'!$B60,'[5]Pop and Housing Units'!$Q$4:$Q$115,0),MATCH('Relocation Components'!AD$4,'[5]Pop and Housing Units'!$J$4:$Q$4,0))*HLOOKUP(AD$4,$X$1:$AC$2,2,FALSE)*'[5]Number of Hazard Events'!I60*HLOOKUP(AD$4,[5]Assumptions!$B$2:$H$3,2,FALSE)</f>
        <v>6760920571.0462494</v>
      </c>
      <c r="AE60" s="84">
        <f>HLOOKUP(AE$5,$AE$1:$AH$3,2,FALSE)*INDEX('[5]Pop and Housing Units'!$J$4:$Q$115,MATCH('Relocation Components'!$B60,'[5]Pop and Housing Units'!$Q$4:$Q$115,0),MATCH('Relocation Components'!AE$4,'[5]Pop and Housing Units'!$J$4:$Q$4,0))*HLOOKUP(AE$4,$X$1:$AC$2,2,FALSE)*'[5]Number of Hazard Events'!J60*HLOOKUP(AE$4,[5]Assumptions!$B$2:$H$3,2,FALSE)</f>
        <v>1393783484.2751987</v>
      </c>
      <c r="AF60" s="84">
        <f>HLOOKUP(AF$5,$AE$1:$AH$3,2,FALSE)*INDEX('[5]Pop and Housing Units'!$J$4:$Q$115,MATCH('Relocation Components'!$B60,'[5]Pop and Housing Units'!$Q$4:$Q$115,0),MATCH('Relocation Components'!AF$4,'[5]Pop and Housing Units'!$J$4:$Q$4,0))*HLOOKUP(AF$4,$X$1:$AC$2,2,FALSE)*'[5]Number of Hazard Events'!K60*HLOOKUP(AF$4,[5]Assumptions!$B$2:$H$3,2,FALSE)</f>
        <v>0</v>
      </c>
      <c r="AG60" s="84">
        <f>HLOOKUP(AG$5,$AE$1:$AH$3,2,FALSE)*INDEX('[5]Pop and Housing Units'!$J$4:$Q$115,MATCH('Relocation Components'!$B60,'[5]Pop and Housing Units'!$Q$4:$Q$115,0),MATCH('Relocation Components'!AG$4,'[5]Pop and Housing Units'!$J$4:$Q$4,0))*HLOOKUP(AG$4,$X$1:$AC$2,2,FALSE)*'[5]Number of Hazard Events'!L60*HLOOKUP(AG$4,[5]Assumptions!$B$2:$H$3,2,FALSE)</f>
        <v>113265451.49961022</v>
      </c>
      <c r="AH60" s="84">
        <f>HLOOKUP(AH$5,$AE$1:$AH$3,2,FALSE)*INDEX('[5]Pop and Housing Units'!$J$4:$Q$115,MATCH('Relocation Components'!$B60,'[5]Pop and Housing Units'!$Q$4:$Q$115,0),MATCH('Relocation Components'!AH$4,'[5]Pop and Housing Units'!$J$4:$Q$4,0))*HLOOKUP(AH$4,$X$1:$AC$2,2,FALSE)*'[5]Number of Hazard Events'!M60*HLOOKUP(AH$4,[5]Assumptions!$B$2:$H$3,2,FALSE)</f>
        <v>39066292.608484074</v>
      </c>
      <c r="AI60" s="84">
        <f>HLOOKUP(AI$5,$AE$1:$AH$3,2,FALSE)*INDEX('[5]Pop and Housing Units'!$J$4:$Q$115,MATCH('Relocation Components'!$B60,'[5]Pop and Housing Units'!$Q$4:$Q$115,0),MATCH('Relocation Components'!AI$4,'[5]Pop and Housing Units'!$J$4:$Q$4,0))*HLOOKUP(AI$4,$X$1:$AC$2,2,FALSE)*'[5]Number of Hazard Events'!N60*HLOOKUP(AI$4,[5]Assumptions!$B$2:$H$3,2,FALSE)</f>
        <v>0</v>
      </c>
      <c r="AJ60" s="84">
        <f>HLOOKUP(AJ$5,$AE$1:$AH$3,2,FALSE)*INDEX('[5]Pop and Housing Units'!$J$4:$Q$115,MATCH('Relocation Components'!$B60,'[5]Pop and Housing Units'!$Q$4:$Q$115,0),MATCH('Relocation Components'!AJ$4,'[5]Pop and Housing Units'!$J$4:$Q$4,0))*HLOOKUP(AJ$4,$X$1:$AC$2,2,FALSE)*'[5]Number of Hazard Events'!O60*HLOOKUP(AJ$4,[5]Assumptions!$B$2:$H$3,2,FALSE)</f>
        <v>116291778.13601844</v>
      </c>
      <c r="AK60" s="84">
        <f>HLOOKUP(AK$5,$AE$1:$AH$3,2,FALSE)*INDEX('[5]Pop and Housing Units'!$J$4:$Q$115,MATCH('Relocation Components'!$B60,'[5]Pop and Housing Units'!$Q$4:$Q$115,0),MATCH('Relocation Components'!AK$4,'[5]Pop and Housing Units'!$J$4:$Q$4,0))*HLOOKUP(AK$4,$X$1:$AC$2,2,FALSE)*'[5]Number of Hazard Events'!P60*HLOOKUP(AK$4,[5]Assumptions!$B$2:$H$3,2,FALSE)</f>
        <v>41829689.378799498</v>
      </c>
      <c r="AL60" s="84">
        <f>HLOOKUP(AL$5,$AE$1:$AH$3,2,FALSE)*INDEX('[5]Pop and Housing Units'!$J$4:$Q$115,MATCH('Relocation Components'!$B60,'[5]Pop and Housing Units'!$Q$4:$Q$115,0),MATCH('Relocation Components'!AL$4,'[5]Pop and Housing Units'!$J$4:$Q$4,0))*HLOOKUP(AL$4,$X$1:$AC$2,2,FALSE)*'[5]Number of Hazard Events'!Q60*HLOOKUP(AL$4,[5]Assumptions!$B$2:$H$3,2,FALSE)</f>
        <v>0</v>
      </c>
      <c r="AM60" s="84">
        <f>HLOOKUP(AM$5,$AE$1:$AH$3,2,FALSE)*INDEX('[5]Pop and Housing Units'!$J$4:$Q$115,MATCH('Relocation Components'!$B60,'[5]Pop and Housing Units'!$Q$4:$Q$115,0),MATCH('Relocation Components'!AM$4,'[5]Pop and Housing Units'!$J$4:$Q$4,0))*HLOOKUP(AM$4,$X$1:$AC$2,2,FALSE)*'[5]Number of Hazard Events'!R60*HLOOKUP(AM$4,[5]Assumptions!$B$2:$H$3,2,FALSE)</f>
        <v>21660526.838950224</v>
      </c>
      <c r="AN60" s="84">
        <f>HLOOKUP(AN$5,$AE$1:$AH$3,2,FALSE)*INDEX('[5]Pop and Housing Units'!$J$4:$Q$115,MATCH('Relocation Components'!$B60,'[5]Pop and Housing Units'!$Q$4:$Q$115,0),MATCH('Relocation Components'!AN$4,'[5]Pop and Housing Units'!$J$4:$Q$4,0))*HLOOKUP(AN$4,$X$1:$AC$2,2,FALSE)*'[5]Number of Hazard Events'!S60*HLOOKUP(AN$4,[5]Assumptions!$B$2:$H$3,2,FALSE)</f>
        <v>6093686.297444229</v>
      </c>
      <c r="AO60" s="84">
        <f>HLOOKUP(AO$5,$AE$1:$AH$3,2,FALSE)*INDEX('[5]Pop and Housing Units'!$J$4:$Q$115,MATCH('Relocation Components'!$B60,'[5]Pop and Housing Units'!$Q$4:$Q$115,0),MATCH('Relocation Components'!AO$4,'[5]Pop and Housing Units'!$J$4:$Q$4,0))*HLOOKUP(AO$4,$X$1:$AC$2,2,FALSE)*'[5]Number of Hazard Events'!T60*HLOOKUP(AO$4,[5]Assumptions!$B$2:$H$3,2,FALSE)</f>
        <v>0</v>
      </c>
      <c r="AP60" s="60">
        <f t="shared" si="6"/>
        <v>15744629638.947071</v>
      </c>
      <c r="AQ60" s="60">
        <f>'Emergency Relocation Component'!AN70</f>
        <v>15743299477.182167</v>
      </c>
      <c r="AR60" s="60">
        <f t="shared" si="12"/>
        <v>1330161.7649040222</v>
      </c>
      <c r="AS60" s="60">
        <f t="shared" si="13"/>
        <v>2261275.0003368375</v>
      </c>
      <c r="AT60" s="60">
        <f t="shared" si="14"/>
        <v>-4631349565.3525448</v>
      </c>
    </row>
    <row r="61" spans="1:46">
      <c r="A61">
        <f t="shared" si="9"/>
        <v>0.02</v>
      </c>
      <c r="B61" s="12">
        <f t="shared" si="7"/>
        <v>2075</v>
      </c>
      <c r="C61" s="60">
        <f>IF(MOD($B61,10)=0,VLOOKUP($B61,'[6]R1 Analysis'!$B$45:$X$58,23,FALSE),(VLOOKUP(CEILING($B61,10),$B$6:$R$116,COLUMN()-1,FALSE)-VLOOKUP(FLOOR($B61,10),$B$6:$R$116,COLUMN()-1,FALSE))/10+C60)</f>
        <v>22683953.623743504</v>
      </c>
      <c r="D61" s="60">
        <f>IF(MOD($B61,10)=0,VLOOKUP($B61,'[6]R1 Analysis'!$B$45:$X$58,15,FALSE),(VLOOKUP(CEILING($B61,10),$B$6:$R$116,COLUMN()-1,FALSE)-VLOOKUP(FLOOR($B61,10),$B$6:$R$116,COLUMN()-1,FALSE))/10+D60)</f>
        <v>3547508.6014769673</v>
      </c>
      <c r="E61" s="60">
        <f>IF(MOD($B61,10)=0,VLOOKUP($B61,'[6]R1 Analysis'!$B$45:$X$58,22,FALSE),(VLOOKUP(CEILING($B61,10),$B$6:$R$116,COLUMN()-1,FALSE)-VLOOKUP(FLOOR($B61,10),$B$6:$R$116,COLUMN()-1,FALSE))/10+E60)</f>
        <v>742812.5899588475</v>
      </c>
      <c r="F61" s="60">
        <f>IF(MOD($B61,10)=0,VLOOKUP($B61,'[6]R2 Analysis'!$B$45:$X$58,8,FALSE),(VLOOKUP(CEILING($B61,10),$B$6:$R$116,COLUMN()-1,FALSE)-VLOOKUP(FLOOR($B61,10),$B$6:$R$116,COLUMN()-1,FALSE))/10+F60)</f>
        <v>221113170.63142851</v>
      </c>
      <c r="G61" s="60">
        <f>IF(MOD($B61,10)=0,VLOOKUP($B61,'[6]R2 Analysis'!$B$45:$X$58,15,FALSE),(VLOOKUP(CEILING($B61,10),$B$6:$R$116,COLUMN()-1,FALSE)-VLOOKUP(FLOOR($B61,10),$B$6:$R$116,COLUMN()-1,FALSE))/10+G60)</f>
        <v>6942003.2469767435</v>
      </c>
      <c r="H61" s="60">
        <f>IF(MOD($B61,10)=0,VLOOKUP($B61,'[6]R2 Analysis'!$B$45:$X$58,22,FALSE),(VLOOKUP(CEILING($B61,10),$B$6:$R$116,COLUMN()-1,FALSE)-VLOOKUP(FLOOR($B61,10),$B$6:$R$116,COLUMN()-1,FALSE))/10+H60)</f>
        <v>1427994.584324074</v>
      </c>
      <c r="I61" s="60">
        <f>IF(MOD($B61,10)=0,VLOOKUP($B61,'[6]R3 Analysis'!$B$45:$X$58,8,FALSE),(VLOOKUP(CEILING($B61,10),$B$6:$R$116,COLUMN()-1,FALSE)-VLOOKUP(FLOOR($B61,10),$B$6:$R$116,COLUMN()-1,FALSE))/10+I60)</f>
        <v>36149931.979741946</v>
      </c>
      <c r="J61" s="60">
        <f>IF(MOD($B61,10)=0,VLOOKUP($B61,'[6]R3 Analysis'!$B$45:$X$58,15,FALSE),(VLOOKUP(CEILING($B61,10),$B$6:$R$116,COLUMN()-1,FALSE)-VLOOKUP(FLOOR($B61,10),$B$6:$R$116,COLUMN()-1,FALSE))/10+J60)</f>
        <v>2502079.865999999</v>
      </c>
      <c r="K61" s="60">
        <f>IF(MOD($B61,10)=0,VLOOKUP($B61,'[6]R3 Analysis'!$B$45:$X$58,22,FALSE),(VLOOKUP(CEILING($B61,10),$B$6:$R$116,COLUMN()-1,FALSE)-VLOOKUP(FLOOR($B61,10),$B$6:$R$116,COLUMN()-1,FALSE))/10+K60)</f>
        <v>955053.94770720694</v>
      </c>
      <c r="L61" s="60">
        <f>IF(MOD($B61,10)=0,VLOOKUP($B61,'[6]R4 Analysis'!$B$45:$X$58,8,FALSE),(VLOOKUP(CEILING($B61,10),$B$6:$R$116,COLUMN()-1,FALSE)-VLOOKUP(FLOOR($B61,10),$B$6:$R$116,COLUMN()-1,FALSE))/10+L60)</f>
        <v>22608764.722538464</v>
      </c>
      <c r="M61" s="60">
        <f>IF(MOD($B61,10)=0,VLOOKUP($B61,'[6]R4 Analysis'!$B$45:$X$58,15,FALSE),(VLOOKUP(CEILING($B61,10),$B$6:$R$116,COLUMN()-1,FALSE)-VLOOKUP(FLOOR($B61,10),$B$6:$R$116,COLUMN()-1,FALSE))/10+M60)</f>
        <v>842937.54295555572</v>
      </c>
      <c r="N61" s="60">
        <f>IF(MOD($B61,10)=0,VLOOKUP($B61,'[6]R4 Analysis'!$B$45:$X$58,22,FALSE),(VLOOKUP(CEILING($B61,10),$B$6:$R$116,COLUMN()-1,FALSE)-VLOOKUP(FLOOR($B61,10),$B$6:$R$116,COLUMN()-1,FALSE))/10+N60)</f>
        <v>309345.29621656047</v>
      </c>
      <c r="O61" s="60">
        <f>IF(MOD($B61,10)=0,VLOOKUP($B61,'[6]R5 Analysis'!$B$45:$X$58,8,FALSE),(VLOOKUP(CEILING($B61,10),$B$6:$R$116,COLUMN()-1,FALSE)-VLOOKUP(FLOOR($B61,10),$B$6:$R$116,COLUMN()-1,FALSE))/10+O60)</f>
        <v>50554314.139624991</v>
      </c>
      <c r="P61" s="60">
        <f>IF(MOD($B61,10)=0,VLOOKUP($B61,'[6]R5 Analysis'!$B$45:$X$58,15,FALSE),(VLOOKUP(CEILING($B61,10),$B$6:$R$116,COLUMN()-1,FALSE)-VLOOKUP(FLOOR($B61,10),$B$6:$R$116,COLUMN()-1,FALSE))/10+P60)</f>
        <v>724840.4159572412</v>
      </c>
      <c r="Q61" s="60">
        <f>IF(MOD($B61,10)=0,VLOOKUP($B61,'[6]R5 Analysis'!$B$45:$X$58,22,FALSE),(VLOOKUP(CEILING($B61,10),$B$6:$R$116,COLUMN()-1,FALSE)-VLOOKUP(FLOOR($B61,10),$B$6:$R$116,COLUMN()-1,FALSE))/10+Q60)</f>
        <v>300909.6448622449</v>
      </c>
      <c r="R61" s="60">
        <f>IF(MOD($B61,10)=0,VLOOKUP($B61,'[6]R6 Analysis'!$B$45:$X$58,8,FALSE),(VLOOKUP(CEILING($B61,10),$B$6:$R$116,COLUMN()-1,FALSE)-VLOOKUP(FLOOR($B61,10),$B$6:$R$116,COLUMN()-1,FALSE))/10+R60)</f>
        <v>2883819.2913124999</v>
      </c>
      <c r="S61" s="60">
        <f>IF(MOD($B61,10)=0,VLOOKUP($B61,'[6]R6 Analysis'!$B$45:$X$58,15,FALSE),(VLOOKUP(CEILING($B61,10),$B$6:$T$116,COLUMN()-1,FALSE)-VLOOKUP(FLOOR($B61,10),$B$6:$T$116,COLUMN()-1,FALSE))/10+S60)</f>
        <v>353247.17050000001</v>
      </c>
      <c r="T61" s="60">
        <f>IF(MOD($B61,10)=0,VLOOKUP($B61,'[6]R6 Analysis'!$B$45:$X$58,22,FALSE),(VLOOKUP(CEILING($B61,10),$B$6:$T$116,COLUMN()-1,FALSE)-VLOOKUP(FLOOR($B61,10),$B$6:$T$116,COLUMN()-1,FALSE))/10+T60)</f>
        <v>194072.41290372878</v>
      </c>
      <c r="U61" s="60">
        <f t="shared" si="10"/>
        <v>374836759.70822906</v>
      </c>
      <c r="V61" s="60">
        <f>'Emergency Relocation Component'!U71</f>
        <v>5244434136.4335423</v>
      </c>
      <c r="W61" s="103">
        <f t="shared" si="11"/>
        <v>-4869597376.7253132</v>
      </c>
      <c r="X61" s="84">
        <f>HLOOKUP(X$5,$AE$1:$AH$3,2,FALSE)*INDEX('[5]Pop and Housing Units'!$J$4:$Q$115,MATCH('Relocation Components'!$B61,'[5]Pop and Housing Units'!$Q$4:$Q$115,0),MATCH('Relocation Components'!X$4,'[5]Pop and Housing Units'!$J$4:$Q$4,0))*HLOOKUP(X$4,$X$1:$AC$2,2,FALSE)*'[5]Number of Hazard Events'!C61*HLOOKUP(X$4,[5]Assumptions!$B$2:$H$3,2,FALSE)</f>
        <v>2670144815.971508</v>
      </c>
      <c r="Y61" s="84">
        <f>HLOOKUP(Y$5,$AE$1:$AH$3,2,FALSE)*INDEX('[5]Pop and Housing Units'!$J$4:$Q$115,MATCH('Relocation Components'!$B61,'[5]Pop and Housing Units'!$Q$4:$Q$115,0),MATCH('Relocation Components'!Y$4,'[5]Pop and Housing Units'!$J$4:$Q$4,0))*HLOOKUP(Y$4,$X$1:$AC$2,2,FALSE)*'[5]Number of Hazard Events'!D61*HLOOKUP(Y$4,[5]Assumptions!$B$2:$H$3,2,FALSE)</f>
        <v>850583152.86649823</v>
      </c>
      <c r="Z61" s="84">
        <f>HLOOKUP(Z$5,$AE$1:$AH$3,2,FALSE)*INDEX('[5]Pop and Housing Units'!$J$4:$Q$115,MATCH('Relocation Components'!$B61,'[5]Pop and Housing Units'!$Q$4:$Q$115,0),MATCH('Relocation Components'!Z$4,'[5]Pop and Housing Units'!$J$4:$Q$4,0))*HLOOKUP(Z$4,$X$1:$AC$2,2,FALSE)*'[5]Number of Hazard Events'!E61*HLOOKUP(Z$4,[5]Assumptions!$B$2:$H$3,2,FALSE)</f>
        <v>0</v>
      </c>
      <c r="AA61" s="84">
        <f>HLOOKUP(AA$5,$AE$1:$AH$3,2,FALSE)*INDEX('[5]Pop and Housing Units'!$J$4:$Q$115,MATCH('Relocation Components'!$B61,'[5]Pop and Housing Units'!$Q$4:$Q$115,0),MATCH('Relocation Components'!AA$4,'[5]Pop and Housing Units'!$J$4:$Q$4,0))*HLOOKUP(AA$4,$X$1:$AC$2,2,FALSE)*'[5]Number of Hazard Events'!F61*HLOOKUP(AA$4,[5]Assumptions!$B$2:$H$3,2,FALSE)</f>
        <v>3082593853.9201336</v>
      </c>
      <c r="AB61" s="84">
        <f>HLOOKUP(AB$5,$AE$1:$AH$3,2,FALSE)*INDEX('[5]Pop and Housing Units'!$J$4:$Q$115,MATCH('Relocation Components'!$B61,'[5]Pop and Housing Units'!$Q$4:$Q$115,0),MATCH('Relocation Components'!AB$4,'[5]Pop and Housing Units'!$J$4:$Q$4,0))*HLOOKUP(AB$4,$X$1:$AC$2,2,FALSE)*'[5]Number of Hazard Events'!G61*HLOOKUP(AB$4,[5]Assumptions!$B$2:$H$3,2,FALSE)</f>
        <v>894757645.9597156</v>
      </c>
      <c r="AC61" s="84">
        <f>HLOOKUP(AC$5,$AE$1:$AH$3,2,FALSE)*INDEX('[5]Pop and Housing Units'!$J$4:$Q$115,MATCH('Relocation Components'!$B61,'[5]Pop and Housing Units'!$Q$4:$Q$115,0),MATCH('Relocation Components'!AC$4,'[5]Pop and Housing Units'!$J$4:$Q$4,0))*HLOOKUP(AC$4,$X$1:$AC$2,2,FALSE)*'[5]Number of Hazard Events'!H61*HLOOKUP(AC$4,[5]Assumptions!$B$2:$H$3,2,FALSE)</f>
        <v>0</v>
      </c>
      <c r="AD61" s="84">
        <f>HLOOKUP(AD$5,$AE$1:$AH$3,2,FALSE)*INDEX('[5]Pop and Housing Units'!$J$4:$Q$115,MATCH('Relocation Components'!$B61,'[5]Pop and Housing Units'!$Q$4:$Q$115,0),MATCH('Relocation Components'!AD$4,'[5]Pop and Housing Units'!$J$4:$Q$4,0))*HLOOKUP(AD$4,$X$1:$AC$2,2,FALSE)*'[5]Number of Hazard Events'!I61*HLOOKUP(AD$4,[5]Assumptions!$B$2:$H$3,2,FALSE)</f>
        <v>7001351777.5403919</v>
      </c>
      <c r="AE61" s="84">
        <f>HLOOKUP(AE$5,$AE$1:$AH$3,2,FALSE)*INDEX('[5]Pop and Housing Units'!$J$4:$Q$115,MATCH('Relocation Components'!$B61,'[5]Pop and Housing Units'!$Q$4:$Q$115,0),MATCH('Relocation Components'!AE$4,'[5]Pop and Housing Units'!$J$4:$Q$4,0))*HLOOKUP(AE$4,$X$1:$AC$2,2,FALSE)*'[5]Number of Hazard Events'!J61*HLOOKUP(AE$4,[5]Assumptions!$B$2:$H$3,2,FALSE)</f>
        <v>1443298389.95275</v>
      </c>
      <c r="AF61" s="84">
        <f>HLOOKUP(AF$5,$AE$1:$AH$3,2,FALSE)*INDEX('[5]Pop and Housing Units'!$J$4:$Q$115,MATCH('Relocation Components'!$B61,'[5]Pop and Housing Units'!$Q$4:$Q$115,0),MATCH('Relocation Components'!AF$4,'[5]Pop and Housing Units'!$J$4:$Q$4,0))*HLOOKUP(AF$4,$X$1:$AC$2,2,FALSE)*'[5]Number of Hazard Events'!K61*HLOOKUP(AF$4,[5]Assumptions!$B$2:$H$3,2,FALSE)</f>
        <v>0</v>
      </c>
      <c r="AG61" s="84">
        <f>HLOOKUP(AG$5,$AE$1:$AH$3,2,FALSE)*INDEX('[5]Pop and Housing Units'!$J$4:$Q$115,MATCH('Relocation Components'!$B61,'[5]Pop and Housing Units'!$Q$4:$Q$115,0),MATCH('Relocation Components'!AG$4,'[5]Pop and Housing Units'!$J$4:$Q$4,0))*HLOOKUP(AG$4,$X$1:$AC$2,2,FALSE)*'[5]Number of Hazard Events'!L61*HLOOKUP(AG$4,[5]Assumptions!$B$2:$H$3,2,FALSE)</f>
        <v>113595569.81519042</v>
      </c>
      <c r="AH61" s="84">
        <f>HLOOKUP(AH$5,$AE$1:$AH$3,2,FALSE)*INDEX('[5]Pop and Housing Units'!$J$4:$Q$115,MATCH('Relocation Components'!$B61,'[5]Pop and Housing Units'!$Q$4:$Q$115,0),MATCH('Relocation Components'!AH$4,'[5]Pop and Housing Units'!$J$4:$Q$4,0))*HLOOKUP(AH$4,$X$1:$AC$2,2,FALSE)*'[5]Number of Hazard Events'!M61*HLOOKUP(AH$4,[5]Assumptions!$B$2:$H$3,2,FALSE)</f>
        <v>39180844.843036033</v>
      </c>
      <c r="AI61" s="84">
        <f>HLOOKUP(AI$5,$AE$1:$AH$3,2,FALSE)*INDEX('[5]Pop and Housing Units'!$J$4:$Q$115,MATCH('Relocation Components'!$B61,'[5]Pop and Housing Units'!$Q$4:$Q$115,0),MATCH('Relocation Components'!AI$4,'[5]Pop and Housing Units'!$J$4:$Q$4,0))*HLOOKUP(AI$4,$X$1:$AC$2,2,FALSE)*'[5]Number of Hazard Events'!N61*HLOOKUP(AI$4,[5]Assumptions!$B$2:$H$3,2,FALSE)</f>
        <v>0</v>
      </c>
      <c r="AJ61" s="84">
        <f>HLOOKUP(AJ$5,$AE$1:$AH$3,2,FALSE)*INDEX('[5]Pop and Housing Units'!$J$4:$Q$115,MATCH('Relocation Components'!$B61,'[5]Pop and Housing Units'!$Q$4:$Q$115,0),MATCH('Relocation Components'!AJ$4,'[5]Pop and Housing Units'!$J$4:$Q$4,0))*HLOOKUP(AJ$4,$X$1:$AC$2,2,FALSE)*'[5]Number of Hazard Events'!O61*HLOOKUP(AJ$4,[5]Assumptions!$B$2:$H$3,2,FALSE)</f>
        <v>116687525.57045512</v>
      </c>
      <c r="AK61" s="84">
        <f>HLOOKUP(AK$5,$AE$1:$AH$3,2,FALSE)*INDEX('[5]Pop and Housing Units'!$J$4:$Q$115,MATCH('Relocation Components'!$B61,'[5]Pop and Housing Units'!$Q$4:$Q$115,0),MATCH('Relocation Components'!AK$4,'[5]Pop and Housing Units'!$J$4:$Q$4,0))*HLOOKUP(AK$4,$X$1:$AC$2,2,FALSE)*'[5]Number of Hazard Events'!P61*HLOOKUP(AK$4,[5]Assumptions!$B$2:$H$3,2,FALSE)</f>
        <v>41967642.245247774</v>
      </c>
      <c r="AL61" s="84">
        <f>HLOOKUP(AL$5,$AE$1:$AH$3,2,FALSE)*INDEX('[5]Pop and Housing Units'!$J$4:$Q$115,MATCH('Relocation Components'!$B61,'[5]Pop and Housing Units'!$Q$4:$Q$115,0),MATCH('Relocation Components'!AL$4,'[5]Pop and Housing Units'!$J$4:$Q$4,0))*HLOOKUP(AL$4,$X$1:$AC$2,2,FALSE)*'[5]Number of Hazard Events'!Q61*HLOOKUP(AL$4,[5]Assumptions!$B$2:$H$3,2,FALSE)</f>
        <v>0</v>
      </c>
      <c r="AM61" s="84">
        <f>HLOOKUP(AM$5,$AE$1:$AH$3,2,FALSE)*INDEX('[5]Pop and Housing Units'!$J$4:$Q$115,MATCH('Relocation Components'!$B61,'[5]Pop and Housing Units'!$Q$4:$Q$115,0),MATCH('Relocation Components'!AM$4,'[5]Pop and Housing Units'!$J$4:$Q$4,0))*HLOOKUP(AM$4,$X$1:$AC$2,2,FALSE)*'[5]Number of Hazard Events'!R61*HLOOKUP(AM$4,[5]Assumptions!$B$2:$H$3,2,FALSE)</f>
        <v>21814099.569571804</v>
      </c>
      <c r="AN61" s="84">
        <f>HLOOKUP(AN$5,$AE$1:$AH$3,2,FALSE)*INDEX('[5]Pop and Housing Units'!$J$4:$Q$115,MATCH('Relocation Components'!$B61,'[5]Pop and Housing Units'!$Q$4:$Q$115,0),MATCH('Relocation Components'!AN$4,'[5]Pop and Housing Units'!$J$4:$Q$4,0))*HLOOKUP(AN$4,$X$1:$AC$2,2,FALSE)*'[5]Number of Hazard Events'!S61*HLOOKUP(AN$4,[5]Assumptions!$B$2:$H$3,2,FALSE)</f>
        <v>6136615.2793251276</v>
      </c>
      <c r="AO61" s="84">
        <f>HLOOKUP(AO$5,$AE$1:$AH$3,2,FALSE)*INDEX('[5]Pop and Housing Units'!$J$4:$Q$115,MATCH('Relocation Components'!$B61,'[5]Pop and Housing Units'!$Q$4:$Q$115,0),MATCH('Relocation Components'!AO$4,'[5]Pop and Housing Units'!$J$4:$Q$4,0))*HLOOKUP(AO$4,$X$1:$AC$2,2,FALSE)*'[5]Number of Hazard Events'!T61*HLOOKUP(AO$4,[5]Assumptions!$B$2:$H$3,2,FALSE)</f>
        <v>0</v>
      </c>
      <c r="AP61" s="60">
        <f t="shared" si="6"/>
        <v>16282111933.533825</v>
      </c>
      <c r="AQ61" s="60">
        <f>'Emergency Relocation Component'!AN71</f>
        <v>16280745359.213785</v>
      </c>
      <c r="AR61" s="60">
        <f t="shared" si="12"/>
        <v>1366574.3200397491</v>
      </c>
      <c r="AS61" s="60">
        <f t="shared" si="13"/>
        <v>2323176.3440675735</v>
      </c>
      <c r="AT61" s="60">
        <f t="shared" si="14"/>
        <v>-4867274200.3812456</v>
      </c>
    </row>
    <row r="62" spans="1:46">
      <c r="A62">
        <f t="shared" si="9"/>
        <v>0.02</v>
      </c>
      <c r="B62" s="12">
        <f t="shared" si="7"/>
        <v>2076</v>
      </c>
      <c r="C62" s="60">
        <f>IF(MOD($B62,10)=0,VLOOKUP($B62,'[6]R1 Analysis'!$B$45:$X$58,23,FALSE),(VLOOKUP(CEILING($B62,10),$B$6:$R$116,COLUMN()-1,FALSE)-VLOOKUP(FLOOR($B62,10),$B$6:$R$116,COLUMN()-1,FALSE))/10+C61)</f>
        <v>22618103.80466561</v>
      </c>
      <c r="D62" s="60">
        <f>IF(MOD($B62,10)=0,VLOOKUP($B62,'[6]R1 Analysis'!$B$45:$X$58,15,FALSE),(VLOOKUP(CEILING($B62,10),$B$6:$R$116,COLUMN()-1,FALSE)-VLOOKUP(FLOOR($B62,10),$B$6:$R$116,COLUMN()-1,FALSE))/10+D61)</f>
        <v>3537083.1153385099</v>
      </c>
      <c r="E62" s="60">
        <f>IF(MOD($B62,10)=0,VLOOKUP($B62,'[6]R1 Analysis'!$B$45:$X$58,22,FALSE),(VLOOKUP(CEILING($B62,10),$B$6:$R$116,COLUMN()-1,FALSE)-VLOOKUP(FLOOR($B62,10),$B$6:$R$116,COLUMN()-1,FALSE))/10+E61)</f>
        <v>740612.38490864169</v>
      </c>
      <c r="F62" s="60">
        <f>IF(MOD($B62,10)=0,VLOOKUP($B62,'[6]R2 Analysis'!$B$45:$X$58,8,FALSE),(VLOOKUP(CEILING($B62,10),$B$6:$R$116,COLUMN()-1,FALSE)-VLOOKUP(FLOOR($B62,10),$B$6:$R$116,COLUMN()-1,FALSE))/10+F61)</f>
        <v>220447905.35161898</v>
      </c>
      <c r="G62" s="60">
        <f>IF(MOD($B62,10)=0,VLOOKUP($B62,'[6]R2 Analysis'!$B$45:$X$58,15,FALSE),(VLOOKUP(CEILING($B62,10),$B$6:$R$116,COLUMN()-1,FALSE)-VLOOKUP(FLOOR($B62,10),$B$6:$R$116,COLUMN()-1,FALSE))/10+G61)</f>
        <v>6921552.1735813944</v>
      </c>
      <c r="H62" s="60">
        <f>IF(MOD($B62,10)=0,VLOOKUP($B62,'[6]R2 Analysis'!$B$45:$X$58,22,FALSE),(VLOOKUP(CEILING($B62,10),$B$6:$R$116,COLUMN()-1,FALSE)-VLOOKUP(FLOOR($B62,10),$B$6:$R$116,COLUMN()-1,FALSE))/10+H61)</f>
        <v>1423761.4059234567</v>
      </c>
      <c r="I62" s="60">
        <f>IF(MOD($B62,10)=0,VLOOKUP($B62,'[6]R3 Analysis'!$B$45:$X$58,8,FALSE),(VLOOKUP(CEILING($B62,10),$B$6:$R$116,COLUMN()-1,FALSE)-VLOOKUP(FLOOR($B62,10),$B$6:$R$116,COLUMN()-1,FALSE))/10+I61)</f>
        <v>36043877.551070981</v>
      </c>
      <c r="J62" s="60">
        <f>IF(MOD($B62,10)=0,VLOOKUP($B62,'[6]R3 Analysis'!$B$45:$X$58,15,FALSE),(VLOOKUP(CEILING($B62,10),$B$6:$R$116,COLUMN()-1,FALSE)-VLOOKUP(FLOOR($B62,10),$B$6:$R$116,COLUMN()-1,FALSE))/10+J61)</f>
        <v>2494651.2887999988</v>
      </c>
      <c r="K62" s="60">
        <f>IF(MOD($B62,10)=0,VLOOKUP($B62,'[6]R3 Analysis'!$B$45:$X$58,22,FALSE),(VLOOKUP(CEILING($B62,10),$B$6:$R$116,COLUMN()-1,FALSE)-VLOOKUP(FLOOR($B62,10),$B$6:$R$116,COLUMN()-1,FALSE))/10+K61)</f>
        <v>952219.63258378347</v>
      </c>
      <c r="L62" s="60">
        <f>IF(MOD($B62,10)=0,VLOOKUP($B62,'[6]R4 Analysis'!$B$45:$X$58,8,FALSE),(VLOOKUP(CEILING($B62,10),$B$6:$R$116,COLUMN()-1,FALSE)-VLOOKUP(FLOOR($B62,10),$B$6:$R$116,COLUMN()-1,FALSE))/10+L61)</f>
        <v>22541704.827175003</v>
      </c>
      <c r="M62" s="60">
        <f>IF(MOD($B62,10)=0,VLOOKUP($B62,'[6]R4 Analysis'!$B$45:$X$58,15,FALSE),(VLOOKUP(CEILING($B62,10),$B$6:$R$116,COLUMN()-1,FALSE)-VLOOKUP(FLOOR($B62,10),$B$6:$R$116,COLUMN()-1,FALSE))/10+M61)</f>
        <v>840452.22341858607</v>
      </c>
      <c r="N62" s="60">
        <f>IF(MOD($B62,10)=0,VLOOKUP($B62,'[6]R4 Analysis'!$B$45:$X$58,22,FALSE),(VLOOKUP(CEILING($B62,10),$B$6:$R$116,COLUMN()-1,FALSE)-VLOOKUP(FLOOR($B62,10),$B$6:$R$116,COLUMN()-1,FALSE))/10+N61)</f>
        <v>308425.98294595082</v>
      </c>
      <c r="O62" s="60">
        <f>IF(MOD($B62,10)=0,VLOOKUP($B62,'[6]R5 Analysis'!$B$45:$X$58,8,FALSE),(VLOOKUP(CEILING($B62,10),$B$6:$R$116,COLUMN()-1,FALSE)-VLOOKUP(FLOOR($B62,10),$B$6:$R$116,COLUMN()-1,FALSE))/10+O61)</f>
        <v>50408165.005449988</v>
      </c>
      <c r="P62" s="60">
        <f>IF(MOD($B62,10)=0,VLOOKUP($B62,'[6]R5 Analysis'!$B$45:$X$58,15,FALSE),(VLOOKUP(CEILING($B62,10),$B$6:$R$116,COLUMN()-1,FALSE)-VLOOKUP(FLOOR($B62,10),$B$6:$R$116,COLUMN()-1,FALSE))/10+P61)</f>
        <v>722668.80784220668</v>
      </c>
      <c r="Q62" s="60">
        <f>IF(MOD($B62,10)=0,VLOOKUP($B62,'[6]R5 Analysis'!$B$45:$X$58,22,FALSE),(VLOOKUP(CEILING($B62,10),$B$6:$R$116,COLUMN()-1,FALSE)-VLOOKUP(FLOOR($B62,10),$B$6:$R$116,COLUMN()-1,FALSE))/10+Q61)</f>
        <v>300017.9978265306</v>
      </c>
      <c r="R62" s="60">
        <f>IF(MOD($B62,10)=0,VLOOKUP($B62,'[6]R6 Analysis'!$B$45:$X$58,8,FALSE),(VLOOKUP(CEILING($B62,10),$B$6:$R$116,COLUMN()-1,FALSE)-VLOOKUP(FLOOR($B62,10),$B$6:$R$116,COLUMN()-1,FALSE))/10+R61)</f>
        <v>2875529.0510499999</v>
      </c>
      <c r="S62" s="60">
        <f>IF(MOD($B62,10)=0,VLOOKUP($B62,'[6]R6 Analysis'!$B$45:$X$58,15,FALSE),(VLOOKUP(CEILING($B62,10),$B$6:$T$116,COLUMN()-1,FALSE)-VLOOKUP(FLOOR($B62,10),$B$6:$T$116,COLUMN()-1,FALSE))/10+S61)</f>
        <v>352215.79190000001</v>
      </c>
      <c r="T62" s="60">
        <f>IF(MOD($B62,10)=0,VLOOKUP($B62,'[6]R6 Analysis'!$B$45:$X$58,22,FALSE),(VLOOKUP(CEILING($B62,10),$B$6:$T$116,COLUMN()-1,FALSE)-VLOOKUP(FLOOR($B62,10),$B$6:$T$116,COLUMN()-1,FALSE))/10+T61)</f>
        <v>193499.19272949148</v>
      </c>
      <c r="U62" s="60">
        <f t="shared" si="10"/>
        <v>373722445.58882916</v>
      </c>
      <c r="V62" s="60">
        <f>'Emergency Relocation Component'!U72</f>
        <v>5490269676.1264229</v>
      </c>
      <c r="W62" s="103">
        <f t="shared" si="11"/>
        <v>-5116547230.5375938</v>
      </c>
      <c r="X62" s="84">
        <f>HLOOKUP(X$5,$AE$1:$AH$3,2,FALSE)*INDEX('[5]Pop and Housing Units'!$J$4:$Q$115,MATCH('Relocation Components'!$B62,'[5]Pop and Housing Units'!$Q$4:$Q$115,0),MATCH('Relocation Components'!X$4,'[5]Pop and Housing Units'!$J$4:$Q$4,0))*HLOOKUP(X$4,$X$1:$AC$2,2,FALSE)*'[5]Number of Hazard Events'!C62*HLOOKUP(X$4,[5]Assumptions!$B$2:$H$3,2,FALSE)</f>
        <v>2766634646.8610501</v>
      </c>
      <c r="Y62" s="84">
        <f>HLOOKUP(Y$5,$AE$1:$AH$3,2,FALSE)*INDEX('[5]Pop and Housing Units'!$J$4:$Q$115,MATCH('Relocation Components'!$B62,'[5]Pop and Housing Units'!$Q$4:$Q$115,0),MATCH('Relocation Components'!Y$4,'[5]Pop and Housing Units'!$J$4:$Q$4,0))*HLOOKUP(Y$4,$X$1:$AC$2,2,FALSE)*'[5]Number of Hazard Events'!D62*HLOOKUP(Y$4,[5]Assumptions!$B$2:$H$3,2,FALSE)</f>
        <v>881280343.2985183</v>
      </c>
      <c r="Z62" s="84">
        <f>HLOOKUP(Z$5,$AE$1:$AH$3,2,FALSE)*INDEX('[5]Pop and Housing Units'!$J$4:$Q$115,MATCH('Relocation Components'!$B62,'[5]Pop and Housing Units'!$Q$4:$Q$115,0),MATCH('Relocation Components'!Z$4,'[5]Pop and Housing Units'!$J$4:$Q$4,0))*HLOOKUP(Z$4,$X$1:$AC$2,2,FALSE)*'[5]Number of Hazard Events'!E62*HLOOKUP(Z$4,[5]Assumptions!$B$2:$H$3,2,FALSE)</f>
        <v>0</v>
      </c>
      <c r="AA62" s="84">
        <f>HLOOKUP(AA$5,$AE$1:$AH$3,2,FALSE)*INDEX('[5]Pop and Housing Units'!$J$4:$Q$115,MATCH('Relocation Components'!$B62,'[5]Pop and Housing Units'!$Q$4:$Q$115,0),MATCH('Relocation Components'!AA$4,'[5]Pop and Housing Units'!$J$4:$Q$4,0))*HLOOKUP(AA$4,$X$1:$AC$2,2,FALSE)*'[5]Number of Hazard Events'!F62*HLOOKUP(AA$4,[5]Assumptions!$B$2:$H$3,2,FALSE)</f>
        <v>3184032516.8925009</v>
      </c>
      <c r="AB62" s="84">
        <f>HLOOKUP(AB$5,$AE$1:$AH$3,2,FALSE)*INDEX('[5]Pop and Housing Units'!$J$4:$Q$115,MATCH('Relocation Components'!$B62,'[5]Pop and Housing Units'!$Q$4:$Q$115,0),MATCH('Relocation Components'!AB$4,'[5]Pop and Housing Units'!$J$4:$Q$4,0))*HLOOKUP(AB$4,$X$1:$AC$2,2,FALSE)*'[5]Number of Hazard Events'!G62*HLOOKUP(AB$4,[5]Assumptions!$B$2:$H$3,2,FALSE)</f>
        <v>924259502.52108228</v>
      </c>
      <c r="AC62" s="84">
        <f>HLOOKUP(AC$5,$AE$1:$AH$3,2,FALSE)*INDEX('[5]Pop and Housing Units'!$J$4:$Q$115,MATCH('Relocation Components'!$B62,'[5]Pop and Housing Units'!$Q$4:$Q$115,0),MATCH('Relocation Components'!AC$4,'[5]Pop and Housing Units'!$J$4:$Q$4,0))*HLOOKUP(AC$4,$X$1:$AC$2,2,FALSE)*'[5]Number of Hazard Events'!H62*HLOOKUP(AC$4,[5]Assumptions!$B$2:$H$3,2,FALSE)</f>
        <v>0</v>
      </c>
      <c r="AD62" s="84">
        <f>HLOOKUP(AD$5,$AE$1:$AH$3,2,FALSE)*INDEX('[5]Pop and Housing Units'!$J$4:$Q$115,MATCH('Relocation Components'!$B62,'[5]Pop and Housing Units'!$Q$4:$Q$115,0),MATCH('Relocation Components'!AD$4,'[5]Pop and Housing Units'!$J$4:$Q$4,0))*HLOOKUP(AD$4,$X$1:$AC$2,2,FALSE)*'[5]Number of Hazard Events'!I62*HLOOKUP(AD$4,[5]Assumptions!$B$2:$H$3,2,FALSE)</f>
        <v>7253228104.4591484</v>
      </c>
      <c r="AE62" s="84">
        <f>HLOOKUP(AE$5,$AE$1:$AH$3,2,FALSE)*INDEX('[5]Pop and Housing Units'!$J$4:$Q$115,MATCH('Relocation Components'!$B62,'[5]Pop and Housing Units'!$Q$4:$Q$115,0),MATCH('Relocation Components'!AE$4,'[5]Pop and Housing Units'!$J$4:$Q$4,0))*HLOOKUP(AE$4,$X$1:$AC$2,2,FALSE)*'[5]Number of Hazard Events'!J62*HLOOKUP(AE$4,[5]Assumptions!$B$2:$H$3,2,FALSE)</f>
        <v>1495168784.4794691</v>
      </c>
      <c r="AF62" s="84">
        <f>HLOOKUP(AF$5,$AE$1:$AH$3,2,FALSE)*INDEX('[5]Pop and Housing Units'!$J$4:$Q$115,MATCH('Relocation Components'!$B62,'[5]Pop and Housing Units'!$Q$4:$Q$115,0),MATCH('Relocation Components'!AF$4,'[5]Pop and Housing Units'!$J$4:$Q$4,0))*HLOOKUP(AF$4,$X$1:$AC$2,2,FALSE)*'[5]Number of Hazard Events'!K62*HLOOKUP(AF$4,[5]Assumptions!$B$2:$H$3,2,FALSE)</f>
        <v>0</v>
      </c>
      <c r="AG62" s="84">
        <f>HLOOKUP(AG$5,$AE$1:$AH$3,2,FALSE)*INDEX('[5]Pop and Housing Units'!$J$4:$Q$115,MATCH('Relocation Components'!$B62,'[5]Pop and Housing Units'!$Q$4:$Q$115,0),MATCH('Relocation Components'!AG$4,'[5]Pop and Housing Units'!$J$4:$Q$4,0))*HLOOKUP(AG$4,$X$1:$AC$2,2,FALSE)*'[5]Number of Hazard Events'!L62*HLOOKUP(AG$4,[5]Assumptions!$B$2:$H$3,2,FALSE)</f>
        <v>113921742.73128247</v>
      </c>
      <c r="AH62" s="84">
        <f>HLOOKUP(AH$5,$AE$1:$AH$3,2,FALSE)*INDEX('[5]Pop and Housing Units'!$J$4:$Q$115,MATCH('Relocation Components'!$B62,'[5]Pop and Housing Units'!$Q$4:$Q$115,0),MATCH('Relocation Components'!AH$4,'[5]Pop and Housing Units'!$J$4:$Q$4,0))*HLOOKUP(AH$4,$X$1:$AC$2,2,FALSE)*'[5]Number of Hazard Events'!M62*HLOOKUP(AH$4,[5]Assumptions!$B$2:$H$3,2,FALSE)</f>
        <v>39294044.369192056</v>
      </c>
      <c r="AI62" s="84">
        <f>HLOOKUP(AI$5,$AE$1:$AH$3,2,FALSE)*INDEX('[5]Pop and Housing Units'!$J$4:$Q$115,MATCH('Relocation Components'!$B62,'[5]Pop and Housing Units'!$Q$4:$Q$115,0),MATCH('Relocation Components'!AI$4,'[5]Pop and Housing Units'!$J$4:$Q$4,0))*HLOOKUP(AI$4,$X$1:$AC$2,2,FALSE)*'[5]Number of Hazard Events'!N62*HLOOKUP(AI$4,[5]Assumptions!$B$2:$H$3,2,FALSE)</f>
        <v>0</v>
      </c>
      <c r="AJ62" s="84">
        <f>HLOOKUP(AJ$5,$AE$1:$AH$3,2,FALSE)*INDEX('[5]Pop and Housing Units'!$J$4:$Q$115,MATCH('Relocation Components'!$B62,'[5]Pop and Housing Units'!$Q$4:$Q$115,0),MATCH('Relocation Components'!AJ$4,'[5]Pop and Housing Units'!$J$4:$Q$4,0))*HLOOKUP(AJ$4,$X$1:$AC$2,2,FALSE)*'[5]Number of Hazard Events'!O62*HLOOKUP(AJ$4,[5]Assumptions!$B$2:$H$3,2,FALSE)</f>
        <v>117079046.63394901</v>
      </c>
      <c r="AK62" s="84">
        <f>HLOOKUP(AK$5,$AE$1:$AH$3,2,FALSE)*INDEX('[5]Pop and Housing Units'!$J$4:$Q$115,MATCH('Relocation Components'!$B62,'[5]Pop and Housing Units'!$Q$4:$Q$115,0),MATCH('Relocation Components'!AK$4,'[5]Pop and Housing Units'!$J$4:$Q$4,0))*HLOOKUP(AK$4,$X$1:$AC$2,2,FALSE)*'[5]Number of Hazard Events'!P62*HLOOKUP(AK$4,[5]Assumptions!$B$2:$H$3,2,FALSE)</f>
        <v>42104019.827981018</v>
      </c>
      <c r="AL62" s="84">
        <f>HLOOKUP(AL$5,$AE$1:$AH$3,2,FALSE)*INDEX('[5]Pop and Housing Units'!$J$4:$Q$115,MATCH('Relocation Components'!$B62,'[5]Pop and Housing Units'!$Q$4:$Q$115,0),MATCH('Relocation Components'!AL$4,'[5]Pop and Housing Units'!$J$4:$Q$4,0))*HLOOKUP(AL$4,$X$1:$AC$2,2,FALSE)*'[5]Number of Hazard Events'!Q62*HLOOKUP(AL$4,[5]Assumptions!$B$2:$H$3,2,FALSE)</f>
        <v>0</v>
      </c>
      <c r="AM62" s="84">
        <f>HLOOKUP(AM$5,$AE$1:$AH$3,2,FALSE)*INDEX('[5]Pop and Housing Units'!$J$4:$Q$115,MATCH('Relocation Components'!$B62,'[5]Pop and Housing Units'!$Q$4:$Q$115,0),MATCH('Relocation Components'!AM$4,'[5]Pop and Housing Units'!$J$4:$Q$4,0))*HLOOKUP(AM$4,$X$1:$AC$2,2,FALSE)*'[5]Number of Hazard Events'!R62*HLOOKUP(AM$4,[5]Assumptions!$B$2:$H$3,2,FALSE)</f>
        <v>21968663.662668142</v>
      </c>
      <c r="AN62" s="84">
        <f>HLOOKUP(AN$5,$AE$1:$AH$3,2,FALSE)*INDEX('[5]Pop and Housing Units'!$J$4:$Q$115,MATCH('Relocation Components'!$B62,'[5]Pop and Housing Units'!$Q$4:$Q$115,0),MATCH('Relocation Components'!AN$4,'[5]Pop and Housing Units'!$J$4:$Q$4,0))*HLOOKUP(AN$4,$X$1:$AC$2,2,FALSE)*'[5]Number of Hazard Events'!S62*HLOOKUP(AN$4,[5]Assumptions!$B$2:$H$3,2,FALSE)</f>
        <v>6179817.6612859741</v>
      </c>
      <c r="AO62" s="84">
        <f>HLOOKUP(AO$5,$AE$1:$AH$3,2,FALSE)*INDEX('[5]Pop and Housing Units'!$J$4:$Q$115,MATCH('Relocation Components'!$B62,'[5]Pop and Housing Units'!$Q$4:$Q$115,0),MATCH('Relocation Components'!AO$4,'[5]Pop and Housing Units'!$J$4:$Q$4,0))*HLOOKUP(AO$4,$X$1:$AC$2,2,FALSE)*'[5]Number of Hazard Events'!T62*HLOOKUP(AO$4,[5]Assumptions!$B$2:$H$3,2,FALSE)</f>
        <v>0</v>
      </c>
      <c r="AP62" s="60">
        <f t="shared" si="6"/>
        <v>16845151233.398129</v>
      </c>
      <c r="AQ62" s="60">
        <f>'Emergency Relocation Component'!AN72</f>
        <v>16843746525.302507</v>
      </c>
      <c r="AR62" s="60">
        <f t="shared" si="12"/>
        <v>1404708.095621109</v>
      </c>
      <c r="AS62" s="60">
        <f t="shared" si="13"/>
        <v>2388003.7625558851</v>
      </c>
      <c r="AT62" s="60">
        <f t="shared" si="14"/>
        <v>-5114159226.7750378</v>
      </c>
    </row>
    <row r="63" spans="1:46">
      <c r="A63">
        <f t="shared" si="9"/>
        <v>0.02</v>
      </c>
      <c r="B63" s="12">
        <f t="shared" si="7"/>
        <v>2077</v>
      </c>
      <c r="C63" s="60">
        <f>IF(MOD($B63,10)=0,VLOOKUP($B63,'[6]R1 Analysis'!$B$45:$X$58,23,FALSE),(VLOOKUP(CEILING($B63,10),$B$6:$R$116,COLUMN()-1,FALSE)-VLOOKUP(FLOOR($B63,10),$B$6:$R$116,COLUMN()-1,FALSE))/10+C62)</f>
        <v>22552253.985587716</v>
      </c>
      <c r="D63" s="60">
        <f>IF(MOD($B63,10)=0,VLOOKUP($B63,'[6]R1 Analysis'!$B$45:$X$58,15,FALSE),(VLOOKUP(CEILING($B63,10),$B$6:$R$116,COLUMN()-1,FALSE)-VLOOKUP(FLOOR($B63,10),$B$6:$R$116,COLUMN()-1,FALSE))/10+D62)</f>
        <v>3526657.6292000525</v>
      </c>
      <c r="E63" s="60">
        <f>IF(MOD($B63,10)=0,VLOOKUP($B63,'[6]R1 Analysis'!$B$45:$X$58,22,FALSE),(VLOOKUP(CEILING($B63,10),$B$6:$R$116,COLUMN()-1,FALSE)-VLOOKUP(FLOOR($B63,10),$B$6:$R$116,COLUMN()-1,FALSE))/10+E62)</f>
        <v>738412.17985843588</v>
      </c>
      <c r="F63" s="60">
        <f>IF(MOD($B63,10)=0,VLOOKUP($B63,'[6]R2 Analysis'!$B$45:$X$58,8,FALSE),(VLOOKUP(CEILING($B63,10),$B$6:$R$116,COLUMN()-1,FALSE)-VLOOKUP(FLOOR($B63,10),$B$6:$R$116,COLUMN()-1,FALSE))/10+F62)</f>
        <v>219782640.07180944</v>
      </c>
      <c r="G63" s="60">
        <f>IF(MOD($B63,10)=0,VLOOKUP($B63,'[6]R2 Analysis'!$B$45:$X$58,15,FALSE),(VLOOKUP(CEILING($B63,10),$B$6:$R$116,COLUMN()-1,FALSE)-VLOOKUP(FLOOR($B63,10),$B$6:$R$116,COLUMN()-1,FALSE))/10+G62)</f>
        <v>6901101.1001860453</v>
      </c>
      <c r="H63" s="60">
        <f>IF(MOD($B63,10)=0,VLOOKUP($B63,'[6]R2 Analysis'!$B$45:$X$58,22,FALSE),(VLOOKUP(CEILING($B63,10),$B$6:$R$116,COLUMN()-1,FALSE)-VLOOKUP(FLOOR($B63,10),$B$6:$R$116,COLUMN()-1,FALSE))/10+H62)</f>
        <v>1419528.2275228393</v>
      </c>
      <c r="I63" s="60">
        <f>IF(MOD($B63,10)=0,VLOOKUP($B63,'[6]R3 Analysis'!$B$45:$X$58,8,FALSE),(VLOOKUP(CEILING($B63,10),$B$6:$R$116,COLUMN()-1,FALSE)-VLOOKUP(FLOOR($B63,10),$B$6:$R$116,COLUMN()-1,FALSE))/10+I62)</f>
        <v>35937823.122400016</v>
      </c>
      <c r="J63" s="60">
        <f>IF(MOD($B63,10)=0,VLOOKUP($B63,'[6]R3 Analysis'!$B$45:$X$58,15,FALSE),(VLOOKUP(CEILING($B63,10),$B$6:$R$116,COLUMN()-1,FALSE)-VLOOKUP(FLOOR($B63,10),$B$6:$R$116,COLUMN()-1,FALSE))/10+J62)</f>
        <v>2487222.7115999986</v>
      </c>
      <c r="K63" s="60">
        <f>IF(MOD($B63,10)=0,VLOOKUP($B63,'[6]R3 Analysis'!$B$45:$X$58,22,FALSE),(VLOOKUP(CEILING($B63,10),$B$6:$R$116,COLUMN()-1,FALSE)-VLOOKUP(FLOOR($B63,10),$B$6:$R$116,COLUMN()-1,FALSE))/10+K62)</f>
        <v>949385.31746036001</v>
      </c>
      <c r="L63" s="60">
        <f>IF(MOD($B63,10)=0,VLOOKUP($B63,'[6]R4 Analysis'!$B$45:$X$58,8,FALSE),(VLOOKUP(CEILING($B63,10),$B$6:$R$116,COLUMN()-1,FALSE)-VLOOKUP(FLOOR($B63,10),$B$6:$R$116,COLUMN()-1,FALSE))/10+L62)</f>
        <v>22474644.931811541</v>
      </c>
      <c r="M63" s="60">
        <f>IF(MOD($B63,10)=0,VLOOKUP($B63,'[6]R4 Analysis'!$B$45:$X$58,15,FALSE),(VLOOKUP(CEILING($B63,10),$B$6:$R$116,COLUMN()-1,FALSE)-VLOOKUP(FLOOR($B63,10),$B$6:$R$116,COLUMN()-1,FALSE))/10+M62)</f>
        <v>837966.90388161642</v>
      </c>
      <c r="N63" s="60">
        <f>IF(MOD($B63,10)=0,VLOOKUP($B63,'[6]R4 Analysis'!$B$45:$X$58,22,FALSE),(VLOOKUP(CEILING($B63,10),$B$6:$R$116,COLUMN()-1,FALSE)-VLOOKUP(FLOOR($B63,10),$B$6:$R$116,COLUMN()-1,FALSE))/10+N62)</f>
        <v>307506.66967534117</v>
      </c>
      <c r="O63" s="60">
        <f>IF(MOD($B63,10)=0,VLOOKUP($B63,'[6]R5 Analysis'!$B$45:$X$58,8,FALSE),(VLOOKUP(CEILING($B63,10),$B$6:$R$116,COLUMN()-1,FALSE)-VLOOKUP(FLOOR($B63,10),$B$6:$R$116,COLUMN()-1,FALSE))/10+O62)</f>
        <v>50262015.871274985</v>
      </c>
      <c r="P63" s="60">
        <f>IF(MOD($B63,10)=0,VLOOKUP($B63,'[6]R5 Analysis'!$B$45:$X$58,15,FALSE),(VLOOKUP(CEILING($B63,10),$B$6:$R$116,COLUMN()-1,FALSE)-VLOOKUP(FLOOR($B63,10),$B$6:$R$116,COLUMN()-1,FALSE))/10+P62)</f>
        <v>720497.19972717215</v>
      </c>
      <c r="Q63" s="60">
        <f>IF(MOD($B63,10)=0,VLOOKUP($B63,'[6]R5 Analysis'!$B$45:$X$58,22,FALSE),(VLOOKUP(CEILING($B63,10),$B$6:$R$116,COLUMN()-1,FALSE)-VLOOKUP(FLOOR($B63,10),$B$6:$R$116,COLUMN()-1,FALSE))/10+Q62)</f>
        <v>299126.3507908163</v>
      </c>
      <c r="R63" s="60">
        <f>IF(MOD($B63,10)=0,VLOOKUP($B63,'[6]R6 Analysis'!$B$45:$X$58,8,FALSE),(VLOOKUP(CEILING($B63,10),$B$6:$R$116,COLUMN()-1,FALSE)-VLOOKUP(FLOOR($B63,10),$B$6:$R$116,COLUMN()-1,FALSE))/10+R62)</f>
        <v>2867238.8107874999</v>
      </c>
      <c r="S63" s="60">
        <f>IF(MOD($B63,10)=0,VLOOKUP($B63,'[6]R6 Analysis'!$B$45:$X$58,15,FALSE),(VLOOKUP(CEILING($B63,10),$B$6:$T$116,COLUMN()-1,FALSE)-VLOOKUP(FLOOR($B63,10),$B$6:$T$116,COLUMN()-1,FALSE))/10+S62)</f>
        <v>351184.41330000001</v>
      </c>
      <c r="T63" s="60">
        <f>IF(MOD($B63,10)=0,VLOOKUP($B63,'[6]R6 Analysis'!$B$45:$X$58,22,FALSE),(VLOOKUP(CEILING($B63,10),$B$6:$T$116,COLUMN()-1,FALSE)-VLOOKUP(FLOOR($B63,10),$B$6:$T$116,COLUMN()-1,FALSE))/10+T62)</f>
        <v>192925.97255525418</v>
      </c>
      <c r="U63" s="60">
        <f t="shared" si="10"/>
        <v>372608131.46942919</v>
      </c>
      <c r="V63" s="60">
        <f>'Emergency Relocation Component'!U73</f>
        <v>5747577684.4475117</v>
      </c>
      <c r="W63" s="103">
        <f t="shared" si="11"/>
        <v>-5374969552.9780827</v>
      </c>
      <c r="X63" s="84">
        <f>HLOOKUP(X$5,$AE$1:$AH$3,2,FALSE)*INDEX('[5]Pop and Housing Units'!$J$4:$Q$115,MATCH('Relocation Components'!$B63,'[5]Pop and Housing Units'!$Q$4:$Q$115,0),MATCH('Relocation Components'!X$4,'[5]Pop and Housing Units'!$J$4:$Q$4,0))*HLOOKUP(X$4,$X$1:$AC$2,2,FALSE)*'[5]Number of Hazard Events'!C63*HLOOKUP(X$4,[5]Assumptions!$B$2:$H$3,2,FALSE)</f>
        <v>2867715446.8097982</v>
      </c>
      <c r="Y63" s="84">
        <f>HLOOKUP(Y$5,$AE$1:$AH$3,2,FALSE)*INDEX('[5]Pop and Housing Units'!$J$4:$Q$115,MATCH('Relocation Components'!$B63,'[5]Pop and Housing Units'!$Q$4:$Q$115,0),MATCH('Relocation Components'!Y$4,'[5]Pop and Housing Units'!$J$4:$Q$4,0))*HLOOKUP(Y$4,$X$1:$AC$2,2,FALSE)*'[5]Number of Hazard Events'!D63*HLOOKUP(Y$4,[5]Assumptions!$B$2:$H$3,2,FALSE)</f>
        <v>913436841.08707941</v>
      </c>
      <c r="Z63" s="84">
        <f>HLOOKUP(Z$5,$AE$1:$AH$3,2,FALSE)*INDEX('[5]Pop and Housing Units'!$J$4:$Q$115,MATCH('Relocation Components'!$B63,'[5]Pop and Housing Units'!$Q$4:$Q$115,0),MATCH('Relocation Components'!Z$4,'[5]Pop and Housing Units'!$J$4:$Q$4,0))*HLOOKUP(Z$4,$X$1:$AC$2,2,FALSE)*'[5]Number of Hazard Events'!E63*HLOOKUP(Z$4,[5]Assumptions!$B$2:$H$3,2,FALSE)</f>
        <v>0</v>
      </c>
      <c r="AA63" s="84">
        <f>HLOOKUP(AA$5,$AE$1:$AH$3,2,FALSE)*INDEX('[5]Pop and Housing Units'!$J$4:$Q$115,MATCH('Relocation Components'!$B63,'[5]Pop and Housing Units'!$Q$4:$Q$115,0),MATCH('Relocation Components'!AA$4,'[5]Pop and Housing Units'!$J$4:$Q$4,0))*HLOOKUP(AA$4,$X$1:$AC$2,2,FALSE)*'[5]Number of Hazard Events'!F63*HLOOKUP(AA$4,[5]Assumptions!$B$2:$H$3,2,FALSE)</f>
        <v>3290321740.6687446</v>
      </c>
      <c r="AB63" s="84">
        <f>HLOOKUP(AB$5,$AE$1:$AH$3,2,FALSE)*INDEX('[5]Pop and Housing Units'!$J$4:$Q$115,MATCH('Relocation Components'!$B63,'[5]Pop and Housing Units'!$Q$4:$Q$115,0),MATCH('Relocation Components'!AB$4,'[5]Pop and Housing Units'!$J$4:$Q$4,0))*HLOOKUP(AB$4,$X$1:$AC$2,2,FALSE)*'[5]Number of Hazard Events'!G63*HLOOKUP(AB$4,[5]Assumptions!$B$2:$H$3,2,FALSE)</f>
        <v>955173534.46655822</v>
      </c>
      <c r="AC63" s="84">
        <f>HLOOKUP(AC$5,$AE$1:$AH$3,2,FALSE)*INDEX('[5]Pop and Housing Units'!$J$4:$Q$115,MATCH('Relocation Components'!$B63,'[5]Pop and Housing Units'!$Q$4:$Q$115,0),MATCH('Relocation Components'!AC$4,'[5]Pop and Housing Units'!$J$4:$Q$4,0))*HLOOKUP(AC$4,$X$1:$AC$2,2,FALSE)*'[5]Number of Hazard Events'!H63*HLOOKUP(AC$4,[5]Assumptions!$B$2:$H$3,2,FALSE)</f>
        <v>0</v>
      </c>
      <c r="AD63" s="84">
        <f>HLOOKUP(AD$5,$AE$1:$AH$3,2,FALSE)*INDEX('[5]Pop and Housing Units'!$J$4:$Q$115,MATCH('Relocation Components'!$B63,'[5]Pop and Housing Units'!$Q$4:$Q$115,0),MATCH('Relocation Components'!AD$4,'[5]Pop and Housing Units'!$J$4:$Q$4,0))*HLOOKUP(AD$4,$X$1:$AC$2,2,FALSE)*'[5]Number of Hazard Events'!I63*HLOOKUP(AD$4,[5]Assumptions!$B$2:$H$3,2,FALSE)</f>
        <v>7517082248.3748026</v>
      </c>
      <c r="AE63" s="84">
        <f>HLOOKUP(AE$5,$AE$1:$AH$3,2,FALSE)*INDEX('[5]Pop and Housing Units'!$J$4:$Q$115,MATCH('Relocation Components'!$B63,'[5]Pop and Housing Units'!$Q$4:$Q$115,0),MATCH('Relocation Components'!AE$4,'[5]Pop and Housing Units'!$J$4:$Q$4,0))*HLOOKUP(AE$4,$X$1:$AC$2,2,FALSE)*'[5]Number of Hazard Events'!J63*HLOOKUP(AE$4,[5]Assumptions!$B$2:$H$3,2,FALSE)</f>
        <v>1549504188.0961039</v>
      </c>
      <c r="AF63" s="84">
        <f>HLOOKUP(AF$5,$AE$1:$AH$3,2,FALSE)*INDEX('[5]Pop and Housing Units'!$J$4:$Q$115,MATCH('Relocation Components'!$B63,'[5]Pop and Housing Units'!$Q$4:$Q$115,0),MATCH('Relocation Components'!AF$4,'[5]Pop and Housing Units'!$J$4:$Q$4,0))*HLOOKUP(AF$4,$X$1:$AC$2,2,FALSE)*'[5]Number of Hazard Events'!K63*HLOOKUP(AF$4,[5]Assumptions!$B$2:$H$3,2,FALSE)</f>
        <v>0</v>
      </c>
      <c r="AG63" s="84">
        <f>HLOOKUP(AG$5,$AE$1:$AH$3,2,FALSE)*INDEX('[5]Pop and Housing Units'!$J$4:$Q$115,MATCH('Relocation Components'!$B63,'[5]Pop and Housing Units'!$Q$4:$Q$115,0),MATCH('Relocation Components'!AG$4,'[5]Pop and Housing Units'!$J$4:$Q$4,0))*HLOOKUP(AG$4,$X$1:$AC$2,2,FALSE)*'[5]Number of Hazard Events'!L63*HLOOKUP(AG$4,[5]Assumptions!$B$2:$H$3,2,FALSE)</f>
        <v>114243970.2478864</v>
      </c>
      <c r="AH63" s="84">
        <f>HLOOKUP(AH$5,$AE$1:$AH$3,2,FALSE)*INDEX('[5]Pop and Housing Units'!$J$4:$Q$115,MATCH('Relocation Components'!$B63,'[5]Pop and Housing Units'!$Q$4:$Q$115,0),MATCH('Relocation Components'!AH$4,'[5]Pop and Housing Units'!$J$4:$Q$4,0))*HLOOKUP(AH$4,$X$1:$AC$2,2,FALSE)*'[5]Number of Hazard Events'!M63*HLOOKUP(AH$4,[5]Assumptions!$B$2:$H$3,2,FALSE)</f>
        <v>39405891.186952136</v>
      </c>
      <c r="AI63" s="84">
        <f>HLOOKUP(AI$5,$AE$1:$AH$3,2,FALSE)*INDEX('[5]Pop and Housing Units'!$J$4:$Q$115,MATCH('Relocation Components'!$B63,'[5]Pop and Housing Units'!$Q$4:$Q$115,0),MATCH('Relocation Components'!AI$4,'[5]Pop and Housing Units'!$J$4:$Q$4,0))*HLOOKUP(AI$4,$X$1:$AC$2,2,FALSE)*'[5]Number of Hazard Events'!N63*HLOOKUP(AI$4,[5]Assumptions!$B$2:$H$3,2,FALSE)</f>
        <v>0</v>
      </c>
      <c r="AJ63" s="84">
        <f>HLOOKUP(AJ$5,$AE$1:$AH$3,2,FALSE)*INDEX('[5]Pop and Housing Units'!$J$4:$Q$115,MATCH('Relocation Components'!$B63,'[5]Pop and Housing Units'!$Q$4:$Q$115,0),MATCH('Relocation Components'!AJ$4,'[5]Pop and Housing Units'!$J$4:$Q$4,0))*HLOOKUP(AJ$4,$X$1:$AC$2,2,FALSE)*'[5]Number of Hazard Events'!O63*HLOOKUP(AJ$4,[5]Assumptions!$B$2:$H$3,2,FALSE)</f>
        <v>117466341.32650012</v>
      </c>
      <c r="AK63" s="84">
        <f>HLOOKUP(AK$5,$AE$1:$AH$3,2,FALSE)*INDEX('[5]Pop and Housing Units'!$J$4:$Q$115,MATCH('Relocation Components'!$B63,'[5]Pop and Housing Units'!$Q$4:$Q$115,0),MATCH('Relocation Components'!AK$4,'[5]Pop and Housing Units'!$J$4:$Q$4,0))*HLOOKUP(AK$4,$X$1:$AC$2,2,FALSE)*'[5]Number of Hazard Events'!P63*HLOOKUP(AK$4,[5]Assumptions!$B$2:$H$3,2,FALSE)</f>
        <v>42238822.126999222</v>
      </c>
      <c r="AL63" s="84">
        <f>HLOOKUP(AL$5,$AE$1:$AH$3,2,FALSE)*INDEX('[5]Pop and Housing Units'!$J$4:$Q$115,MATCH('Relocation Components'!$B63,'[5]Pop and Housing Units'!$Q$4:$Q$115,0),MATCH('Relocation Components'!AL$4,'[5]Pop and Housing Units'!$J$4:$Q$4,0))*HLOOKUP(AL$4,$X$1:$AC$2,2,FALSE)*'[5]Number of Hazard Events'!Q63*HLOOKUP(AL$4,[5]Assumptions!$B$2:$H$3,2,FALSE)</f>
        <v>0</v>
      </c>
      <c r="AM63" s="84">
        <f>HLOOKUP(AM$5,$AE$1:$AH$3,2,FALSE)*INDEX('[5]Pop and Housing Units'!$J$4:$Q$115,MATCH('Relocation Components'!$B63,'[5]Pop and Housing Units'!$Q$4:$Q$115,0),MATCH('Relocation Components'!AM$4,'[5]Pop and Housing Units'!$J$4:$Q$4,0))*HLOOKUP(AM$4,$X$1:$AC$2,2,FALSE)*'[5]Number of Hazard Events'!R63*HLOOKUP(AM$4,[5]Assumptions!$B$2:$H$3,2,FALSE)</f>
        <v>22124107.116105661</v>
      </c>
      <c r="AN63" s="84">
        <f>HLOOKUP(AN$5,$AE$1:$AH$3,2,FALSE)*INDEX('[5]Pop and Housing Units'!$J$4:$Q$115,MATCH('Relocation Components'!$B63,'[5]Pop and Housing Units'!$Q$4:$Q$115,0),MATCH('Relocation Components'!AN$4,'[5]Pop and Housing Units'!$J$4:$Q$4,0))*HLOOKUP(AN$4,$X$1:$AC$2,2,FALSE)*'[5]Number of Hazard Events'!S63*HLOOKUP(AN$4,[5]Assumptions!$B$2:$H$3,2,FALSE)</f>
        <v>6223261.8529813951</v>
      </c>
      <c r="AO63" s="84">
        <f>HLOOKUP(AO$5,$AE$1:$AH$3,2,FALSE)*INDEX('[5]Pop and Housing Units'!$J$4:$Q$115,MATCH('Relocation Components'!$B63,'[5]Pop and Housing Units'!$Q$4:$Q$115,0),MATCH('Relocation Components'!AO$4,'[5]Pop and Housing Units'!$J$4:$Q$4,0))*HLOOKUP(AO$4,$X$1:$AC$2,2,FALSE)*'[5]Number of Hazard Events'!T63*HLOOKUP(AO$4,[5]Assumptions!$B$2:$H$3,2,FALSE)</f>
        <v>0</v>
      </c>
      <c r="AP63" s="60">
        <f t="shared" si="6"/>
        <v>17434936393.360508</v>
      </c>
      <c r="AQ63" s="60">
        <f>'Emergency Relocation Component'!AN73</f>
        <v>17433491750.464214</v>
      </c>
      <c r="AR63" s="60">
        <f t="shared" si="12"/>
        <v>1444642.8962936401</v>
      </c>
      <c r="AS63" s="60">
        <f t="shared" si="13"/>
        <v>2455892.923699188</v>
      </c>
      <c r="AT63" s="60">
        <f t="shared" si="14"/>
        <v>-5372513660.0543833</v>
      </c>
    </row>
    <row r="64" spans="1:46">
      <c r="A64">
        <f t="shared" si="9"/>
        <v>0.02</v>
      </c>
      <c r="B64" s="12">
        <f t="shared" si="7"/>
        <v>2078</v>
      </c>
      <c r="C64" s="60">
        <f>IF(MOD($B64,10)=0,VLOOKUP($B64,'[6]R1 Analysis'!$B$45:$X$58,23,FALSE),(VLOOKUP(CEILING($B64,10),$B$6:$R$116,COLUMN()-1,FALSE)-VLOOKUP(FLOOR($B64,10),$B$6:$R$116,COLUMN()-1,FALSE))/10+C63)</f>
        <v>22486404.166509822</v>
      </c>
      <c r="D64" s="60">
        <f>IF(MOD($B64,10)=0,VLOOKUP($B64,'[6]R1 Analysis'!$B$45:$X$58,15,FALSE),(VLOOKUP(CEILING($B64,10),$B$6:$R$116,COLUMN()-1,FALSE)-VLOOKUP(FLOOR($B64,10),$B$6:$R$116,COLUMN()-1,FALSE))/10+D63)</f>
        <v>3516232.143061595</v>
      </c>
      <c r="E64" s="60">
        <f>IF(MOD($B64,10)=0,VLOOKUP($B64,'[6]R1 Analysis'!$B$45:$X$58,22,FALSE),(VLOOKUP(CEILING($B64,10),$B$6:$R$116,COLUMN()-1,FALSE)-VLOOKUP(FLOOR($B64,10),$B$6:$R$116,COLUMN()-1,FALSE))/10+E63)</f>
        <v>736211.97480823006</v>
      </c>
      <c r="F64" s="60">
        <f>IF(MOD($B64,10)=0,VLOOKUP($B64,'[6]R2 Analysis'!$B$45:$X$58,8,FALSE),(VLOOKUP(CEILING($B64,10),$B$6:$R$116,COLUMN()-1,FALSE)-VLOOKUP(FLOOR($B64,10),$B$6:$R$116,COLUMN()-1,FALSE))/10+F63)</f>
        <v>219117374.79199991</v>
      </c>
      <c r="G64" s="60">
        <f>IF(MOD($B64,10)=0,VLOOKUP($B64,'[6]R2 Analysis'!$B$45:$X$58,15,FALSE),(VLOOKUP(CEILING($B64,10),$B$6:$R$116,COLUMN()-1,FALSE)-VLOOKUP(FLOOR($B64,10),$B$6:$R$116,COLUMN()-1,FALSE))/10+G63)</f>
        <v>6880650.0267906962</v>
      </c>
      <c r="H64" s="60">
        <f>IF(MOD($B64,10)=0,VLOOKUP($B64,'[6]R2 Analysis'!$B$45:$X$58,22,FALSE),(VLOOKUP(CEILING($B64,10),$B$6:$R$116,COLUMN()-1,FALSE)-VLOOKUP(FLOOR($B64,10),$B$6:$R$116,COLUMN()-1,FALSE))/10+H63)</f>
        <v>1415295.049122222</v>
      </c>
      <c r="I64" s="60">
        <f>IF(MOD($B64,10)=0,VLOOKUP($B64,'[6]R3 Analysis'!$B$45:$X$58,8,FALSE),(VLOOKUP(CEILING($B64,10),$B$6:$R$116,COLUMN()-1,FALSE)-VLOOKUP(FLOOR($B64,10),$B$6:$R$116,COLUMN()-1,FALSE))/10+I63)</f>
        <v>35831768.69372905</v>
      </c>
      <c r="J64" s="60">
        <f>IF(MOD($B64,10)=0,VLOOKUP($B64,'[6]R3 Analysis'!$B$45:$X$58,15,FALSE),(VLOOKUP(CEILING($B64,10),$B$6:$R$116,COLUMN()-1,FALSE)-VLOOKUP(FLOOR($B64,10),$B$6:$R$116,COLUMN()-1,FALSE))/10+J63)</f>
        <v>2479794.1343999985</v>
      </c>
      <c r="K64" s="60">
        <f>IF(MOD($B64,10)=0,VLOOKUP($B64,'[6]R3 Analysis'!$B$45:$X$58,22,FALSE),(VLOOKUP(CEILING($B64,10),$B$6:$R$116,COLUMN()-1,FALSE)-VLOOKUP(FLOOR($B64,10),$B$6:$R$116,COLUMN()-1,FALSE))/10+K63)</f>
        <v>946551.00233693654</v>
      </c>
      <c r="L64" s="60">
        <f>IF(MOD($B64,10)=0,VLOOKUP($B64,'[6]R4 Analysis'!$B$45:$X$58,8,FALSE),(VLOOKUP(CEILING($B64,10),$B$6:$R$116,COLUMN()-1,FALSE)-VLOOKUP(FLOOR($B64,10),$B$6:$R$116,COLUMN()-1,FALSE))/10+L63)</f>
        <v>22407585.03644808</v>
      </c>
      <c r="M64" s="60">
        <f>IF(MOD($B64,10)=0,VLOOKUP($B64,'[6]R4 Analysis'!$B$45:$X$58,15,FALSE),(VLOOKUP(CEILING($B64,10),$B$6:$R$116,COLUMN()-1,FALSE)-VLOOKUP(FLOOR($B64,10),$B$6:$R$116,COLUMN()-1,FALSE))/10+M63)</f>
        <v>835481.58434464678</v>
      </c>
      <c r="N64" s="60">
        <f>IF(MOD($B64,10)=0,VLOOKUP($B64,'[6]R4 Analysis'!$B$45:$X$58,22,FALSE),(VLOOKUP(CEILING($B64,10),$B$6:$R$116,COLUMN()-1,FALSE)-VLOOKUP(FLOOR($B64,10),$B$6:$R$116,COLUMN()-1,FALSE))/10+N63)</f>
        <v>306587.35640473152</v>
      </c>
      <c r="O64" s="60">
        <f>IF(MOD($B64,10)=0,VLOOKUP($B64,'[6]R5 Analysis'!$B$45:$X$58,8,FALSE),(VLOOKUP(CEILING($B64,10),$B$6:$R$116,COLUMN()-1,FALSE)-VLOOKUP(FLOOR($B64,10),$B$6:$R$116,COLUMN()-1,FALSE))/10+O63)</f>
        <v>50115866.737099983</v>
      </c>
      <c r="P64" s="60">
        <f>IF(MOD($B64,10)=0,VLOOKUP($B64,'[6]R5 Analysis'!$B$45:$X$58,15,FALSE),(VLOOKUP(CEILING($B64,10),$B$6:$R$116,COLUMN()-1,FALSE)-VLOOKUP(FLOOR($B64,10),$B$6:$R$116,COLUMN()-1,FALSE))/10+P63)</f>
        <v>718325.59161213762</v>
      </c>
      <c r="Q64" s="60">
        <f>IF(MOD($B64,10)=0,VLOOKUP($B64,'[6]R5 Analysis'!$B$45:$X$58,22,FALSE),(VLOOKUP(CEILING($B64,10),$B$6:$R$116,COLUMN()-1,FALSE)-VLOOKUP(FLOOR($B64,10),$B$6:$R$116,COLUMN()-1,FALSE))/10+Q63)</f>
        <v>298234.703755102</v>
      </c>
      <c r="R64" s="60">
        <f>IF(MOD($B64,10)=0,VLOOKUP($B64,'[6]R6 Analysis'!$B$45:$X$58,8,FALSE),(VLOOKUP(CEILING($B64,10),$B$6:$R$116,COLUMN()-1,FALSE)-VLOOKUP(FLOOR($B64,10),$B$6:$R$116,COLUMN()-1,FALSE))/10+R63)</f>
        <v>2858948.5705249999</v>
      </c>
      <c r="S64" s="60">
        <f>IF(MOD($B64,10)=0,VLOOKUP($B64,'[6]R6 Analysis'!$B$45:$X$58,15,FALSE),(VLOOKUP(CEILING($B64,10),$B$6:$T$116,COLUMN()-1,FALSE)-VLOOKUP(FLOOR($B64,10),$B$6:$T$116,COLUMN()-1,FALSE))/10+S63)</f>
        <v>350153.03470000002</v>
      </c>
      <c r="T64" s="60">
        <f>IF(MOD($B64,10)=0,VLOOKUP($B64,'[6]R6 Analysis'!$B$45:$X$58,22,FALSE),(VLOOKUP(CEILING($B64,10),$B$6:$T$116,COLUMN()-1,FALSE)-VLOOKUP(FLOOR($B64,10),$B$6:$T$116,COLUMN()-1,FALSE))/10+T63)</f>
        <v>192352.75238101688</v>
      </c>
      <c r="U64" s="60">
        <f t="shared" si="10"/>
        <v>371493817.35002911</v>
      </c>
      <c r="V64" s="60">
        <f>'Emergency Relocation Component'!U74</f>
        <v>6016890819.4103918</v>
      </c>
      <c r="W64" s="103">
        <f t="shared" si="11"/>
        <v>-5645397002.0603628</v>
      </c>
      <c r="X64" s="84">
        <f>HLOOKUP(X$5,$AE$1:$AH$3,2,FALSE)*INDEX('[5]Pop and Housing Units'!$J$4:$Q$115,MATCH('Relocation Components'!$B64,'[5]Pop and Housing Units'!$Q$4:$Q$115,0),MATCH('Relocation Components'!X$4,'[5]Pop and Housing Units'!$J$4:$Q$4,0))*HLOOKUP(X$4,$X$1:$AC$2,2,FALSE)*'[5]Number of Hazard Events'!C64*HLOOKUP(X$4,[5]Assumptions!$B$2:$H$3,2,FALSE)</f>
        <v>2973600731.0176911</v>
      </c>
      <c r="Y64" s="84">
        <f>HLOOKUP(Y$5,$AE$1:$AH$3,2,FALSE)*INDEX('[5]Pop and Housing Units'!$J$4:$Q$115,MATCH('Relocation Components'!$B64,'[5]Pop and Housing Units'!$Q$4:$Q$115,0),MATCH('Relocation Components'!Y$4,'[5]Pop and Housing Units'!$J$4:$Q$4,0))*HLOOKUP(Y$4,$X$1:$AC$2,2,FALSE)*'[5]Number of Hazard Events'!D64*HLOOKUP(Y$4,[5]Assumptions!$B$2:$H$3,2,FALSE)</f>
        <v>947120425.14385641</v>
      </c>
      <c r="Z64" s="84">
        <f>HLOOKUP(Z$5,$AE$1:$AH$3,2,FALSE)*INDEX('[5]Pop and Housing Units'!$J$4:$Q$115,MATCH('Relocation Components'!$B64,'[5]Pop and Housing Units'!$Q$4:$Q$115,0),MATCH('Relocation Components'!Z$4,'[5]Pop and Housing Units'!$J$4:$Q$4,0))*HLOOKUP(Z$4,$X$1:$AC$2,2,FALSE)*'[5]Number of Hazard Events'!E64*HLOOKUP(Z$4,[5]Assumptions!$B$2:$H$3,2,FALSE)</f>
        <v>0</v>
      </c>
      <c r="AA64" s="84">
        <f>HLOOKUP(AA$5,$AE$1:$AH$3,2,FALSE)*INDEX('[5]Pop and Housing Units'!$J$4:$Q$115,MATCH('Relocation Components'!$B64,'[5]Pop and Housing Units'!$Q$4:$Q$115,0),MATCH('Relocation Components'!AA$4,'[5]Pop and Housing Units'!$J$4:$Q$4,0))*HLOOKUP(AA$4,$X$1:$AC$2,2,FALSE)*'[5]Number of Hazard Events'!F64*HLOOKUP(AA$4,[5]Assumptions!$B$2:$H$3,2,FALSE)</f>
        <v>3401686772.8552933</v>
      </c>
      <c r="AB64" s="84">
        <f>HLOOKUP(AB$5,$AE$1:$AH$3,2,FALSE)*INDEX('[5]Pop and Housing Units'!$J$4:$Q$115,MATCH('Relocation Components'!$B64,'[5]Pop and Housing Units'!$Q$4:$Q$115,0),MATCH('Relocation Components'!AB$4,'[5]Pop and Housing Units'!$J$4:$Q$4,0))*HLOOKUP(AB$4,$X$1:$AC$2,2,FALSE)*'[5]Number of Hazard Events'!G64*HLOOKUP(AB$4,[5]Assumptions!$B$2:$H$3,2,FALSE)</f>
        <v>987565440.8634541</v>
      </c>
      <c r="AC64" s="84">
        <f>HLOOKUP(AC$5,$AE$1:$AH$3,2,FALSE)*INDEX('[5]Pop and Housing Units'!$J$4:$Q$115,MATCH('Relocation Components'!$B64,'[5]Pop and Housing Units'!$Q$4:$Q$115,0),MATCH('Relocation Components'!AC$4,'[5]Pop and Housing Units'!$J$4:$Q$4,0))*HLOOKUP(AC$4,$X$1:$AC$2,2,FALSE)*'[5]Number of Hazard Events'!H64*HLOOKUP(AC$4,[5]Assumptions!$B$2:$H$3,2,FALSE)</f>
        <v>0</v>
      </c>
      <c r="AD64" s="84">
        <f>HLOOKUP(AD$5,$AE$1:$AH$3,2,FALSE)*INDEX('[5]Pop and Housing Units'!$J$4:$Q$115,MATCH('Relocation Components'!$B64,'[5]Pop and Housing Units'!$Q$4:$Q$115,0),MATCH('Relocation Components'!AD$4,'[5]Pop and Housing Units'!$J$4:$Q$4,0))*HLOOKUP(AD$4,$X$1:$AC$2,2,FALSE)*'[5]Number of Hazard Events'!I64*HLOOKUP(AD$4,[5]Assumptions!$B$2:$H$3,2,FALSE)</f>
        <v>7793470931.6320286</v>
      </c>
      <c r="AE64" s="84">
        <f>HLOOKUP(AE$5,$AE$1:$AH$3,2,FALSE)*INDEX('[5]Pop and Housing Units'!$J$4:$Q$115,MATCH('Relocation Components'!$B64,'[5]Pop and Housing Units'!$Q$4:$Q$115,0),MATCH('Relocation Components'!AE$4,'[5]Pop and Housing Units'!$J$4:$Q$4,0))*HLOOKUP(AE$4,$X$1:$AC$2,2,FALSE)*'[5]Number of Hazard Events'!J64*HLOOKUP(AE$4,[5]Assumptions!$B$2:$H$3,2,FALSE)</f>
        <v>1606419054.2482181</v>
      </c>
      <c r="AF64" s="84">
        <f>HLOOKUP(AF$5,$AE$1:$AH$3,2,FALSE)*INDEX('[5]Pop and Housing Units'!$J$4:$Q$115,MATCH('Relocation Components'!$B64,'[5]Pop and Housing Units'!$Q$4:$Q$115,0),MATCH('Relocation Components'!AF$4,'[5]Pop and Housing Units'!$J$4:$Q$4,0))*HLOOKUP(AF$4,$X$1:$AC$2,2,FALSE)*'[5]Number of Hazard Events'!K64*HLOOKUP(AF$4,[5]Assumptions!$B$2:$H$3,2,FALSE)</f>
        <v>0</v>
      </c>
      <c r="AG64" s="84">
        <f>HLOOKUP(AG$5,$AE$1:$AH$3,2,FALSE)*INDEX('[5]Pop and Housing Units'!$J$4:$Q$115,MATCH('Relocation Components'!$B64,'[5]Pop and Housing Units'!$Q$4:$Q$115,0),MATCH('Relocation Components'!AG$4,'[5]Pop and Housing Units'!$J$4:$Q$4,0))*HLOOKUP(AG$4,$X$1:$AC$2,2,FALSE)*'[5]Number of Hazard Events'!L64*HLOOKUP(AG$4,[5]Assumptions!$B$2:$H$3,2,FALSE)</f>
        <v>114562252.36500217</v>
      </c>
      <c r="AH64" s="84">
        <f>HLOOKUP(AH$5,$AE$1:$AH$3,2,FALSE)*INDEX('[5]Pop and Housing Units'!$J$4:$Q$115,MATCH('Relocation Components'!$B64,'[5]Pop and Housing Units'!$Q$4:$Q$115,0),MATCH('Relocation Components'!AH$4,'[5]Pop and Housing Units'!$J$4:$Q$4,0))*HLOOKUP(AH$4,$X$1:$AC$2,2,FALSE)*'[5]Number of Hazard Events'!M64*HLOOKUP(AH$4,[5]Assumptions!$B$2:$H$3,2,FALSE)</f>
        <v>39516385.296316296</v>
      </c>
      <c r="AI64" s="84">
        <f>HLOOKUP(AI$5,$AE$1:$AH$3,2,FALSE)*INDEX('[5]Pop and Housing Units'!$J$4:$Q$115,MATCH('Relocation Components'!$B64,'[5]Pop and Housing Units'!$Q$4:$Q$115,0),MATCH('Relocation Components'!AI$4,'[5]Pop and Housing Units'!$J$4:$Q$4,0))*HLOOKUP(AI$4,$X$1:$AC$2,2,FALSE)*'[5]Number of Hazard Events'!N64*HLOOKUP(AI$4,[5]Assumptions!$B$2:$H$3,2,FALSE)</f>
        <v>0</v>
      </c>
      <c r="AJ64" s="84">
        <f>HLOOKUP(AJ$5,$AE$1:$AH$3,2,FALSE)*INDEX('[5]Pop and Housing Units'!$J$4:$Q$115,MATCH('Relocation Components'!$B64,'[5]Pop and Housing Units'!$Q$4:$Q$115,0),MATCH('Relocation Components'!AJ$4,'[5]Pop and Housing Units'!$J$4:$Q$4,0))*HLOOKUP(AJ$4,$X$1:$AC$2,2,FALSE)*'[5]Number of Hazard Events'!O64*HLOOKUP(AJ$4,[5]Assumptions!$B$2:$H$3,2,FALSE)</f>
        <v>117849409.64810844</v>
      </c>
      <c r="AK64" s="84">
        <f>HLOOKUP(AK$5,$AE$1:$AH$3,2,FALSE)*INDEX('[5]Pop and Housing Units'!$J$4:$Q$115,MATCH('Relocation Components'!$B64,'[5]Pop and Housing Units'!$Q$4:$Q$115,0),MATCH('Relocation Components'!AK$4,'[5]Pop and Housing Units'!$J$4:$Q$4,0))*HLOOKUP(AK$4,$X$1:$AC$2,2,FALSE)*'[5]Number of Hazard Events'!P64*HLOOKUP(AK$4,[5]Assumptions!$B$2:$H$3,2,FALSE)</f>
        <v>42372049.142302394</v>
      </c>
      <c r="AL64" s="84">
        <f>HLOOKUP(AL$5,$AE$1:$AH$3,2,FALSE)*INDEX('[5]Pop and Housing Units'!$J$4:$Q$115,MATCH('Relocation Components'!$B64,'[5]Pop and Housing Units'!$Q$4:$Q$115,0),MATCH('Relocation Components'!AL$4,'[5]Pop and Housing Units'!$J$4:$Q$4,0))*HLOOKUP(AL$4,$X$1:$AC$2,2,FALSE)*'[5]Number of Hazard Events'!Q64*HLOOKUP(AL$4,[5]Assumptions!$B$2:$H$3,2,FALSE)</f>
        <v>0</v>
      </c>
      <c r="AM64" s="84">
        <f>HLOOKUP(AM$5,$AE$1:$AH$3,2,FALSE)*INDEX('[5]Pop and Housing Units'!$J$4:$Q$115,MATCH('Relocation Components'!$B64,'[5]Pop and Housing Units'!$Q$4:$Q$115,0),MATCH('Relocation Components'!AM$4,'[5]Pop and Housing Units'!$J$4:$Q$4,0))*HLOOKUP(AM$4,$X$1:$AC$2,2,FALSE)*'[5]Number of Hazard Events'!R64*HLOOKUP(AM$4,[5]Assumptions!$B$2:$H$3,2,FALSE)</f>
        <v>22280503.870438185</v>
      </c>
      <c r="AN64" s="84">
        <f>HLOOKUP(AN$5,$AE$1:$AH$3,2,FALSE)*INDEX('[5]Pop and Housing Units'!$J$4:$Q$115,MATCH('Relocation Components'!$B64,'[5]Pop and Housing Units'!$Q$4:$Q$115,0),MATCH('Relocation Components'!AN$4,'[5]Pop and Housing Units'!$J$4:$Q$4,0))*HLOOKUP(AN$4,$X$1:$AC$2,2,FALSE)*'[5]Number of Hazard Events'!S64*HLOOKUP(AN$4,[5]Assumptions!$B$2:$H$3,2,FALSE)</f>
        <v>6266968.5700196875</v>
      </c>
      <c r="AO64" s="84">
        <f>HLOOKUP(AO$5,$AE$1:$AH$3,2,FALSE)*INDEX('[5]Pop and Housing Units'!$J$4:$Q$115,MATCH('Relocation Components'!$B64,'[5]Pop and Housing Units'!$Q$4:$Q$115,0),MATCH('Relocation Components'!AO$4,'[5]Pop and Housing Units'!$J$4:$Q$4,0))*HLOOKUP(AO$4,$X$1:$AC$2,2,FALSE)*'[5]Number of Hazard Events'!T64*HLOOKUP(AO$4,[5]Assumptions!$B$2:$H$3,2,FALSE)</f>
        <v>0</v>
      </c>
      <c r="AP64" s="60">
        <f t="shared" si="6"/>
        <v>18052710924.652729</v>
      </c>
      <c r="AQ64" s="60">
        <f>'Emergency Relocation Component'!AN74</f>
        <v>18051224462.21497</v>
      </c>
      <c r="AR64" s="60">
        <f t="shared" si="12"/>
        <v>1486462.4377593994</v>
      </c>
      <c r="AS64" s="60">
        <f t="shared" si="13"/>
        <v>2526986.1441909787</v>
      </c>
      <c r="AT64" s="60">
        <f t="shared" si="14"/>
        <v>-5642870015.916172</v>
      </c>
    </row>
    <row r="65" spans="1:46">
      <c r="A65">
        <f t="shared" si="9"/>
        <v>0.02</v>
      </c>
      <c r="B65" s="12">
        <f t="shared" si="7"/>
        <v>2079</v>
      </c>
      <c r="C65" s="60">
        <f>IF(MOD($B65,10)=0,VLOOKUP($B65,'[6]R1 Analysis'!$B$45:$X$58,23,FALSE),(VLOOKUP(CEILING($B65,10),$B$6:$R$116,COLUMN()-1,FALSE)-VLOOKUP(FLOOR($B65,10),$B$6:$R$116,COLUMN()-1,FALSE))/10+C64)</f>
        <v>22420554.347431928</v>
      </c>
      <c r="D65" s="60">
        <f>IF(MOD($B65,10)=0,VLOOKUP($B65,'[6]R1 Analysis'!$B$45:$X$58,15,FALSE),(VLOOKUP(CEILING($B65,10),$B$6:$R$116,COLUMN()-1,FALSE)-VLOOKUP(FLOOR($B65,10),$B$6:$R$116,COLUMN()-1,FALSE))/10+D64)</f>
        <v>3505806.6569231376</v>
      </c>
      <c r="E65" s="60">
        <f>IF(MOD($B65,10)=0,VLOOKUP($B65,'[6]R1 Analysis'!$B$45:$X$58,22,FALSE),(VLOOKUP(CEILING($B65,10),$B$6:$R$116,COLUMN()-1,FALSE)-VLOOKUP(FLOOR($B65,10),$B$6:$R$116,COLUMN()-1,FALSE))/10+E64)</f>
        <v>734011.76975802425</v>
      </c>
      <c r="F65" s="60">
        <f>IF(MOD($B65,10)=0,VLOOKUP($B65,'[6]R2 Analysis'!$B$45:$X$58,8,FALSE),(VLOOKUP(CEILING($B65,10),$B$6:$R$116,COLUMN()-1,FALSE)-VLOOKUP(FLOOR($B65,10),$B$6:$R$116,COLUMN()-1,FALSE))/10+F64)</f>
        <v>218452109.51219037</v>
      </c>
      <c r="G65" s="60">
        <f>IF(MOD($B65,10)=0,VLOOKUP($B65,'[6]R2 Analysis'!$B$45:$X$58,15,FALSE),(VLOOKUP(CEILING($B65,10),$B$6:$R$116,COLUMN()-1,FALSE)-VLOOKUP(FLOOR($B65,10),$B$6:$R$116,COLUMN()-1,FALSE))/10+G64)</f>
        <v>6860198.9533953471</v>
      </c>
      <c r="H65" s="60">
        <f>IF(MOD($B65,10)=0,VLOOKUP($B65,'[6]R2 Analysis'!$B$45:$X$58,22,FALSE),(VLOOKUP(CEILING($B65,10),$B$6:$R$116,COLUMN()-1,FALSE)-VLOOKUP(FLOOR($B65,10),$B$6:$R$116,COLUMN()-1,FALSE))/10+H64)</f>
        <v>1411061.8707216047</v>
      </c>
      <c r="I65" s="60">
        <f>IF(MOD($B65,10)=0,VLOOKUP($B65,'[6]R3 Analysis'!$B$45:$X$58,8,FALSE),(VLOOKUP(CEILING($B65,10),$B$6:$R$116,COLUMN()-1,FALSE)-VLOOKUP(FLOOR($B65,10),$B$6:$R$116,COLUMN()-1,FALSE))/10+I64)</f>
        <v>35725714.265058085</v>
      </c>
      <c r="J65" s="60">
        <f>IF(MOD($B65,10)=0,VLOOKUP($B65,'[6]R3 Analysis'!$B$45:$X$58,15,FALSE),(VLOOKUP(CEILING($B65,10),$B$6:$R$116,COLUMN()-1,FALSE)-VLOOKUP(FLOOR($B65,10),$B$6:$R$116,COLUMN()-1,FALSE))/10+J64)</f>
        <v>2472365.5571999983</v>
      </c>
      <c r="K65" s="60">
        <f>IF(MOD($B65,10)=0,VLOOKUP($B65,'[6]R3 Analysis'!$B$45:$X$58,22,FALSE),(VLOOKUP(CEILING($B65,10),$B$6:$R$116,COLUMN()-1,FALSE)-VLOOKUP(FLOOR($B65,10),$B$6:$R$116,COLUMN()-1,FALSE))/10+K64)</f>
        <v>943716.68721351307</v>
      </c>
      <c r="L65" s="60">
        <f>IF(MOD($B65,10)=0,VLOOKUP($B65,'[6]R4 Analysis'!$B$45:$X$58,8,FALSE),(VLOOKUP(CEILING($B65,10),$B$6:$R$116,COLUMN()-1,FALSE)-VLOOKUP(FLOOR($B65,10),$B$6:$R$116,COLUMN()-1,FALSE))/10+L64)</f>
        <v>22340525.141084619</v>
      </c>
      <c r="M65" s="60">
        <f>IF(MOD($B65,10)=0,VLOOKUP($B65,'[6]R4 Analysis'!$B$45:$X$58,15,FALSE),(VLOOKUP(CEILING($B65,10),$B$6:$R$116,COLUMN()-1,FALSE)-VLOOKUP(FLOOR($B65,10),$B$6:$R$116,COLUMN()-1,FALSE))/10+M64)</f>
        <v>832996.26480767713</v>
      </c>
      <c r="N65" s="60">
        <f>IF(MOD($B65,10)=0,VLOOKUP($B65,'[6]R4 Analysis'!$B$45:$X$58,22,FALSE),(VLOOKUP(CEILING($B65,10),$B$6:$R$116,COLUMN()-1,FALSE)-VLOOKUP(FLOOR($B65,10),$B$6:$R$116,COLUMN()-1,FALSE))/10+N64)</f>
        <v>305668.04313412186</v>
      </c>
      <c r="O65" s="60">
        <f>IF(MOD($B65,10)=0,VLOOKUP($B65,'[6]R5 Analysis'!$B$45:$X$58,8,FALSE),(VLOOKUP(CEILING($B65,10),$B$6:$R$116,COLUMN()-1,FALSE)-VLOOKUP(FLOOR($B65,10),$B$6:$R$116,COLUMN()-1,FALSE))/10+O64)</f>
        <v>49969717.60292498</v>
      </c>
      <c r="P65" s="60">
        <f>IF(MOD($B65,10)=0,VLOOKUP($B65,'[6]R5 Analysis'!$B$45:$X$58,15,FALSE),(VLOOKUP(CEILING($B65,10),$B$6:$R$116,COLUMN()-1,FALSE)-VLOOKUP(FLOOR($B65,10),$B$6:$R$116,COLUMN()-1,FALSE))/10+P64)</f>
        <v>716153.98349710309</v>
      </c>
      <c r="Q65" s="60">
        <f>IF(MOD($B65,10)=0,VLOOKUP($B65,'[6]R5 Analysis'!$B$45:$X$58,22,FALSE),(VLOOKUP(CEILING($B65,10),$B$6:$R$116,COLUMN()-1,FALSE)-VLOOKUP(FLOOR($B65,10),$B$6:$R$116,COLUMN()-1,FALSE))/10+Q64)</f>
        <v>297343.05671938771</v>
      </c>
      <c r="R65" s="60">
        <f>IF(MOD($B65,10)=0,VLOOKUP($B65,'[6]R6 Analysis'!$B$45:$X$58,8,FALSE),(VLOOKUP(CEILING($B65,10),$B$6:$R$116,COLUMN()-1,FALSE)-VLOOKUP(FLOOR($B65,10),$B$6:$R$116,COLUMN()-1,FALSE))/10+R64)</f>
        <v>2850658.3302624999</v>
      </c>
      <c r="S65" s="60">
        <f>IF(MOD($B65,10)=0,VLOOKUP($B65,'[6]R6 Analysis'!$B$45:$X$58,15,FALSE),(VLOOKUP(CEILING($B65,10),$B$6:$T$116,COLUMN()-1,FALSE)-VLOOKUP(FLOOR($B65,10),$B$6:$T$116,COLUMN()-1,FALSE))/10+S64)</f>
        <v>349121.65610000002</v>
      </c>
      <c r="T65" s="60">
        <f>IF(MOD($B65,10)=0,VLOOKUP($B65,'[6]R6 Analysis'!$B$45:$X$58,22,FALSE),(VLOOKUP(CEILING($B65,10),$B$6:$T$116,COLUMN()-1,FALSE)-VLOOKUP(FLOOR($B65,10),$B$6:$T$116,COLUMN()-1,FALSE))/10+T64)</f>
        <v>191779.53220677958</v>
      </c>
      <c r="U65" s="60">
        <f t="shared" si="10"/>
        <v>370379503.23062915</v>
      </c>
      <c r="V65" s="60">
        <f>'Emergency Relocation Component'!U75</f>
        <v>6298766323.6584415</v>
      </c>
      <c r="W65" s="103">
        <f t="shared" si="11"/>
        <v>-5928386820.4278126</v>
      </c>
      <c r="X65" s="84">
        <f>HLOOKUP(X$5,$AE$1:$AH$3,2,FALSE)*INDEX('[5]Pop and Housing Units'!$J$4:$Q$115,MATCH('Relocation Components'!$B65,'[5]Pop and Housing Units'!$Q$4:$Q$115,0),MATCH('Relocation Components'!X$4,'[5]Pop and Housing Units'!$J$4:$Q$4,0))*HLOOKUP(X$4,$X$1:$AC$2,2,FALSE)*'[5]Number of Hazard Events'!C65*HLOOKUP(X$4,[5]Assumptions!$B$2:$H$3,2,FALSE)</f>
        <v>3084514039.0472279</v>
      </c>
      <c r="Y65" s="84">
        <f>HLOOKUP(Y$5,$AE$1:$AH$3,2,FALSE)*INDEX('[5]Pop and Housing Units'!$J$4:$Q$115,MATCH('Relocation Components'!$B65,'[5]Pop and Housing Units'!$Q$4:$Q$115,0),MATCH('Relocation Components'!Y$4,'[5]Pop and Housing Units'!$J$4:$Q$4,0))*HLOOKUP(Y$4,$X$1:$AC$2,2,FALSE)*'[5]Number of Hazard Events'!D65*HLOOKUP(Y$4,[5]Assumptions!$B$2:$H$3,2,FALSE)</f>
        <v>982402051.87150848</v>
      </c>
      <c r="Z65" s="84">
        <f>HLOOKUP(Z$5,$AE$1:$AH$3,2,FALSE)*INDEX('[5]Pop and Housing Units'!$J$4:$Q$115,MATCH('Relocation Components'!$B65,'[5]Pop and Housing Units'!$Q$4:$Q$115,0),MATCH('Relocation Components'!Z$4,'[5]Pop and Housing Units'!$J$4:$Q$4,0))*HLOOKUP(Z$4,$X$1:$AC$2,2,FALSE)*'[5]Number of Hazard Events'!E65*HLOOKUP(Z$4,[5]Assumptions!$B$2:$H$3,2,FALSE)</f>
        <v>0</v>
      </c>
      <c r="AA65" s="84">
        <f>HLOOKUP(AA$5,$AE$1:$AH$3,2,FALSE)*INDEX('[5]Pop and Housing Units'!$J$4:$Q$115,MATCH('Relocation Components'!$B65,'[5]Pop and Housing Units'!$Q$4:$Q$115,0),MATCH('Relocation Components'!AA$4,'[5]Pop and Housing Units'!$J$4:$Q$4,0))*HLOOKUP(AA$4,$X$1:$AC$2,2,FALSE)*'[5]Number of Hazard Events'!F65*HLOOKUP(AA$4,[5]Assumptions!$B$2:$H$3,2,FALSE)</f>
        <v>3518363005.221313</v>
      </c>
      <c r="AB65" s="84">
        <f>HLOOKUP(AB$5,$AE$1:$AH$3,2,FALSE)*INDEX('[5]Pop and Housing Units'!$J$4:$Q$115,MATCH('Relocation Components'!$B65,'[5]Pop and Housing Units'!$Q$4:$Q$115,0),MATCH('Relocation Components'!AB$4,'[5]Pop and Housing Units'!$J$4:$Q$4,0))*HLOOKUP(AB$4,$X$1:$AC$2,2,FALSE)*'[5]Number of Hazard Events'!G65*HLOOKUP(AB$4,[5]Assumptions!$B$2:$H$3,2,FALSE)</f>
        <v>1021503886.4654408</v>
      </c>
      <c r="AC65" s="84">
        <f>HLOOKUP(AC$5,$AE$1:$AH$3,2,FALSE)*INDEX('[5]Pop and Housing Units'!$J$4:$Q$115,MATCH('Relocation Components'!$B65,'[5]Pop and Housing Units'!$Q$4:$Q$115,0),MATCH('Relocation Components'!AC$4,'[5]Pop and Housing Units'!$J$4:$Q$4,0))*HLOOKUP(AC$4,$X$1:$AC$2,2,FALSE)*'[5]Number of Hazard Events'!H65*HLOOKUP(AC$4,[5]Assumptions!$B$2:$H$3,2,FALSE)</f>
        <v>0</v>
      </c>
      <c r="AD65" s="84">
        <f>HLOOKUP(AD$5,$AE$1:$AH$3,2,FALSE)*INDEX('[5]Pop and Housing Units'!$J$4:$Q$115,MATCH('Relocation Components'!$B65,'[5]Pop and Housing Units'!$Q$4:$Q$115,0),MATCH('Relocation Components'!AD$4,'[5]Pop and Housing Units'!$J$4:$Q$4,0))*HLOOKUP(AD$4,$X$1:$AC$2,2,FALSE)*'[5]Number of Hazard Events'!I65*HLOOKUP(AD$4,[5]Assumptions!$B$2:$H$3,2,FALSE)</f>
        <v>8082976140.3134127</v>
      </c>
      <c r="AE65" s="84">
        <f>HLOOKUP(AE$5,$AE$1:$AH$3,2,FALSE)*INDEX('[5]Pop and Housing Units'!$J$4:$Q$115,MATCH('Relocation Components'!$B65,'[5]Pop and Housing Units'!$Q$4:$Q$115,0),MATCH('Relocation Components'!AE$4,'[5]Pop and Housing Units'!$J$4:$Q$4,0))*HLOOKUP(AE$4,$X$1:$AC$2,2,FALSE)*'[5]Number of Hazard Events'!J65*HLOOKUP(AE$4,[5]Assumptions!$B$2:$H$3,2,FALSE)</f>
        <v>1666033023.5774457</v>
      </c>
      <c r="AF65" s="84">
        <f>HLOOKUP(AF$5,$AE$1:$AH$3,2,FALSE)*INDEX('[5]Pop and Housing Units'!$J$4:$Q$115,MATCH('Relocation Components'!$B65,'[5]Pop and Housing Units'!$Q$4:$Q$115,0),MATCH('Relocation Components'!AF$4,'[5]Pop and Housing Units'!$J$4:$Q$4,0))*HLOOKUP(AF$4,$X$1:$AC$2,2,FALSE)*'[5]Number of Hazard Events'!K65*HLOOKUP(AF$4,[5]Assumptions!$B$2:$H$3,2,FALSE)</f>
        <v>0</v>
      </c>
      <c r="AG65" s="84">
        <f>HLOOKUP(AG$5,$AE$1:$AH$3,2,FALSE)*INDEX('[5]Pop and Housing Units'!$J$4:$Q$115,MATCH('Relocation Components'!$B65,'[5]Pop and Housing Units'!$Q$4:$Q$115,0),MATCH('Relocation Components'!AG$4,'[5]Pop and Housing Units'!$J$4:$Q$4,0))*HLOOKUP(AG$4,$X$1:$AC$2,2,FALSE)*'[5]Number of Hazard Events'!L65*HLOOKUP(AG$4,[5]Assumptions!$B$2:$H$3,2,FALSE)</f>
        <v>114876589.08262983</v>
      </c>
      <c r="AH65" s="84">
        <f>HLOOKUP(AH$5,$AE$1:$AH$3,2,FALSE)*INDEX('[5]Pop and Housing Units'!$J$4:$Q$115,MATCH('Relocation Components'!$B65,'[5]Pop and Housing Units'!$Q$4:$Q$115,0),MATCH('Relocation Components'!AH$4,'[5]Pop and Housing Units'!$J$4:$Q$4,0))*HLOOKUP(AH$4,$X$1:$AC$2,2,FALSE)*'[5]Number of Hazard Events'!M65*HLOOKUP(AH$4,[5]Assumptions!$B$2:$H$3,2,FALSE)</f>
        <v>39625526.69728452</v>
      </c>
      <c r="AI65" s="84">
        <f>HLOOKUP(AI$5,$AE$1:$AH$3,2,FALSE)*INDEX('[5]Pop and Housing Units'!$J$4:$Q$115,MATCH('Relocation Components'!$B65,'[5]Pop and Housing Units'!$Q$4:$Q$115,0),MATCH('Relocation Components'!AI$4,'[5]Pop and Housing Units'!$J$4:$Q$4,0))*HLOOKUP(AI$4,$X$1:$AC$2,2,FALSE)*'[5]Number of Hazard Events'!N65*HLOOKUP(AI$4,[5]Assumptions!$B$2:$H$3,2,FALSE)</f>
        <v>0</v>
      </c>
      <c r="AJ65" s="84">
        <f>HLOOKUP(AJ$5,$AE$1:$AH$3,2,FALSE)*INDEX('[5]Pop and Housing Units'!$J$4:$Q$115,MATCH('Relocation Components'!$B65,'[5]Pop and Housing Units'!$Q$4:$Q$115,0),MATCH('Relocation Components'!AJ$4,'[5]Pop and Housing Units'!$J$4:$Q$4,0))*HLOOKUP(AJ$4,$X$1:$AC$2,2,FALSE)*'[5]Number of Hazard Events'!O65*HLOOKUP(AJ$4,[5]Assumptions!$B$2:$H$3,2,FALSE)</f>
        <v>118228251.598774</v>
      </c>
      <c r="AK65" s="84">
        <f>HLOOKUP(AK$5,$AE$1:$AH$3,2,FALSE)*INDEX('[5]Pop and Housing Units'!$J$4:$Q$115,MATCH('Relocation Components'!$B65,'[5]Pop and Housing Units'!$Q$4:$Q$115,0),MATCH('Relocation Components'!AK$4,'[5]Pop and Housing Units'!$J$4:$Q$4,0))*HLOOKUP(AK$4,$X$1:$AC$2,2,FALSE)*'[5]Number of Hazard Events'!P65*HLOOKUP(AK$4,[5]Assumptions!$B$2:$H$3,2,FALSE)</f>
        <v>42503700.873890527</v>
      </c>
      <c r="AL65" s="84">
        <f>HLOOKUP(AL$5,$AE$1:$AH$3,2,FALSE)*INDEX('[5]Pop and Housing Units'!$J$4:$Q$115,MATCH('Relocation Components'!$B65,'[5]Pop and Housing Units'!$Q$4:$Q$115,0),MATCH('Relocation Components'!AL$4,'[5]Pop and Housing Units'!$J$4:$Q$4,0))*HLOOKUP(AL$4,$X$1:$AC$2,2,FALSE)*'[5]Number of Hazard Events'!Q65*HLOOKUP(AL$4,[5]Assumptions!$B$2:$H$3,2,FALSE)</f>
        <v>0</v>
      </c>
      <c r="AM65" s="84">
        <f>HLOOKUP(AM$5,$AE$1:$AH$3,2,FALSE)*INDEX('[5]Pop and Housing Units'!$J$4:$Q$115,MATCH('Relocation Components'!$B65,'[5]Pop and Housing Units'!$Q$4:$Q$115,0),MATCH('Relocation Components'!AM$4,'[5]Pop and Housing Units'!$J$4:$Q$4,0))*HLOOKUP(AM$4,$X$1:$AC$2,2,FALSE)*'[5]Number of Hazard Events'!R65*HLOOKUP(AM$4,[5]Assumptions!$B$2:$H$3,2,FALSE)</f>
        <v>22437742.459610712</v>
      </c>
      <c r="AN65" s="84">
        <f>HLOOKUP(AN$5,$AE$1:$AH$3,2,FALSE)*INDEX('[5]Pop and Housing Units'!$J$4:$Q$115,MATCH('Relocation Components'!$B65,'[5]Pop and Housing Units'!$Q$4:$Q$115,0),MATCH('Relocation Components'!AN$4,'[5]Pop and Housing Units'!$J$4:$Q$4,0))*HLOOKUP(AN$4,$X$1:$AC$2,2,FALSE)*'[5]Number of Hazard Events'!S65*HLOOKUP(AN$4,[5]Assumptions!$B$2:$H$3,2,FALSE)</f>
        <v>6310906.3752207952</v>
      </c>
      <c r="AO65" s="84">
        <f>HLOOKUP(AO$5,$AE$1:$AH$3,2,FALSE)*INDEX('[5]Pop and Housing Units'!$J$4:$Q$115,MATCH('Relocation Components'!$B65,'[5]Pop and Housing Units'!$Q$4:$Q$115,0),MATCH('Relocation Components'!AO$4,'[5]Pop and Housing Units'!$J$4:$Q$4,0))*HLOOKUP(AO$4,$X$1:$AC$2,2,FALSE)*'[5]Number of Hazard Events'!T65*HLOOKUP(AO$4,[5]Assumptions!$B$2:$H$3,2,FALSE)</f>
        <v>0</v>
      </c>
      <c r="AP65" s="60">
        <f t="shared" si="6"/>
        <v>18699774863.583759</v>
      </c>
      <c r="AQ65" s="60">
        <f>'Emergency Relocation Component'!AN75</f>
        <v>18698244609.860775</v>
      </c>
      <c r="AR65" s="60">
        <f t="shared" si="12"/>
        <v>1530253.722984314</v>
      </c>
      <c r="AS65" s="60">
        <f t="shared" si="13"/>
        <v>2601431.3290733336</v>
      </c>
      <c r="AT65" s="60">
        <f t="shared" si="14"/>
        <v>-5925785389.0987396</v>
      </c>
    </row>
    <row r="66" spans="1:46">
      <c r="A66">
        <f t="shared" si="9"/>
        <v>0.02</v>
      </c>
      <c r="B66" s="12">
        <f t="shared" si="7"/>
        <v>2080</v>
      </c>
      <c r="C66" s="60">
        <f>IF(MOD($B66,10)=0,VLOOKUP($B66,'[6]R1 Analysis'!$B$45:$X$58,23,FALSE),(VLOOKUP(CEILING($B66,10),$B$6:$R$116,COLUMN()-1,FALSE)-VLOOKUP(FLOOR($B66,10),$B$6:$R$116,COLUMN()-1,FALSE))/10+C65)</f>
        <v>22354704.528354034</v>
      </c>
      <c r="D66" s="60">
        <f>IF(MOD($B66,10)=0,VLOOKUP($B66,'[6]R1 Analysis'!$B$45:$X$58,15,FALSE),(VLOOKUP(CEILING($B66,10),$B$6:$R$116,COLUMN()-1,FALSE)-VLOOKUP(FLOOR($B66,10),$B$6:$R$116,COLUMN()-1,FALSE))/10+D65)</f>
        <v>3495381.1707846792</v>
      </c>
      <c r="E66" s="60">
        <f>IF(MOD($B66,10)=0,VLOOKUP($B66,'[6]R1 Analysis'!$B$45:$X$58,22,FALSE),(VLOOKUP(CEILING($B66,10),$B$6:$R$116,COLUMN()-1,FALSE)-VLOOKUP(FLOOR($B66,10),$B$6:$R$116,COLUMN()-1,FALSE))/10+E65)</f>
        <v>731811.56470781891</v>
      </c>
      <c r="F66" s="60">
        <f>IF(MOD($B66,10)=0,VLOOKUP($B66,'[6]R2 Analysis'!$B$45:$X$58,8,FALSE),(VLOOKUP(CEILING($B66,10),$B$6:$R$116,COLUMN()-1,FALSE)-VLOOKUP(FLOOR($B66,10),$B$6:$R$116,COLUMN()-1,FALSE))/10+F65)</f>
        <v>217786844.23238096</v>
      </c>
      <c r="G66" s="60">
        <f>IF(MOD($B66,10)=0,VLOOKUP($B66,'[6]R2 Analysis'!$B$45:$X$58,15,FALSE),(VLOOKUP(CEILING($B66,10),$B$6:$R$116,COLUMN()-1,FALSE)-VLOOKUP(FLOOR($B66,10),$B$6:$R$116,COLUMN()-1,FALSE))/10+G65)</f>
        <v>6839747.8800000008</v>
      </c>
      <c r="H66" s="60">
        <f>IF(MOD($B66,10)=0,VLOOKUP($B66,'[6]R2 Analysis'!$B$45:$X$58,22,FALSE),(VLOOKUP(CEILING($B66,10),$B$6:$R$116,COLUMN()-1,FALSE)-VLOOKUP(FLOOR($B66,10),$B$6:$R$116,COLUMN()-1,FALSE))/10+H65)</f>
        <v>1406828.6923209876</v>
      </c>
      <c r="I66" s="60">
        <f>IF(MOD($B66,10)=0,VLOOKUP($B66,'[6]R3 Analysis'!$B$45:$X$58,8,FALSE),(VLOOKUP(CEILING($B66,10),$B$6:$R$116,COLUMN()-1,FALSE)-VLOOKUP(FLOOR($B66,10),$B$6:$R$116,COLUMN()-1,FALSE))/10+I65)</f>
        <v>35619659.836387098</v>
      </c>
      <c r="J66" s="60">
        <f>IF(MOD($B66,10)=0,VLOOKUP($B66,'[6]R3 Analysis'!$B$45:$X$58,15,FALSE),(VLOOKUP(CEILING($B66,10),$B$6:$R$116,COLUMN()-1,FALSE)-VLOOKUP(FLOOR($B66,10),$B$6:$R$116,COLUMN()-1,FALSE))/10+J65)</f>
        <v>2464936.98</v>
      </c>
      <c r="K66" s="60">
        <f>IF(MOD($B66,10)=0,VLOOKUP($B66,'[6]R3 Analysis'!$B$45:$X$58,22,FALSE),(VLOOKUP(CEILING($B66,10),$B$6:$R$116,COLUMN()-1,FALSE)-VLOOKUP(FLOOR($B66,10),$B$6:$R$116,COLUMN()-1,FALSE))/10+K65)</f>
        <v>940882.37209009007</v>
      </c>
      <c r="L66" s="60">
        <f>IF(MOD($B66,10)=0,VLOOKUP($B66,'[6]R4 Analysis'!$B$45:$X$58,8,FALSE),(VLOOKUP(CEILING($B66,10),$B$6:$R$116,COLUMN()-1,FALSE)-VLOOKUP(FLOOR($B66,10),$B$6:$R$116,COLUMN()-1,FALSE))/10+L65)</f>
        <v>22273465.245721154</v>
      </c>
      <c r="M66" s="60">
        <f>IF(MOD($B66,10)=0,VLOOKUP($B66,'[6]R4 Analysis'!$B$45:$X$58,15,FALSE),(VLOOKUP(CEILING($B66,10),$B$6:$R$116,COLUMN()-1,FALSE)-VLOOKUP(FLOOR($B66,10),$B$6:$R$116,COLUMN()-1,FALSE))/10+M65)</f>
        <v>830510.94527070702</v>
      </c>
      <c r="N66" s="60">
        <f>IF(MOD($B66,10)=0,VLOOKUP($B66,'[6]R4 Analysis'!$B$45:$X$58,22,FALSE),(VLOOKUP(CEILING($B66,10),$B$6:$R$116,COLUMN()-1,FALSE)-VLOOKUP(FLOOR($B66,10),$B$6:$R$116,COLUMN()-1,FALSE))/10+N65)</f>
        <v>304748.72986351227</v>
      </c>
      <c r="O66" s="60">
        <f>IF(MOD($B66,10)=0,VLOOKUP($B66,'[6]R5 Analysis'!$B$45:$X$58,8,FALSE),(VLOOKUP(CEILING($B66,10),$B$6:$R$116,COLUMN()-1,FALSE)-VLOOKUP(FLOOR($B66,10),$B$6:$R$116,COLUMN()-1,FALSE))/10+O65)</f>
        <v>49823568.46875</v>
      </c>
      <c r="P66" s="60">
        <f>IF(MOD($B66,10)=0,VLOOKUP($B66,'[6]R5 Analysis'!$B$45:$X$58,15,FALSE),(VLOOKUP(CEILING($B66,10),$B$6:$R$116,COLUMN()-1,FALSE)-VLOOKUP(FLOOR($B66,10),$B$6:$R$116,COLUMN()-1,FALSE))/10+P65)</f>
        <v>713982.37538206903</v>
      </c>
      <c r="Q66" s="60">
        <f>IF(MOD($B66,10)=0,VLOOKUP($B66,'[6]R5 Analysis'!$B$45:$X$58,22,FALSE),(VLOOKUP(CEILING($B66,10),$B$6:$R$116,COLUMN()-1,FALSE)-VLOOKUP(FLOOR($B66,10),$B$6:$R$116,COLUMN()-1,FALSE))/10+Q65)</f>
        <v>296451.40968367353</v>
      </c>
      <c r="R66" s="60">
        <f>IF(MOD($B66,10)=0,VLOOKUP($B66,'[6]R6 Analysis'!$B$45:$X$58,8,FALSE),(VLOOKUP(CEILING($B66,10),$B$6:$R$116,COLUMN()-1,FALSE)-VLOOKUP(FLOOR($B66,10),$B$6:$R$116,COLUMN()-1,FALSE))/10+R65)</f>
        <v>2842368.09</v>
      </c>
      <c r="S66" s="60">
        <f>IF(MOD($B66,10)=0,VLOOKUP($B66,'[6]R6 Analysis'!$B$45:$X$58,15,FALSE),(VLOOKUP(CEILING($B66,10),$B$6:$T$116,COLUMN()-1,FALSE)-VLOOKUP(FLOOR($B66,10),$B$6:$T$116,COLUMN()-1,FALSE))/10+S65)</f>
        <v>348090.27750000003</v>
      </c>
      <c r="T66" s="60">
        <f>IF(MOD($B66,10)=0,VLOOKUP($B66,'[6]R6 Analysis'!$B$45:$X$58,22,FALSE),(VLOOKUP(CEILING($B66,10),$B$6:$T$116,COLUMN()-1,FALSE)-VLOOKUP(FLOOR($B66,10),$B$6:$T$116,COLUMN()-1,FALSE))/10+T65)</f>
        <v>191206.31203254237</v>
      </c>
      <c r="U66" s="60">
        <f t="shared" si="10"/>
        <v>369265189.1112293</v>
      </c>
      <c r="V66" s="60">
        <f>'Emergency Relocation Component'!U76</f>
        <v>6593787151.2827711</v>
      </c>
      <c r="W66" s="103">
        <f t="shared" si="11"/>
        <v>-6224521962.1715422</v>
      </c>
      <c r="X66" s="84">
        <f>HLOOKUP(X$5,$AE$1:$AH$3,2,FALSE)*INDEX('[5]Pop and Housing Units'!$J$4:$Q$115,MATCH('Relocation Components'!$B66,'[5]Pop and Housing Units'!$Q$4:$Q$115,0),MATCH('Relocation Components'!X$4,'[5]Pop and Housing Units'!$J$4:$Q$4,0))*HLOOKUP(X$4,$X$1:$AC$2,2,FALSE)*'[5]Number of Hazard Events'!C66*HLOOKUP(X$4,[5]Assumptions!$B$2:$H$3,2,FALSE)</f>
        <v>3200689253.9977269</v>
      </c>
      <c r="Y66" s="84">
        <f>HLOOKUP(Y$5,$AE$1:$AH$3,2,FALSE)*INDEX('[5]Pop and Housing Units'!$J$4:$Q$115,MATCH('Relocation Components'!$B66,'[5]Pop and Housing Units'!$Q$4:$Q$115,0),MATCH('Relocation Components'!Y$4,'[5]Pop and Housing Units'!$J$4:$Q$4,0))*HLOOKUP(Y$4,$X$1:$AC$2,2,FALSE)*'[5]Number of Hazard Events'!D66*HLOOKUP(Y$4,[5]Assumptions!$B$2:$H$3,2,FALSE)</f>
        <v>1019355955.8500533</v>
      </c>
      <c r="Z66" s="84">
        <f>HLOOKUP(Z$5,$AE$1:$AH$3,2,FALSE)*INDEX('[5]Pop and Housing Units'!$J$4:$Q$115,MATCH('Relocation Components'!$B66,'[5]Pop and Housing Units'!$Q$4:$Q$115,0),MATCH('Relocation Components'!Z$4,'[5]Pop and Housing Units'!$J$4:$Q$4,0))*HLOOKUP(Z$4,$X$1:$AC$2,2,FALSE)*'[5]Number of Hazard Events'!E66*HLOOKUP(Z$4,[5]Assumptions!$B$2:$H$3,2,FALSE)</f>
        <v>0</v>
      </c>
      <c r="AA66" s="84">
        <f>HLOOKUP(AA$5,$AE$1:$AH$3,2,FALSE)*INDEX('[5]Pop and Housing Units'!$J$4:$Q$115,MATCH('Relocation Components'!$B66,'[5]Pop and Housing Units'!$Q$4:$Q$115,0),MATCH('Relocation Components'!AA$4,'[5]Pop and Housing Units'!$J$4:$Q$4,0))*HLOOKUP(AA$4,$X$1:$AC$2,2,FALSE)*'[5]Number of Hazard Events'!F66*HLOOKUP(AA$4,[5]Assumptions!$B$2:$H$3,2,FALSE)</f>
        <v>3640596559.3277168</v>
      </c>
      <c r="AB66" s="84">
        <f>HLOOKUP(AB$5,$AE$1:$AH$3,2,FALSE)*INDEX('[5]Pop and Housing Units'!$J$4:$Q$115,MATCH('Relocation Components'!$B66,'[5]Pop and Housing Units'!$Q$4:$Q$115,0),MATCH('Relocation Components'!AB$4,'[5]Pop and Housing Units'!$J$4:$Q$4,0))*HLOOKUP(AB$4,$X$1:$AC$2,2,FALSE)*'[5]Number of Hazard Events'!G66*HLOOKUP(AB$4,[5]Assumptions!$B$2:$H$3,2,FALSE)</f>
        <v>1057060673.0138034</v>
      </c>
      <c r="AC66" s="84">
        <f>HLOOKUP(AC$5,$AE$1:$AH$3,2,FALSE)*INDEX('[5]Pop and Housing Units'!$J$4:$Q$115,MATCH('Relocation Components'!$B66,'[5]Pop and Housing Units'!$Q$4:$Q$115,0),MATCH('Relocation Components'!AC$4,'[5]Pop and Housing Units'!$J$4:$Q$4,0))*HLOOKUP(AC$4,$X$1:$AC$2,2,FALSE)*'[5]Number of Hazard Events'!H66*HLOOKUP(AC$4,[5]Assumptions!$B$2:$H$3,2,FALSE)</f>
        <v>0</v>
      </c>
      <c r="AD66" s="84">
        <f>HLOOKUP(AD$5,$AE$1:$AH$3,2,FALSE)*INDEX('[5]Pop and Housing Units'!$J$4:$Q$115,MATCH('Relocation Components'!$B66,'[5]Pop and Housing Units'!$Q$4:$Q$115,0),MATCH('Relocation Components'!AD$4,'[5]Pop and Housing Units'!$J$4:$Q$4,0))*HLOOKUP(AD$4,$X$1:$AC$2,2,FALSE)*'[5]Number of Hazard Events'!I66*HLOOKUP(AD$4,[5]Assumptions!$B$2:$H$3,2,FALSE)</f>
        <v>8386208033.3230324</v>
      </c>
      <c r="AE66" s="84">
        <f>HLOOKUP(AE$5,$AE$1:$AH$3,2,FALSE)*INDEX('[5]Pop and Housing Units'!$J$4:$Q$115,MATCH('Relocation Components'!$B66,'[5]Pop and Housing Units'!$Q$4:$Q$115,0),MATCH('Relocation Components'!AE$4,'[5]Pop and Housing Units'!$J$4:$Q$4,0))*HLOOKUP(AE$4,$X$1:$AC$2,2,FALSE)*'[5]Number of Hazard Events'!J66*HLOOKUP(AE$4,[5]Assumptions!$B$2:$H$3,2,FALSE)</f>
        <v>1728471522.2685819</v>
      </c>
      <c r="AF66" s="84">
        <f>HLOOKUP(AF$5,$AE$1:$AH$3,2,FALSE)*INDEX('[5]Pop and Housing Units'!$J$4:$Q$115,MATCH('Relocation Components'!$B66,'[5]Pop and Housing Units'!$Q$4:$Q$115,0),MATCH('Relocation Components'!AF$4,'[5]Pop and Housing Units'!$J$4:$Q$4,0))*HLOOKUP(AF$4,$X$1:$AC$2,2,FALSE)*'[5]Number of Hazard Events'!K66*HLOOKUP(AF$4,[5]Assumptions!$B$2:$H$3,2,FALSE)</f>
        <v>0</v>
      </c>
      <c r="AG66" s="84">
        <f>HLOOKUP(AG$5,$AE$1:$AH$3,2,FALSE)*INDEX('[5]Pop and Housing Units'!$J$4:$Q$115,MATCH('Relocation Components'!$B66,'[5]Pop and Housing Units'!$Q$4:$Q$115,0),MATCH('Relocation Components'!AG$4,'[5]Pop and Housing Units'!$J$4:$Q$4,0))*HLOOKUP(AG$4,$X$1:$AC$2,2,FALSE)*'[5]Number of Hazard Events'!L66*HLOOKUP(AG$4,[5]Assumptions!$B$2:$H$3,2,FALSE)</f>
        <v>115186980.4007694</v>
      </c>
      <c r="AH66" s="84">
        <f>HLOOKUP(AH$5,$AE$1:$AH$3,2,FALSE)*INDEX('[5]Pop and Housing Units'!$J$4:$Q$115,MATCH('Relocation Components'!$B66,'[5]Pop and Housing Units'!$Q$4:$Q$115,0),MATCH('Relocation Components'!AH$4,'[5]Pop and Housing Units'!$J$4:$Q$4,0))*HLOOKUP(AH$4,$X$1:$AC$2,2,FALSE)*'[5]Number of Hazard Events'!M66*HLOOKUP(AH$4,[5]Assumptions!$B$2:$H$3,2,FALSE)</f>
        <v>39733315.389856793</v>
      </c>
      <c r="AI66" s="84">
        <f>HLOOKUP(AI$5,$AE$1:$AH$3,2,FALSE)*INDEX('[5]Pop and Housing Units'!$J$4:$Q$115,MATCH('Relocation Components'!$B66,'[5]Pop and Housing Units'!$Q$4:$Q$115,0),MATCH('Relocation Components'!AI$4,'[5]Pop and Housing Units'!$J$4:$Q$4,0))*HLOOKUP(AI$4,$X$1:$AC$2,2,FALSE)*'[5]Number of Hazard Events'!N66*HLOOKUP(AI$4,[5]Assumptions!$B$2:$H$3,2,FALSE)</f>
        <v>0</v>
      </c>
      <c r="AJ66" s="84">
        <f>HLOOKUP(AJ$5,$AE$1:$AH$3,2,FALSE)*INDEX('[5]Pop and Housing Units'!$J$4:$Q$115,MATCH('Relocation Components'!$B66,'[5]Pop and Housing Units'!$Q$4:$Q$115,0),MATCH('Relocation Components'!AJ$4,'[5]Pop and Housing Units'!$J$4:$Q$4,0))*HLOOKUP(AJ$4,$X$1:$AC$2,2,FALSE)*'[5]Number of Hazard Events'!O66*HLOOKUP(AJ$4,[5]Assumptions!$B$2:$H$3,2,FALSE)</f>
        <v>118602867.1784967</v>
      </c>
      <c r="AK66" s="84">
        <f>HLOOKUP(AK$5,$AE$1:$AH$3,2,FALSE)*INDEX('[5]Pop and Housing Units'!$J$4:$Q$115,MATCH('Relocation Components'!$B66,'[5]Pop and Housing Units'!$Q$4:$Q$115,0),MATCH('Relocation Components'!AK$4,'[5]Pop and Housing Units'!$J$4:$Q$4,0))*HLOOKUP(AK$4,$X$1:$AC$2,2,FALSE)*'[5]Number of Hazard Events'!P66*HLOOKUP(AK$4,[5]Assumptions!$B$2:$H$3,2,FALSE)</f>
        <v>42633777.321763612</v>
      </c>
      <c r="AL66" s="84">
        <f>HLOOKUP(AL$5,$AE$1:$AH$3,2,FALSE)*INDEX('[5]Pop and Housing Units'!$J$4:$Q$115,MATCH('Relocation Components'!$B66,'[5]Pop and Housing Units'!$Q$4:$Q$115,0),MATCH('Relocation Components'!AL$4,'[5]Pop and Housing Units'!$J$4:$Q$4,0))*HLOOKUP(AL$4,$X$1:$AC$2,2,FALSE)*'[5]Number of Hazard Events'!Q66*HLOOKUP(AL$4,[5]Assumptions!$B$2:$H$3,2,FALSE)</f>
        <v>0</v>
      </c>
      <c r="AM66" s="84">
        <f>HLOOKUP(AM$5,$AE$1:$AH$3,2,FALSE)*INDEX('[5]Pop and Housing Units'!$J$4:$Q$115,MATCH('Relocation Components'!$B66,'[5]Pop and Housing Units'!$Q$4:$Q$115,0),MATCH('Relocation Components'!AM$4,'[5]Pop and Housing Units'!$J$4:$Q$4,0))*HLOOKUP(AM$4,$X$1:$AC$2,2,FALSE)*'[5]Number of Hazard Events'!R66*HLOOKUP(AM$4,[5]Assumptions!$B$2:$H$3,2,FALSE)</f>
        <v>22595896.288098495</v>
      </c>
      <c r="AN66" s="84">
        <f>HLOOKUP(AN$5,$AE$1:$AH$3,2,FALSE)*INDEX('[5]Pop and Housing Units'!$J$4:$Q$115,MATCH('Relocation Components'!$B66,'[5]Pop and Housing Units'!$Q$4:$Q$115,0),MATCH('Relocation Components'!AN$4,'[5]Pop and Housing Units'!$J$4:$Q$4,0))*HLOOKUP(AN$4,$X$1:$AC$2,2,FALSE)*'[5]Number of Hazard Events'!S66*HLOOKUP(AN$4,[5]Assumptions!$B$2:$H$3,2,FALSE)</f>
        <v>6355095.8310277015</v>
      </c>
      <c r="AO66" s="84">
        <f>HLOOKUP(AO$5,$AE$1:$AH$3,2,FALSE)*INDEX('[5]Pop and Housing Units'!$J$4:$Q$115,MATCH('Relocation Components'!$B66,'[5]Pop and Housing Units'!$Q$4:$Q$115,0),MATCH('Relocation Components'!AO$4,'[5]Pop and Housing Units'!$J$4:$Q$4,0))*HLOOKUP(AO$4,$X$1:$AC$2,2,FALSE)*'[5]Number of Hazard Events'!T66*HLOOKUP(AO$4,[5]Assumptions!$B$2:$H$3,2,FALSE)</f>
        <v>0</v>
      </c>
      <c r="AP66" s="60">
        <f t="shared" si="6"/>
        <v>19377489930.190926</v>
      </c>
      <c r="AQ66" s="60">
        <f>'Emergency Relocation Component'!AN76</f>
        <v>19375913821.867702</v>
      </c>
      <c r="AR66" s="60">
        <f t="shared" si="12"/>
        <v>1576108.323223114</v>
      </c>
      <c r="AS66" s="60">
        <f t="shared" si="13"/>
        <v>2679384.1494792937</v>
      </c>
      <c r="AT66" s="60">
        <f t="shared" si="14"/>
        <v>-6221842578.0220633</v>
      </c>
    </row>
    <row r="67" spans="1:46">
      <c r="A67">
        <f t="shared" si="9"/>
        <v>0.02</v>
      </c>
      <c r="B67" s="12">
        <f t="shared" si="7"/>
        <v>2081</v>
      </c>
      <c r="C67" s="60">
        <f>IF(MOD($B67,10)=0,VLOOKUP($B67,'[6]R1 Analysis'!$B$45:$X$58,23,FALSE),(VLOOKUP(CEILING($B67,10),$B$6:$R$116,COLUMN()-1,FALSE)-VLOOKUP(FLOOR($B67,10),$B$6:$R$116,COLUMN()-1,FALSE))/10+C66)</f>
        <v>22250244.262950245</v>
      </c>
      <c r="D67" s="60">
        <f>IF(MOD($B67,10)=0,VLOOKUP($B67,'[6]R1 Analysis'!$B$45:$X$58,15,FALSE),(VLOOKUP(CEILING($B67,10),$B$6:$R$116,COLUMN()-1,FALSE)-VLOOKUP(FLOOR($B67,10),$B$6:$R$116,COLUMN()-1,FALSE))/10+D66)</f>
        <v>3478889.9472565735</v>
      </c>
      <c r="E67" s="60">
        <f>IF(MOD($B67,10)=0,VLOOKUP($B67,'[6]R1 Analysis'!$B$45:$X$58,22,FALSE),(VLOOKUP(CEILING($B67,10),$B$6:$R$116,COLUMN()-1,FALSE)-VLOOKUP(FLOOR($B67,10),$B$6:$R$116,COLUMN()-1,FALSE))/10+E66)</f>
        <v>728374.96124444436</v>
      </c>
      <c r="F67" s="60">
        <f>IF(MOD($B67,10)=0,VLOOKUP($B67,'[6]R2 Analysis'!$B$45:$X$58,8,FALSE),(VLOOKUP(CEILING($B67,10),$B$6:$R$116,COLUMN()-1,FALSE)-VLOOKUP(FLOOR($B67,10),$B$6:$R$116,COLUMN()-1,FALSE))/10+F66)</f>
        <v>216771439.33161905</v>
      </c>
      <c r="G67" s="60">
        <f>IF(MOD($B67,10)=0,VLOOKUP($B67,'[6]R2 Analysis'!$B$45:$X$58,15,FALSE),(VLOOKUP(CEILING($B67,10),$B$6:$R$116,COLUMN()-1,FALSE)-VLOOKUP(FLOOR($B67,10),$B$6:$R$116,COLUMN()-1,FALSE))/10+G66)</f>
        <v>6807556.3755813958</v>
      </c>
      <c r="H67" s="60">
        <f>IF(MOD($B67,10)=0,VLOOKUP($B67,'[6]R2 Analysis'!$B$45:$X$58,22,FALSE),(VLOOKUP(CEILING($B67,10),$B$6:$R$116,COLUMN()-1,FALSE)-VLOOKUP(FLOOR($B67,10),$B$6:$R$116,COLUMN()-1,FALSE))/10+H66)</f>
        <v>1400230.1263302469</v>
      </c>
      <c r="I67" s="60">
        <f>IF(MOD($B67,10)=0,VLOOKUP($B67,'[6]R3 Analysis'!$B$45:$X$58,8,FALSE),(VLOOKUP(CEILING($B67,10),$B$6:$R$116,COLUMN()-1,FALSE)-VLOOKUP(FLOOR($B67,10),$B$6:$R$116,COLUMN()-1,FALSE))/10+I66)</f>
        <v>35451435.570219353</v>
      </c>
      <c r="J67" s="60">
        <f>IF(MOD($B67,10)=0,VLOOKUP($B67,'[6]R3 Analysis'!$B$45:$X$58,15,FALSE),(VLOOKUP(CEILING($B67,10),$B$6:$R$116,COLUMN()-1,FALSE)-VLOOKUP(FLOOR($B67,10),$B$6:$R$116,COLUMN()-1,FALSE))/10+J66)</f>
        <v>2453395.0584</v>
      </c>
      <c r="K67" s="60">
        <f>IF(MOD($B67,10)=0,VLOOKUP($B67,'[6]R3 Analysis'!$B$45:$X$58,22,FALSE),(VLOOKUP(CEILING($B67,10),$B$6:$R$116,COLUMN()-1,FALSE)-VLOOKUP(FLOOR($B67,10),$B$6:$R$116,COLUMN()-1,FALSE))/10+K66)</f>
        <v>936472.41663063061</v>
      </c>
      <c r="L67" s="60">
        <f>IF(MOD($B67,10)=0,VLOOKUP($B67,'[6]R4 Analysis'!$B$45:$X$58,8,FALSE),(VLOOKUP(CEILING($B67,10),$B$6:$R$116,COLUMN()-1,FALSE)-VLOOKUP(FLOOR($B67,10),$B$6:$R$116,COLUMN()-1,FALSE))/10+L66)</f>
        <v>22168085.410149999</v>
      </c>
      <c r="M67" s="60">
        <f>IF(MOD($B67,10)=0,VLOOKUP($B67,'[6]R4 Analysis'!$B$45:$X$58,15,FALSE),(VLOOKUP(CEILING($B67,10),$B$6:$R$116,COLUMN()-1,FALSE)-VLOOKUP(FLOOR($B67,10),$B$6:$R$116,COLUMN()-1,FALSE))/10+M66)</f>
        <v>826627.6334941918</v>
      </c>
      <c r="N67" s="60">
        <f>IF(MOD($B67,10)=0,VLOOKUP($B67,'[6]R4 Analysis'!$B$45:$X$58,22,FALSE),(VLOOKUP(CEILING($B67,10),$B$6:$R$116,COLUMN()-1,FALSE)-VLOOKUP(FLOOR($B67,10),$B$6:$R$116,COLUMN()-1,FALSE))/10+N66)</f>
        <v>303322.70849099179</v>
      </c>
      <c r="O67" s="60">
        <f>IF(MOD($B67,10)=0,VLOOKUP($B67,'[6]R5 Analysis'!$B$45:$X$58,8,FALSE),(VLOOKUP(CEILING($B67,10),$B$6:$R$116,COLUMN()-1,FALSE)-VLOOKUP(FLOOR($B67,10),$B$6:$R$116,COLUMN()-1,FALSE))/10+O66)</f>
        <v>49597701.625024997</v>
      </c>
      <c r="P67" s="60">
        <f>IF(MOD($B67,10)=0,VLOOKUP($B67,'[6]R5 Analysis'!$B$45:$X$58,15,FALSE),(VLOOKUP(CEILING($B67,10),$B$6:$R$116,COLUMN()-1,FALSE)-VLOOKUP(FLOOR($B67,10),$B$6:$R$116,COLUMN()-1,FALSE))/10+P66)</f>
        <v>710645.51413213799</v>
      </c>
      <c r="Q67" s="60">
        <f>IF(MOD($B67,10)=0,VLOOKUP($B67,'[6]R5 Analysis'!$B$45:$X$58,22,FALSE),(VLOOKUP(CEILING($B67,10),$B$6:$R$116,COLUMN()-1,FALSE)-VLOOKUP(FLOOR($B67,10),$B$6:$R$116,COLUMN()-1,FALSE))/10+Q66)</f>
        <v>295062.98787091841</v>
      </c>
      <c r="R67" s="60">
        <f>IF(MOD($B67,10)=0,VLOOKUP($B67,'[6]R6 Analysis'!$B$45:$X$58,8,FALSE),(VLOOKUP(CEILING($B67,10),$B$6:$R$116,COLUMN()-1,FALSE)-VLOOKUP(FLOOR($B67,10),$B$6:$R$116,COLUMN()-1,FALSE))/10+R66)</f>
        <v>2828156.2495499998</v>
      </c>
      <c r="S67" s="60">
        <f>IF(MOD($B67,10)=0,VLOOKUP($B67,'[6]R6 Analysis'!$B$45:$X$58,15,FALSE),(VLOOKUP(CEILING($B67,10),$B$6:$T$116,COLUMN()-1,FALSE)-VLOOKUP(FLOOR($B67,10),$B$6:$T$116,COLUMN()-1,FALSE))/10+S66)</f>
        <v>346440.07174000004</v>
      </c>
      <c r="T67" s="60">
        <f>IF(MOD($B67,10)=0,VLOOKUP($B67,'[6]R6 Analysis'!$B$45:$X$58,22,FALSE),(VLOOKUP(CEILING($B67,10),$B$6:$T$116,COLUMN()-1,FALSE)-VLOOKUP(FLOOR($B67,10),$B$6:$T$116,COLUMN()-1,FALSE))/10+T66)</f>
        <v>190309.09784677965</v>
      </c>
      <c r="U67" s="60">
        <f t="shared" si="10"/>
        <v>367544389.3485319</v>
      </c>
      <c r="V67" s="60">
        <f>'Emergency Relocation Component'!U77</f>
        <v>6891228638.4901161</v>
      </c>
      <c r="W67" s="103">
        <f t="shared" si="11"/>
        <v>-6523684249.1415844</v>
      </c>
      <c r="X67" s="84">
        <f>HLOOKUP(X$5,$AE$1:$AH$3,2,FALSE)*INDEX('[5]Pop and Housing Units'!$J$4:$Q$115,MATCH('Relocation Components'!$B67,'[5]Pop and Housing Units'!$Q$4:$Q$115,0),MATCH('Relocation Components'!X$4,'[5]Pop and Housing Units'!$J$4:$Q$4,0))*HLOOKUP(X$4,$X$1:$AC$2,2,FALSE)*'[5]Number of Hazard Events'!C67*HLOOKUP(X$4,[5]Assumptions!$B$2:$H$3,2,FALSE)</f>
        <v>3316616150.2734103</v>
      </c>
      <c r="Y67" s="84">
        <f>HLOOKUP(Y$5,$AE$1:$AH$3,2,FALSE)*INDEX('[5]Pop and Housing Units'!$J$4:$Q$115,MATCH('Relocation Components'!$B67,'[5]Pop and Housing Units'!$Q$4:$Q$115,0),MATCH('Relocation Components'!Y$4,'[5]Pop and Housing Units'!$J$4:$Q$4,0))*HLOOKUP(Y$4,$X$1:$AC$2,2,FALSE)*'[5]Number of Hazard Events'!D67*HLOOKUP(Y$4,[5]Assumptions!$B$2:$H$3,2,FALSE)</f>
        <v>1056218223.2512218</v>
      </c>
      <c r="Z67" s="84">
        <f>HLOOKUP(Z$5,$AE$1:$AH$3,2,FALSE)*INDEX('[5]Pop and Housing Units'!$J$4:$Q$115,MATCH('Relocation Components'!$B67,'[5]Pop and Housing Units'!$Q$4:$Q$115,0),MATCH('Relocation Components'!Z$4,'[5]Pop and Housing Units'!$J$4:$Q$4,0))*HLOOKUP(Z$4,$X$1:$AC$2,2,FALSE)*'[5]Number of Hazard Events'!E67*HLOOKUP(Z$4,[5]Assumptions!$B$2:$H$3,2,FALSE)</f>
        <v>0</v>
      </c>
      <c r="AA67" s="84">
        <f>HLOOKUP(AA$5,$AE$1:$AH$3,2,FALSE)*INDEX('[5]Pop and Housing Units'!$J$4:$Q$115,MATCH('Relocation Components'!$B67,'[5]Pop and Housing Units'!$Q$4:$Q$115,0),MATCH('Relocation Components'!AA$4,'[5]Pop and Housing Units'!$J$4:$Q$4,0))*HLOOKUP(AA$4,$X$1:$AC$2,2,FALSE)*'[5]Number of Hazard Events'!F67*HLOOKUP(AA$4,[5]Assumptions!$B$2:$H$3,2,FALSE)</f>
        <v>3762567378.4492674</v>
      </c>
      <c r="AB67" s="84">
        <f>HLOOKUP(AB$5,$AE$1:$AH$3,2,FALSE)*INDEX('[5]Pop and Housing Units'!$J$4:$Q$115,MATCH('Relocation Components'!$B67,'[5]Pop and Housing Units'!$Q$4:$Q$115,0),MATCH('Relocation Components'!AB$4,'[5]Pop and Housing Units'!$J$4:$Q$4,0))*HLOOKUP(AB$4,$X$1:$AC$2,2,FALSE)*'[5]Number of Hazard Events'!G67*HLOOKUP(AB$4,[5]Assumptions!$B$2:$H$3,2,FALSE)</f>
        <v>1092426887.8634403</v>
      </c>
      <c r="AC67" s="84">
        <f>HLOOKUP(AC$5,$AE$1:$AH$3,2,FALSE)*INDEX('[5]Pop and Housing Units'!$J$4:$Q$115,MATCH('Relocation Components'!$B67,'[5]Pop and Housing Units'!$Q$4:$Q$115,0),MATCH('Relocation Components'!AC$4,'[5]Pop and Housing Units'!$J$4:$Q$4,0))*HLOOKUP(AC$4,$X$1:$AC$2,2,FALSE)*'[5]Number of Hazard Events'!H67*HLOOKUP(AC$4,[5]Assumptions!$B$2:$H$3,2,FALSE)</f>
        <v>0</v>
      </c>
      <c r="AD67" s="84">
        <f>HLOOKUP(AD$5,$AE$1:$AH$3,2,FALSE)*INDEX('[5]Pop and Housing Units'!$J$4:$Q$115,MATCH('Relocation Components'!$B67,'[5]Pop and Housing Units'!$Q$4:$Q$115,0),MATCH('Relocation Components'!AD$4,'[5]Pop and Housing Units'!$J$4:$Q$4,0))*HLOOKUP(AD$4,$X$1:$AC$2,2,FALSE)*'[5]Number of Hazard Events'!I67*HLOOKUP(AD$4,[5]Assumptions!$B$2:$H$3,2,FALSE)</f>
        <v>8688566739.7165642</v>
      </c>
      <c r="AE67" s="84">
        <f>HLOOKUP(AE$5,$AE$1:$AH$3,2,FALSE)*INDEX('[5]Pop and Housing Units'!$J$4:$Q$115,MATCH('Relocation Components'!$B67,'[5]Pop and Housing Units'!$Q$4:$Q$115,0),MATCH('Relocation Components'!AE$4,'[5]Pop and Housing Units'!$J$4:$Q$4,0))*HLOOKUP(AE$4,$X$1:$AC$2,2,FALSE)*'[5]Number of Hazard Events'!J67*HLOOKUP(AE$4,[5]Assumptions!$B$2:$H$3,2,FALSE)</f>
        <v>1790862925.792002</v>
      </c>
      <c r="AF67" s="84">
        <f>HLOOKUP(AF$5,$AE$1:$AH$3,2,FALSE)*INDEX('[5]Pop and Housing Units'!$J$4:$Q$115,MATCH('Relocation Components'!$B67,'[5]Pop and Housing Units'!$Q$4:$Q$115,0),MATCH('Relocation Components'!AF$4,'[5]Pop and Housing Units'!$J$4:$Q$4,0))*HLOOKUP(AF$4,$X$1:$AC$2,2,FALSE)*'[5]Number of Hazard Events'!K67*HLOOKUP(AF$4,[5]Assumptions!$B$2:$H$3,2,FALSE)</f>
        <v>0</v>
      </c>
      <c r="AG67" s="84">
        <f>HLOOKUP(AG$5,$AE$1:$AH$3,2,FALSE)*INDEX('[5]Pop and Housing Units'!$J$4:$Q$115,MATCH('Relocation Components'!$B67,'[5]Pop and Housing Units'!$Q$4:$Q$115,0),MATCH('Relocation Components'!AG$4,'[5]Pop and Housing Units'!$J$4:$Q$4,0))*HLOOKUP(AG$4,$X$1:$AC$2,2,FALSE)*'[5]Number of Hazard Events'!L67*HLOOKUP(AG$4,[5]Assumptions!$B$2:$H$3,2,FALSE)</f>
        <v>115294127.91334759</v>
      </c>
      <c r="AH67" s="84">
        <f>HLOOKUP(AH$5,$AE$1:$AH$3,2,FALSE)*INDEX('[5]Pop and Housing Units'!$J$4:$Q$115,MATCH('Relocation Components'!$B67,'[5]Pop and Housing Units'!$Q$4:$Q$115,0),MATCH('Relocation Components'!AH$4,'[5]Pop and Housing Units'!$J$4:$Q$4,0))*HLOOKUP(AH$4,$X$1:$AC$2,2,FALSE)*'[5]Number of Hazard Events'!M67*HLOOKUP(AH$4,[5]Assumptions!$B$2:$H$3,2,FALSE)</f>
        <v>39772488.161983438</v>
      </c>
      <c r="AI67" s="84">
        <f>HLOOKUP(AI$5,$AE$1:$AH$3,2,FALSE)*INDEX('[5]Pop and Housing Units'!$J$4:$Q$115,MATCH('Relocation Components'!$B67,'[5]Pop and Housing Units'!$Q$4:$Q$115,0),MATCH('Relocation Components'!AI$4,'[5]Pop and Housing Units'!$J$4:$Q$4,0))*HLOOKUP(AI$4,$X$1:$AC$2,2,FALSE)*'[5]Number of Hazard Events'!N67*HLOOKUP(AI$4,[5]Assumptions!$B$2:$H$3,2,FALSE)</f>
        <v>0</v>
      </c>
      <c r="AJ67" s="84">
        <f>HLOOKUP(AJ$5,$AE$1:$AH$3,2,FALSE)*INDEX('[5]Pop and Housing Units'!$J$4:$Q$115,MATCH('Relocation Components'!$B67,'[5]Pop and Housing Units'!$Q$4:$Q$115,0),MATCH('Relocation Components'!AJ$4,'[5]Pop and Housing Units'!$J$4:$Q$4,0))*HLOOKUP(AJ$4,$X$1:$AC$2,2,FALSE)*'[5]Number of Hazard Events'!O67*HLOOKUP(AJ$4,[5]Assumptions!$B$2:$H$3,2,FALSE)</f>
        <v>118782339.15317033</v>
      </c>
      <c r="AK67" s="84">
        <f>HLOOKUP(AK$5,$AE$1:$AH$3,2,FALSE)*INDEX('[5]Pop and Housing Units'!$J$4:$Q$115,MATCH('Relocation Components'!$B67,'[5]Pop and Housing Units'!$Q$4:$Q$115,0),MATCH('Relocation Components'!AK$4,'[5]Pop and Housing Units'!$J$4:$Q$4,0))*HLOOKUP(AK$4,$X$1:$AC$2,2,FALSE)*'[5]Number of Hazard Events'!P67*HLOOKUP(AK$4,[5]Assumptions!$B$2:$H$3,2,FALSE)</f>
        <v>42692275.500082664</v>
      </c>
      <c r="AL67" s="84">
        <f>HLOOKUP(AL$5,$AE$1:$AH$3,2,FALSE)*INDEX('[5]Pop and Housing Units'!$J$4:$Q$115,MATCH('Relocation Components'!$B67,'[5]Pop and Housing Units'!$Q$4:$Q$115,0),MATCH('Relocation Components'!AL$4,'[5]Pop and Housing Units'!$J$4:$Q$4,0))*HLOOKUP(AL$4,$X$1:$AC$2,2,FALSE)*'[5]Number of Hazard Events'!Q67*HLOOKUP(AL$4,[5]Assumptions!$B$2:$H$3,2,FALSE)</f>
        <v>0</v>
      </c>
      <c r="AM67" s="84">
        <f>HLOOKUP(AM$5,$AE$1:$AH$3,2,FALSE)*INDEX('[5]Pop and Housing Units'!$J$4:$Q$115,MATCH('Relocation Components'!$B67,'[5]Pop and Housing Units'!$Q$4:$Q$115,0),MATCH('Relocation Components'!AM$4,'[5]Pop and Housing Units'!$J$4:$Q$4,0))*HLOOKUP(AM$4,$X$1:$AC$2,2,FALSE)*'[5]Number of Hazard Events'!R67*HLOOKUP(AM$4,[5]Assumptions!$B$2:$H$3,2,FALSE)</f>
        <v>22707492.686781608</v>
      </c>
      <c r="AN67" s="84">
        <f>HLOOKUP(AN$5,$AE$1:$AH$3,2,FALSE)*INDEX('[5]Pop and Housing Units'!$J$4:$Q$115,MATCH('Relocation Components'!$B67,'[5]Pop and Housing Units'!$Q$4:$Q$115,0),MATCH('Relocation Components'!AN$4,'[5]Pop and Housing Units'!$J$4:$Q$4,0))*HLOOKUP(AN$4,$X$1:$AC$2,2,FALSE)*'[5]Number of Hazard Events'!S67*HLOOKUP(AN$4,[5]Assumptions!$B$2:$H$3,2,FALSE)</f>
        <v>6388146.3932076562</v>
      </c>
      <c r="AO67" s="84">
        <f>HLOOKUP(AO$5,$AE$1:$AH$3,2,FALSE)*INDEX('[5]Pop and Housing Units'!$J$4:$Q$115,MATCH('Relocation Components'!$B67,'[5]Pop and Housing Units'!$Q$4:$Q$115,0),MATCH('Relocation Components'!AO$4,'[5]Pop and Housing Units'!$J$4:$Q$4,0))*HLOOKUP(AO$4,$X$1:$AC$2,2,FALSE)*'[5]Number of Hazard Events'!T67*HLOOKUP(AO$4,[5]Assumptions!$B$2:$H$3,2,FALSE)</f>
        <v>0</v>
      </c>
      <c r="AP67" s="60">
        <f t="shared" si="6"/>
        <v>20052895175.154484</v>
      </c>
      <c r="AQ67" s="60">
        <f>'Emergency Relocation Component'!AN77</f>
        <v>20051273659.112488</v>
      </c>
      <c r="AR67" s="60">
        <f t="shared" si="12"/>
        <v>1621516.0419960022</v>
      </c>
      <c r="AS67" s="60">
        <f t="shared" si="13"/>
        <v>2756577.2713932036</v>
      </c>
      <c r="AT67" s="60">
        <f t="shared" si="14"/>
        <v>-6520927671.8701916</v>
      </c>
    </row>
    <row r="68" spans="1:46">
      <c r="A68">
        <f t="shared" si="9"/>
        <v>0.02</v>
      </c>
      <c r="B68" s="12">
        <f t="shared" si="7"/>
        <v>2082</v>
      </c>
      <c r="C68" s="60">
        <f>IF(MOD($B68,10)=0,VLOOKUP($B68,'[6]R1 Analysis'!$B$45:$X$58,23,FALSE),(VLOOKUP(CEILING($B68,10),$B$6:$R$116,COLUMN()-1,FALSE)-VLOOKUP(FLOOR($B68,10),$B$6:$R$116,COLUMN()-1,FALSE))/10+C67)</f>
        <v>22145783.997546457</v>
      </c>
      <c r="D68" s="60">
        <f>IF(MOD($B68,10)=0,VLOOKUP($B68,'[6]R1 Analysis'!$B$45:$X$58,15,FALSE),(VLOOKUP(CEILING($B68,10),$B$6:$R$116,COLUMN()-1,FALSE)-VLOOKUP(FLOOR($B68,10),$B$6:$R$116,COLUMN()-1,FALSE))/10+D67)</f>
        <v>3462398.7237284677</v>
      </c>
      <c r="E68" s="60">
        <f>IF(MOD($B68,10)=0,VLOOKUP($B68,'[6]R1 Analysis'!$B$45:$X$58,22,FALSE),(VLOOKUP(CEILING($B68,10),$B$6:$R$116,COLUMN()-1,FALSE)-VLOOKUP(FLOOR($B68,10),$B$6:$R$116,COLUMN()-1,FALSE))/10+E67)</f>
        <v>724938.35778106982</v>
      </c>
      <c r="F68" s="60">
        <f>IF(MOD($B68,10)=0,VLOOKUP($B68,'[6]R2 Analysis'!$B$45:$X$58,8,FALSE),(VLOOKUP(CEILING($B68,10),$B$6:$R$116,COLUMN()-1,FALSE)-VLOOKUP(FLOOR($B68,10),$B$6:$R$116,COLUMN()-1,FALSE))/10+F67)</f>
        <v>215756034.43085715</v>
      </c>
      <c r="G68" s="60">
        <f>IF(MOD($B68,10)=0,VLOOKUP($B68,'[6]R2 Analysis'!$B$45:$X$58,15,FALSE),(VLOOKUP(CEILING($B68,10),$B$6:$R$116,COLUMN()-1,FALSE)-VLOOKUP(FLOOR($B68,10),$B$6:$R$116,COLUMN()-1,FALSE))/10+G67)</f>
        <v>6775364.8711627908</v>
      </c>
      <c r="H68" s="60">
        <f>IF(MOD($B68,10)=0,VLOOKUP($B68,'[6]R2 Analysis'!$B$45:$X$58,22,FALSE),(VLOOKUP(CEILING($B68,10),$B$6:$R$116,COLUMN()-1,FALSE)-VLOOKUP(FLOOR($B68,10),$B$6:$R$116,COLUMN()-1,FALSE))/10+H67)</f>
        <v>1393631.5603395062</v>
      </c>
      <c r="I68" s="60">
        <f>IF(MOD($B68,10)=0,VLOOKUP($B68,'[6]R3 Analysis'!$B$45:$X$58,8,FALSE),(VLOOKUP(CEILING($B68,10),$B$6:$R$116,COLUMN()-1,FALSE)-VLOOKUP(FLOOR($B68,10),$B$6:$R$116,COLUMN()-1,FALSE))/10+I67)</f>
        <v>35283211.304051608</v>
      </c>
      <c r="J68" s="60">
        <f>IF(MOD($B68,10)=0,VLOOKUP($B68,'[6]R3 Analysis'!$B$45:$X$58,15,FALSE),(VLOOKUP(CEILING($B68,10),$B$6:$R$116,COLUMN()-1,FALSE)-VLOOKUP(FLOOR($B68,10),$B$6:$R$116,COLUMN()-1,FALSE))/10+J67)</f>
        <v>2441853.1368</v>
      </c>
      <c r="K68" s="60">
        <f>IF(MOD($B68,10)=0,VLOOKUP($B68,'[6]R3 Analysis'!$B$45:$X$58,22,FALSE),(VLOOKUP(CEILING($B68,10),$B$6:$R$116,COLUMN()-1,FALSE)-VLOOKUP(FLOOR($B68,10),$B$6:$R$116,COLUMN()-1,FALSE))/10+K67)</f>
        <v>932062.46117117116</v>
      </c>
      <c r="L68" s="60">
        <f>IF(MOD($B68,10)=0,VLOOKUP($B68,'[6]R4 Analysis'!$B$45:$X$58,8,FALSE),(VLOOKUP(CEILING($B68,10),$B$6:$R$116,COLUMN()-1,FALSE)-VLOOKUP(FLOOR($B68,10),$B$6:$R$116,COLUMN()-1,FALSE))/10+L67)</f>
        <v>22062705.574578844</v>
      </c>
      <c r="M68" s="60">
        <f>IF(MOD($B68,10)=0,VLOOKUP($B68,'[6]R4 Analysis'!$B$45:$X$58,15,FALSE),(VLOOKUP(CEILING($B68,10),$B$6:$R$116,COLUMN()-1,FALSE)-VLOOKUP(FLOOR($B68,10),$B$6:$R$116,COLUMN()-1,FALSE))/10+M67)</f>
        <v>822744.32171767671</v>
      </c>
      <c r="N68" s="60">
        <f>IF(MOD($B68,10)=0,VLOOKUP($B68,'[6]R4 Analysis'!$B$45:$X$58,22,FALSE),(VLOOKUP(CEILING($B68,10),$B$6:$R$116,COLUMN()-1,FALSE)-VLOOKUP(FLOOR($B68,10),$B$6:$R$116,COLUMN()-1,FALSE))/10+N67)</f>
        <v>301896.68711847131</v>
      </c>
      <c r="O68" s="60">
        <f>IF(MOD($B68,10)=0,VLOOKUP($B68,'[6]R5 Analysis'!$B$45:$X$58,8,FALSE),(VLOOKUP(CEILING($B68,10),$B$6:$R$116,COLUMN()-1,FALSE)-VLOOKUP(FLOOR($B68,10),$B$6:$R$116,COLUMN()-1,FALSE))/10+O67)</f>
        <v>49371834.781299993</v>
      </c>
      <c r="P68" s="60">
        <f>IF(MOD($B68,10)=0,VLOOKUP($B68,'[6]R5 Analysis'!$B$45:$X$58,15,FALSE),(VLOOKUP(CEILING($B68,10),$B$6:$R$116,COLUMN()-1,FALSE)-VLOOKUP(FLOOR($B68,10),$B$6:$R$116,COLUMN()-1,FALSE))/10+P67)</f>
        <v>707308.65288220695</v>
      </c>
      <c r="Q68" s="60">
        <f>IF(MOD($B68,10)=0,VLOOKUP($B68,'[6]R5 Analysis'!$B$45:$X$58,22,FALSE),(VLOOKUP(CEILING($B68,10),$B$6:$R$116,COLUMN()-1,FALSE)-VLOOKUP(FLOOR($B68,10),$B$6:$R$116,COLUMN()-1,FALSE))/10+Q67)</f>
        <v>293674.5660581633</v>
      </c>
      <c r="R68" s="60">
        <f>IF(MOD($B68,10)=0,VLOOKUP($B68,'[6]R6 Analysis'!$B$45:$X$58,8,FALSE),(VLOOKUP(CEILING($B68,10),$B$6:$R$116,COLUMN()-1,FALSE)-VLOOKUP(FLOOR($B68,10),$B$6:$R$116,COLUMN()-1,FALSE))/10+R67)</f>
        <v>2813944.4090999998</v>
      </c>
      <c r="S68" s="60">
        <f>IF(MOD($B68,10)=0,VLOOKUP($B68,'[6]R6 Analysis'!$B$45:$X$58,15,FALSE),(VLOOKUP(CEILING($B68,10),$B$6:$T$116,COLUMN()-1,FALSE)-VLOOKUP(FLOOR($B68,10),$B$6:$T$116,COLUMN()-1,FALSE))/10+S67)</f>
        <v>344789.86598000006</v>
      </c>
      <c r="T68" s="60">
        <f>IF(MOD($B68,10)=0,VLOOKUP($B68,'[6]R6 Analysis'!$B$45:$X$58,22,FALSE),(VLOOKUP(CEILING($B68,10),$B$6:$T$116,COLUMN()-1,FALSE)-VLOOKUP(FLOOR($B68,10),$B$6:$T$116,COLUMN()-1,FALSE))/10+T67)</f>
        <v>189411.88366101694</v>
      </c>
      <c r="U68" s="60">
        <f t="shared" si="10"/>
        <v>365823589.58583462</v>
      </c>
      <c r="V68" s="60">
        <f>'Emergency Relocation Component'!U78</f>
        <v>7201929806.5399885</v>
      </c>
      <c r="W68" s="103">
        <f t="shared" si="11"/>
        <v>-6836106216.954154</v>
      </c>
      <c r="X68" s="84">
        <f>HLOOKUP(X$5,$AE$1:$AH$3,2,FALSE)*INDEX('[5]Pop and Housing Units'!$J$4:$Q$115,MATCH('Relocation Components'!$B68,'[5]Pop and Housing Units'!$Q$4:$Q$115,0),MATCH('Relocation Components'!X$4,'[5]Pop and Housing Units'!$J$4:$Q$4,0))*HLOOKUP(X$4,$X$1:$AC$2,2,FALSE)*'[5]Number of Hazard Events'!C68*HLOOKUP(X$4,[5]Assumptions!$B$2:$H$3,2,FALSE)</f>
        <v>3437828923.5670362</v>
      </c>
      <c r="Y68" s="84">
        <f>HLOOKUP(Y$5,$AE$1:$AH$3,2,FALSE)*INDEX('[5]Pop and Housing Units'!$J$4:$Q$115,MATCH('Relocation Components'!$B68,'[5]Pop and Housing Units'!$Q$4:$Q$115,0),MATCH('Relocation Components'!Y$4,'[5]Pop and Housing Units'!$J$4:$Q$4,0))*HLOOKUP(Y$4,$X$1:$AC$2,2,FALSE)*'[5]Number of Hazard Events'!D68*HLOOKUP(Y$4,[5]Assumptions!$B$2:$H$3,2,FALSE)</f>
        <v>1094759119.9071741</v>
      </c>
      <c r="Z68" s="84">
        <f>HLOOKUP(Z$5,$AE$1:$AH$3,2,FALSE)*INDEX('[5]Pop and Housing Units'!$J$4:$Q$115,MATCH('Relocation Components'!$B68,'[5]Pop and Housing Units'!$Q$4:$Q$115,0),MATCH('Relocation Components'!Z$4,'[5]Pop and Housing Units'!$J$4:$Q$4,0))*HLOOKUP(Z$4,$X$1:$AC$2,2,FALSE)*'[5]Number of Hazard Events'!E68*HLOOKUP(Z$4,[5]Assumptions!$B$2:$H$3,2,FALSE)</f>
        <v>0</v>
      </c>
      <c r="AA68" s="84">
        <f>HLOOKUP(AA$5,$AE$1:$AH$3,2,FALSE)*INDEX('[5]Pop and Housing Units'!$J$4:$Q$115,MATCH('Relocation Components'!$B68,'[5]Pop and Housing Units'!$Q$4:$Q$115,0),MATCH('Relocation Components'!AA$4,'[5]Pop and Housing Units'!$J$4:$Q$4,0))*HLOOKUP(AA$4,$X$1:$AC$2,2,FALSE)*'[5]Number of Hazard Events'!F68*HLOOKUP(AA$4,[5]Assumptions!$B$2:$H$3,2,FALSE)</f>
        <v>3890151311.379631</v>
      </c>
      <c r="AB68" s="84">
        <f>HLOOKUP(AB$5,$AE$1:$AH$3,2,FALSE)*INDEX('[5]Pop and Housing Units'!$J$4:$Q$115,MATCH('Relocation Components'!$B68,'[5]Pop and Housing Units'!$Q$4:$Q$115,0),MATCH('Relocation Components'!AB$4,'[5]Pop and Housing Units'!$J$4:$Q$4,0))*HLOOKUP(AB$4,$X$1:$AC$2,2,FALSE)*'[5]Number of Hazard Events'!G68*HLOOKUP(AB$4,[5]Assumptions!$B$2:$H$3,2,FALSE)</f>
        <v>1129419132.7585459</v>
      </c>
      <c r="AC68" s="84">
        <f>HLOOKUP(AC$5,$AE$1:$AH$3,2,FALSE)*INDEX('[5]Pop and Housing Units'!$J$4:$Q$115,MATCH('Relocation Components'!$B68,'[5]Pop and Housing Units'!$Q$4:$Q$115,0),MATCH('Relocation Components'!AC$4,'[5]Pop and Housing Units'!$J$4:$Q$4,0))*HLOOKUP(AC$4,$X$1:$AC$2,2,FALSE)*'[5]Number of Hazard Events'!H68*HLOOKUP(AC$4,[5]Assumptions!$B$2:$H$3,2,FALSE)</f>
        <v>0</v>
      </c>
      <c r="AD68" s="84">
        <f>HLOOKUP(AD$5,$AE$1:$AH$3,2,FALSE)*INDEX('[5]Pop and Housing Units'!$J$4:$Q$115,MATCH('Relocation Components'!$B68,'[5]Pop and Housing Units'!$Q$4:$Q$115,0),MATCH('Relocation Components'!AD$4,'[5]Pop and Housing Units'!$J$4:$Q$4,0))*HLOOKUP(AD$4,$X$1:$AC$2,2,FALSE)*'[5]Number of Hazard Events'!I68*HLOOKUP(AD$4,[5]Assumptions!$B$2:$H$3,2,FALSE)</f>
        <v>9004697133.5814533</v>
      </c>
      <c r="AE68" s="84">
        <f>HLOOKUP(AE$5,$AE$1:$AH$3,2,FALSE)*INDEX('[5]Pop and Housing Units'!$J$4:$Q$115,MATCH('Relocation Components'!$B68,'[5]Pop and Housing Units'!$Q$4:$Q$115,0),MATCH('Relocation Components'!AE$4,'[5]Pop and Housing Units'!$J$4:$Q$4,0))*HLOOKUP(AE$4,$X$1:$AC$2,2,FALSE)*'[5]Number of Hazard Events'!J68*HLOOKUP(AE$4,[5]Assumptions!$B$2:$H$3,2,FALSE)</f>
        <v>1856098796.5955045</v>
      </c>
      <c r="AF68" s="84">
        <f>HLOOKUP(AF$5,$AE$1:$AH$3,2,FALSE)*INDEX('[5]Pop and Housing Units'!$J$4:$Q$115,MATCH('Relocation Components'!$B68,'[5]Pop and Housing Units'!$Q$4:$Q$115,0),MATCH('Relocation Components'!AF$4,'[5]Pop and Housing Units'!$J$4:$Q$4,0))*HLOOKUP(AF$4,$X$1:$AC$2,2,FALSE)*'[5]Number of Hazard Events'!K68*HLOOKUP(AF$4,[5]Assumptions!$B$2:$H$3,2,FALSE)</f>
        <v>0</v>
      </c>
      <c r="AG68" s="84">
        <f>HLOOKUP(AG$5,$AE$1:$AH$3,2,FALSE)*INDEX('[5]Pop and Housing Units'!$J$4:$Q$115,MATCH('Relocation Components'!$B68,'[5]Pop and Housing Units'!$Q$4:$Q$115,0),MATCH('Relocation Components'!AG$4,'[5]Pop and Housing Units'!$J$4:$Q$4,0))*HLOOKUP(AG$4,$X$1:$AC$2,2,FALSE)*'[5]Number of Hazard Events'!L68*HLOOKUP(AG$4,[5]Assumptions!$B$2:$H$3,2,FALSE)</f>
        <v>115395075.51244442</v>
      </c>
      <c r="AH68" s="84">
        <f>HLOOKUP(AH$5,$AE$1:$AH$3,2,FALSE)*INDEX('[5]Pop and Housing Units'!$J$4:$Q$115,MATCH('Relocation Components'!$B68,'[5]Pop and Housing Units'!$Q$4:$Q$115,0),MATCH('Relocation Components'!AH$4,'[5]Pop and Housing Units'!$J$4:$Q$4,0))*HLOOKUP(AH$4,$X$1:$AC$2,2,FALSE)*'[5]Number of Hazard Events'!M68*HLOOKUP(AH$4,[5]Assumptions!$B$2:$H$3,2,FALSE)</f>
        <v>39809547.327241451</v>
      </c>
      <c r="AI68" s="84">
        <f>HLOOKUP(AI$5,$AE$1:$AH$3,2,FALSE)*INDEX('[5]Pop and Housing Units'!$J$4:$Q$115,MATCH('Relocation Components'!$B68,'[5]Pop and Housing Units'!$Q$4:$Q$115,0),MATCH('Relocation Components'!AI$4,'[5]Pop and Housing Units'!$J$4:$Q$4,0))*HLOOKUP(AI$4,$X$1:$AC$2,2,FALSE)*'[5]Number of Hazard Events'!N68*HLOOKUP(AI$4,[5]Assumptions!$B$2:$H$3,2,FALSE)</f>
        <v>0</v>
      </c>
      <c r="AJ68" s="84">
        <f>HLOOKUP(AJ$5,$AE$1:$AH$3,2,FALSE)*INDEX('[5]Pop and Housing Units'!$J$4:$Q$115,MATCH('Relocation Components'!$B68,'[5]Pop and Housing Units'!$Q$4:$Q$115,0),MATCH('Relocation Components'!AJ$4,'[5]Pop and Housing Units'!$J$4:$Q$4,0))*HLOOKUP(AJ$4,$X$1:$AC$2,2,FALSE)*'[5]Number of Hazard Events'!O68*HLOOKUP(AJ$4,[5]Assumptions!$B$2:$H$3,2,FALSE)</f>
        <v>118955279.46365963</v>
      </c>
      <c r="AK68" s="84">
        <f>HLOOKUP(AK$5,$AE$1:$AH$3,2,FALSE)*INDEX('[5]Pop and Housing Units'!$J$4:$Q$115,MATCH('Relocation Components'!$B68,'[5]Pop and Housing Units'!$Q$4:$Q$115,0),MATCH('Relocation Components'!AK$4,'[5]Pop and Housing Units'!$J$4:$Q$4,0))*HLOOKUP(AK$4,$X$1:$AC$2,2,FALSE)*'[5]Number of Hazard Events'!P68*HLOOKUP(AK$4,[5]Assumptions!$B$2:$H$3,2,FALSE)</f>
        <v>42748353.120498128</v>
      </c>
      <c r="AL68" s="84">
        <f>HLOOKUP(AL$5,$AE$1:$AH$3,2,FALSE)*INDEX('[5]Pop and Housing Units'!$J$4:$Q$115,MATCH('Relocation Components'!$B68,'[5]Pop and Housing Units'!$Q$4:$Q$115,0),MATCH('Relocation Components'!AL$4,'[5]Pop and Housing Units'!$J$4:$Q$4,0))*HLOOKUP(AL$4,$X$1:$AC$2,2,FALSE)*'[5]Number of Hazard Events'!Q68*HLOOKUP(AL$4,[5]Assumptions!$B$2:$H$3,2,FALSE)</f>
        <v>0</v>
      </c>
      <c r="AM68" s="84">
        <f>HLOOKUP(AM$5,$AE$1:$AH$3,2,FALSE)*INDEX('[5]Pop and Housing Units'!$J$4:$Q$115,MATCH('Relocation Components'!$B68,'[5]Pop and Housing Units'!$Q$4:$Q$115,0),MATCH('Relocation Components'!AM$4,'[5]Pop and Housing Units'!$J$4:$Q$4,0))*HLOOKUP(AM$4,$X$1:$AC$2,2,FALSE)*'[5]Number of Hazard Events'!R68*HLOOKUP(AM$4,[5]Assumptions!$B$2:$H$3,2,FALSE)</f>
        <v>22819015.566115495</v>
      </c>
      <c r="AN68" s="84">
        <f>HLOOKUP(AN$5,$AE$1:$AH$3,2,FALSE)*INDEX('[5]Pop and Housing Units'!$J$4:$Q$115,MATCH('Relocation Components'!$B68,'[5]Pop and Housing Units'!$Q$4:$Q$115,0),MATCH('Relocation Components'!AN$4,'[5]Pop and Housing Units'!$J$4:$Q$4,0))*HLOOKUP(AN$4,$X$1:$AC$2,2,FALSE)*'[5]Number of Hazard Events'!S68*HLOOKUP(AN$4,[5]Assumptions!$B$2:$H$3,2,FALSE)</f>
        <v>6421209.5149431061</v>
      </c>
      <c r="AO68" s="84">
        <f>HLOOKUP(AO$5,$AE$1:$AH$3,2,FALSE)*INDEX('[5]Pop and Housing Units'!$J$4:$Q$115,MATCH('Relocation Components'!$B68,'[5]Pop and Housing Units'!$Q$4:$Q$115,0),MATCH('Relocation Components'!AO$4,'[5]Pop and Housing Units'!$J$4:$Q$4,0))*HLOOKUP(AO$4,$X$1:$AC$2,2,FALSE)*'[5]Number of Hazard Events'!T68*HLOOKUP(AO$4,[5]Assumptions!$B$2:$H$3,2,FALSE)</f>
        <v>0</v>
      </c>
      <c r="AP68" s="60">
        <f t="shared" si="6"/>
        <v>20759102898.294247</v>
      </c>
      <c r="AQ68" s="60">
        <f>'Emergency Relocation Component'!AN78</f>
        <v>20757433894.084045</v>
      </c>
      <c r="AR68" s="60">
        <f t="shared" si="12"/>
        <v>1669004.2102012634</v>
      </c>
      <c r="AS68" s="60">
        <f t="shared" si="13"/>
        <v>2837307.1573421475</v>
      </c>
      <c r="AT68" s="60">
        <f t="shared" si="14"/>
        <v>-6833268909.7968121</v>
      </c>
    </row>
    <row r="69" spans="1:46">
      <c r="A69">
        <f t="shared" si="9"/>
        <v>0.02</v>
      </c>
      <c r="B69" s="12">
        <f t="shared" si="7"/>
        <v>2083</v>
      </c>
      <c r="C69" s="60">
        <f>IF(MOD($B69,10)=0,VLOOKUP($B69,'[6]R1 Analysis'!$B$45:$X$58,23,FALSE),(VLOOKUP(CEILING($B69,10),$B$6:$R$116,COLUMN()-1,FALSE)-VLOOKUP(FLOOR($B69,10),$B$6:$R$116,COLUMN()-1,FALSE))/10+C68)</f>
        <v>22041323.732142668</v>
      </c>
      <c r="D69" s="60">
        <f>IF(MOD($B69,10)=0,VLOOKUP($B69,'[6]R1 Analysis'!$B$45:$X$58,15,FALSE),(VLOOKUP(CEILING($B69,10),$B$6:$R$116,COLUMN()-1,FALSE)-VLOOKUP(FLOOR($B69,10),$B$6:$R$116,COLUMN()-1,FALSE))/10+D68)</f>
        <v>3445907.5002003619</v>
      </c>
      <c r="E69" s="60">
        <f>IF(MOD($B69,10)=0,VLOOKUP($B69,'[6]R1 Analysis'!$B$45:$X$58,22,FALSE),(VLOOKUP(CEILING($B69,10),$B$6:$R$116,COLUMN()-1,FALSE)-VLOOKUP(FLOOR($B69,10),$B$6:$R$116,COLUMN()-1,FALSE))/10+E68)</f>
        <v>721501.75431769527</v>
      </c>
      <c r="F69" s="60">
        <f>IF(MOD($B69,10)=0,VLOOKUP($B69,'[6]R2 Analysis'!$B$45:$X$58,8,FALSE),(VLOOKUP(CEILING($B69,10),$B$6:$R$116,COLUMN()-1,FALSE)-VLOOKUP(FLOOR($B69,10),$B$6:$R$116,COLUMN()-1,FALSE))/10+F68)</f>
        <v>214740629.53009525</v>
      </c>
      <c r="G69" s="60">
        <f>IF(MOD($B69,10)=0,VLOOKUP($B69,'[6]R2 Analysis'!$B$45:$X$58,15,FALSE),(VLOOKUP(CEILING($B69,10),$B$6:$R$116,COLUMN()-1,FALSE)-VLOOKUP(FLOOR($B69,10),$B$6:$R$116,COLUMN()-1,FALSE))/10+G68)</f>
        <v>6743173.3667441858</v>
      </c>
      <c r="H69" s="60">
        <f>IF(MOD($B69,10)=0,VLOOKUP($B69,'[6]R2 Analysis'!$B$45:$X$58,22,FALSE),(VLOOKUP(CEILING($B69,10),$B$6:$R$116,COLUMN()-1,FALSE)-VLOOKUP(FLOOR($B69,10),$B$6:$R$116,COLUMN()-1,FALSE))/10+H68)</f>
        <v>1387032.9943487656</v>
      </c>
      <c r="I69" s="60">
        <f>IF(MOD($B69,10)=0,VLOOKUP($B69,'[6]R3 Analysis'!$B$45:$X$58,8,FALSE),(VLOOKUP(CEILING($B69,10),$B$6:$R$116,COLUMN()-1,FALSE)-VLOOKUP(FLOOR($B69,10),$B$6:$R$116,COLUMN()-1,FALSE))/10+I68)</f>
        <v>35114987.037883863</v>
      </c>
      <c r="J69" s="60">
        <f>IF(MOD($B69,10)=0,VLOOKUP($B69,'[6]R3 Analysis'!$B$45:$X$58,15,FALSE),(VLOOKUP(CEILING($B69,10),$B$6:$R$116,COLUMN()-1,FALSE)-VLOOKUP(FLOOR($B69,10),$B$6:$R$116,COLUMN()-1,FALSE))/10+J68)</f>
        <v>2430311.2152</v>
      </c>
      <c r="K69" s="60">
        <f>IF(MOD($B69,10)=0,VLOOKUP($B69,'[6]R3 Analysis'!$B$45:$X$58,22,FALSE),(VLOOKUP(CEILING($B69,10),$B$6:$R$116,COLUMN()-1,FALSE)-VLOOKUP(FLOOR($B69,10),$B$6:$R$116,COLUMN()-1,FALSE))/10+K68)</f>
        <v>927652.50571171171</v>
      </c>
      <c r="L69" s="60">
        <f>IF(MOD($B69,10)=0,VLOOKUP($B69,'[6]R4 Analysis'!$B$45:$X$58,8,FALSE),(VLOOKUP(CEILING($B69,10),$B$6:$R$116,COLUMN()-1,FALSE)-VLOOKUP(FLOOR($B69,10),$B$6:$R$116,COLUMN()-1,FALSE))/10+L68)</f>
        <v>21957325.739007689</v>
      </c>
      <c r="M69" s="60">
        <f>IF(MOD($B69,10)=0,VLOOKUP($B69,'[6]R4 Analysis'!$B$45:$X$58,15,FALSE),(VLOOKUP(CEILING($B69,10),$B$6:$R$116,COLUMN()-1,FALSE)-VLOOKUP(FLOOR($B69,10),$B$6:$R$116,COLUMN()-1,FALSE))/10+M68)</f>
        <v>818861.00994116161</v>
      </c>
      <c r="N69" s="60">
        <f>IF(MOD($B69,10)=0,VLOOKUP($B69,'[6]R4 Analysis'!$B$45:$X$58,22,FALSE),(VLOOKUP(CEILING($B69,10),$B$6:$R$116,COLUMN()-1,FALSE)-VLOOKUP(FLOOR($B69,10),$B$6:$R$116,COLUMN()-1,FALSE))/10+N68)</f>
        <v>300470.66574595083</v>
      </c>
      <c r="O69" s="60">
        <f>IF(MOD($B69,10)=0,VLOOKUP($B69,'[6]R5 Analysis'!$B$45:$X$58,8,FALSE),(VLOOKUP(CEILING($B69,10),$B$6:$R$116,COLUMN()-1,FALSE)-VLOOKUP(FLOOR($B69,10),$B$6:$R$116,COLUMN()-1,FALSE))/10+O68)</f>
        <v>49145967.93757499</v>
      </c>
      <c r="P69" s="60">
        <f>IF(MOD($B69,10)=0,VLOOKUP($B69,'[6]R5 Analysis'!$B$45:$X$58,15,FALSE),(VLOOKUP(CEILING($B69,10),$B$6:$R$116,COLUMN()-1,FALSE)-VLOOKUP(FLOOR($B69,10),$B$6:$R$116,COLUMN()-1,FALSE))/10+P68)</f>
        <v>703971.79163227591</v>
      </c>
      <c r="Q69" s="60">
        <f>IF(MOD($B69,10)=0,VLOOKUP($B69,'[6]R5 Analysis'!$B$45:$X$58,22,FALSE),(VLOOKUP(CEILING($B69,10),$B$6:$R$116,COLUMN()-1,FALSE)-VLOOKUP(FLOOR($B69,10),$B$6:$R$116,COLUMN()-1,FALSE))/10+Q68)</f>
        <v>292286.14424540818</v>
      </c>
      <c r="R69" s="60">
        <f>IF(MOD($B69,10)=0,VLOOKUP($B69,'[6]R6 Analysis'!$B$45:$X$58,8,FALSE),(VLOOKUP(CEILING($B69,10),$B$6:$R$116,COLUMN()-1,FALSE)-VLOOKUP(FLOOR($B69,10),$B$6:$R$116,COLUMN()-1,FALSE))/10+R68)</f>
        <v>2799732.5686499998</v>
      </c>
      <c r="S69" s="60">
        <f>IF(MOD($B69,10)=0,VLOOKUP($B69,'[6]R6 Analysis'!$B$45:$X$58,15,FALSE),(VLOOKUP(CEILING($B69,10),$B$6:$T$116,COLUMN()-1,FALSE)-VLOOKUP(FLOOR($B69,10),$B$6:$T$116,COLUMN()-1,FALSE))/10+S68)</f>
        <v>343139.66022000008</v>
      </c>
      <c r="T69" s="60">
        <f>IF(MOD($B69,10)=0,VLOOKUP($B69,'[6]R6 Analysis'!$B$45:$X$58,22,FALSE),(VLOOKUP(CEILING($B69,10),$B$6:$T$116,COLUMN()-1,FALSE)-VLOOKUP(FLOOR($B69,10),$B$6:$T$116,COLUMN()-1,FALSE))/10+T68)</f>
        <v>188514.66947525422</v>
      </c>
      <c r="U69" s="60">
        <f t="shared" si="10"/>
        <v>364102789.82313734</v>
      </c>
      <c r="V69" s="60">
        <f>'Emergency Relocation Component'!U79</f>
        <v>7526473019.7986288</v>
      </c>
      <c r="W69" s="103">
        <f t="shared" si="11"/>
        <v>-7162370229.9754915</v>
      </c>
      <c r="X69" s="84">
        <f>HLOOKUP(X$5,$AE$1:$AH$3,2,FALSE)*INDEX('[5]Pop and Housing Units'!$J$4:$Q$115,MATCH('Relocation Components'!$B69,'[5]Pop and Housing Units'!$Q$4:$Q$115,0),MATCH('Relocation Components'!X$4,'[5]Pop and Housing Units'!$J$4:$Q$4,0))*HLOOKUP(X$4,$X$1:$AC$2,2,FALSE)*'[5]Number of Hazard Events'!C69*HLOOKUP(X$4,[5]Assumptions!$B$2:$H$3,2,FALSE)</f>
        <v>3564559556.6024909</v>
      </c>
      <c r="Y69" s="84">
        <f>HLOOKUP(Y$5,$AE$1:$AH$3,2,FALSE)*INDEX('[5]Pop and Housing Units'!$J$4:$Q$115,MATCH('Relocation Components'!$B69,'[5]Pop and Housing Units'!$Q$4:$Q$115,0),MATCH('Relocation Components'!Y$4,'[5]Pop and Housing Units'!$J$4:$Q$4,0))*HLOOKUP(Y$4,$X$1:$AC$2,2,FALSE)*'[5]Number of Hazard Events'!D69*HLOOKUP(Y$4,[5]Assumptions!$B$2:$H$3,2,FALSE)</f>
        <v>1135052166.3947577</v>
      </c>
      <c r="Z69" s="84">
        <f>HLOOKUP(Z$5,$AE$1:$AH$3,2,FALSE)*INDEX('[5]Pop and Housing Units'!$J$4:$Q$115,MATCH('Relocation Components'!$B69,'[5]Pop and Housing Units'!$Q$4:$Q$115,0),MATCH('Relocation Components'!Z$4,'[5]Pop and Housing Units'!$J$4:$Q$4,0))*HLOOKUP(Z$4,$X$1:$AC$2,2,FALSE)*'[5]Number of Hazard Events'!E69*HLOOKUP(Z$4,[5]Assumptions!$B$2:$H$3,2,FALSE)</f>
        <v>0</v>
      </c>
      <c r="AA69" s="84">
        <f>HLOOKUP(AA$5,$AE$1:$AH$3,2,FALSE)*INDEX('[5]Pop and Housing Units'!$J$4:$Q$115,MATCH('Relocation Components'!$B69,'[5]Pop and Housing Units'!$Q$4:$Q$115,0),MATCH('Relocation Components'!AA$4,'[5]Pop and Housing Units'!$J$4:$Q$4,0))*HLOOKUP(AA$4,$X$1:$AC$2,2,FALSE)*'[5]Number of Hazard Events'!F69*HLOOKUP(AA$4,[5]Assumptions!$B$2:$H$3,2,FALSE)</f>
        <v>4023594686.6528392</v>
      </c>
      <c r="AB69" s="84">
        <f>HLOOKUP(AB$5,$AE$1:$AH$3,2,FALSE)*INDEX('[5]Pop and Housing Units'!$J$4:$Q$115,MATCH('Relocation Components'!$B69,'[5]Pop and Housing Units'!$Q$4:$Q$115,0),MATCH('Relocation Components'!AB$4,'[5]Pop and Housing Units'!$J$4:$Q$4,0))*HLOOKUP(AB$4,$X$1:$AC$2,2,FALSE)*'[5]Number of Hazard Events'!G69*HLOOKUP(AB$4,[5]Assumptions!$B$2:$H$3,2,FALSE)</f>
        <v>1168108648.2284985</v>
      </c>
      <c r="AC69" s="84">
        <f>HLOOKUP(AC$5,$AE$1:$AH$3,2,FALSE)*INDEX('[5]Pop and Housing Units'!$J$4:$Q$115,MATCH('Relocation Components'!$B69,'[5]Pop and Housing Units'!$Q$4:$Q$115,0),MATCH('Relocation Components'!AC$4,'[5]Pop and Housing Units'!$J$4:$Q$4,0))*HLOOKUP(AC$4,$X$1:$AC$2,2,FALSE)*'[5]Number of Hazard Events'!H69*HLOOKUP(AC$4,[5]Assumptions!$B$2:$H$3,2,FALSE)</f>
        <v>0</v>
      </c>
      <c r="AD69" s="84">
        <f>HLOOKUP(AD$5,$AE$1:$AH$3,2,FALSE)*INDEX('[5]Pop and Housing Units'!$J$4:$Q$115,MATCH('Relocation Components'!$B69,'[5]Pop and Housing Units'!$Q$4:$Q$115,0),MATCH('Relocation Components'!AD$4,'[5]Pop and Housing Units'!$J$4:$Q$4,0))*HLOOKUP(AD$4,$X$1:$AC$2,2,FALSE)*'[5]Number of Hazard Events'!I69*HLOOKUP(AD$4,[5]Assumptions!$B$2:$H$3,2,FALSE)</f>
        <v>9335202902.0388508</v>
      </c>
      <c r="AE69" s="84">
        <f>HLOOKUP(AE$5,$AE$1:$AH$3,2,FALSE)*INDEX('[5]Pop and Housing Units'!$J$4:$Q$115,MATCH('Relocation Components'!$B69,'[5]Pop and Housing Units'!$Q$4:$Q$115,0),MATCH('Relocation Components'!AE$4,'[5]Pop and Housing Units'!$J$4:$Q$4,0))*HLOOKUP(AE$4,$X$1:$AC$2,2,FALSE)*'[5]Number of Hazard Events'!J69*HLOOKUP(AE$4,[5]Assumptions!$B$2:$H$3,2,FALSE)</f>
        <v>1924304009.9984891</v>
      </c>
      <c r="AF69" s="84">
        <f>HLOOKUP(AF$5,$AE$1:$AH$3,2,FALSE)*INDEX('[5]Pop and Housing Units'!$J$4:$Q$115,MATCH('Relocation Components'!$B69,'[5]Pop and Housing Units'!$Q$4:$Q$115,0),MATCH('Relocation Components'!AF$4,'[5]Pop and Housing Units'!$J$4:$Q$4,0))*HLOOKUP(AF$4,$X$1:$AC$2,2,FALSE)*'[5]Number of Hazard Events'!K69*HLOOKUP(AF$4,[5]Assumptions!$B$2:$H$3,2,FALSE)</f>
        <v>0</v>
      </c>
      <c r="AG69" s="84">
        <f>HLOOKUP(AG$5,$AE$1:$AH$3,2,FALSE)*INDEX('[5]Pop and Housing Units'!$J$4:$Q$115,MATCH('Relocation Components'!$B69,'[5]Pop and Housing Units'!$Q$4:$Q$115,0),MATCH('Relocation Components'!AG$4,'[5]Pop and Housing Units'!$J$4:$Q$4,0))*HLOOKUP(AG$4,$X$1:$AC$2,2,FALSE)*'[5]Number of Hazard Events'!L69*HLOOKUP(AG$4,[5]Assumptions!$B$2:$H$3,2,FALSE)</f>
        <v>115489823.19805987</v>
      </c>
      <c r="AH69" s="84">
        <f>HLOOKUP(AH$5,$AE$1:$AH$3,2,FALSE)*INDEX('[5]Pop and Housing Units'!$J$4:$Q$115,MATCH('Relocation Components'!$B69,'[5]Pop and Housing Units'!$Q$4:$Q$115,0),MATCH('Relocation Components'!AH$4,'[5]Pop and Housing Units'!$J$4:$Q$4,0))*HLOOKUP(AH$4,$X$1:$AC$2,2,FALSE)*'[5]Number of Hazard Events'!M69*HLOOKUP(AH$4,[5]Assumptions!$B$2:$H$3,2,FALSE)</f>
        <v>39844492.885630816</v>
      </c>
      <c r="AI69" s="84">
        <f>HLOOKUP(AI$5,$AE$1:$AH$3,2,FALSE)*INDEX('[5]Pop and Housing Units'!$J$4:$Q$115,MATCH('Relocation Components'!$B69,'[5]Pop and Housing Units'!$Q$4:$Q$115,0),MATCH('Relocation Components'!AI$4,'[5]Pop and Housing Units'!$J$4:$Q$4,0))*HLOOKUP(AI$4,$X$1:$AC$2,2,FALSE)*'[5]Number of Hazard Events'!N69*HLOOKUP(AI$4,[5]Assumptions!$B$2:$H$3,2,FALSE)</f>
        <v>0</v>
      </c>
      <c r="AJ69" s="84">
        <f>HLOOKUP(AJ$5,$AE$1:$AH$3,2,FALSE)*INDEX('[5]Pop and Housing Units'!$J$4:$Q$115,MATCH('Relocation Components'!$B69,'[5]Pop and Housing Units'!$Q$4:$Q$115,0),MATCH('Relocation Components'!AJ$4,'[5]Pop and Housing Units'!$J$4:$Q$4,0))*HLOOKUP(AJ$4,$X$1:$AC$2,2,FALSE)*'[5]Number of Hazard Events'!O69*HLOOKUP(AJ$4,[5]Assumptions!$B$2:$H$3,2,FALSE)</f>
        <v>119121688.10996462</v>
      </c>
      <c r="AK69" s="84">
        <f>HLOOKUP(AK$5,$AE$1:$AH$3,2,FALSE)*INDEX('[5]Pop and Housing Units'!$J$4:$Q$115,MATCH('Relocation Components'!$B69,'[5]Pop and Housing Units'!$Q$4:$Q$115,0),MATCH('Relocation Components'!AK$4,'[5]Pop and Housing Units'!$J$4:$Q$4,0))*HLOOKUP(AK$4,$X$1:$AC$2,2,FALSE)*'[5]Number of Hazard Events'!P69*HLOOKUP(AK$4,[5]Assumptions!$B$2:$H$3,2,FALSE)</f>
        <v>42802010.183009997</v>
      </c>
      <c r="AL69" s="84">
        <f>HLOOKUP(AL$5,$AE$1:$AH$3,2,FALSE)*INDEX('[5]Pop and Housing Units'!$J$4:$Q$115,MATCH('Relocation Components'!$B69,'[5]Pop and Housing Units'!$Q$4:$Q$115,0),MATCH('Relocation Components'!AL$4,'[5]Pop and Housing Units'!$J$4:$Q$4,0))*HLOOKUP(AL$4,$X$1:$AC$2,2,FALSE)*'[5]Number of Hazard Events'!Q69*HLOOKUP(AL$4,[5]Assumptions!$B$2:$H$3,2,FALSE)</f>
        <v>0</v>
      </c>
      <c r="AM69" s="84">
        <f>HLOOKUP(AM$5,$AE$1:$AH$3,2,FALSE)*INDEX('[5]Pop and Housing Units'!$J$4:$Q$115,MATCH('Relocation Components'!$B69,'[5]Pop and Housing Units'!$Q$4:$Q$115,0),MATCH('Relocation Components'!AM$4,'[5]Pop and Housing Units'!$J$4:$Q$4,0))*HLOOKUP(AM$4,$X$1:$AC$2,2,FALSE)*'[5]Number of Hazard Events'!R69*HLOOKUP(AM$4,[5]Assumptions!$B$2:$H$3,2,FALSE)</f>
        <v>22930522.363091733</v>
      </c>
      <c r="AN69" s="84">
        <f>HLOOKUP(AN$5,$AE$1:$AH$3,2,FALSE)*INDEX('[5]Pop and Housing Units'!$J$4:$Q$115,MATCH('Relocation Components'!$B69,'[5]Pop and Housing Units'!$Q$4:$Q$115,0),MATCH('Relocation Components'!AN$4,'[5]Pop and Housing Units'!$J$4:$Q$4,0))*HLOOKUP(AN$4,$X$1:$AC$2,2,FALSE)*'[5]Number of Hazard Events'!S69*HLOOKUP(AN$4,[5]Assumptions!$B$2:$H$3,2,FALSE)</f>
        <v>6454301.8529616082</v>
      </c>
      <c r="AO69" s="84">
        <f>HLOOKUP(AO$5,$AE$1:$AH$3,2,FALSE)*INDEX('[5]Pop and Housing Units'!$J$4:$Q$115,MATCH('Relocation Components'!$B69,'[5]Pop and Housing Units'!$Q$4:$Q$115,0),MATCH('Relocation Components'!AO$4,'[5]Pop and Housing Units'!$J$4:$Q$4,0))*HLOOKUP(AO$4,$X$1:$AC$2,2,FALSE)*'[5]Number of Hazard Events'!T69*HLOOKUP(AO$4,[5]Assumptions!$B$2:$H$3,2,FALSE)</f>
        <v>0</v>
      </c>
      <c r="AP69" s="60">
        <f t="shared" si="6"/>
        <v>21497464808.508644</v>
      </c>
      <c r="AQ69" s="60">
        <f>'Emergency Relocation Component'!AN79</f>
        <v>21495746144.22868</v>
      </c>
      <c r="AR69" s="60">
        <f t="shared" si="12"/>
        <v>1718664.279964447</v>
      </c>
      <c r="AS69" s="60">
        <f t="shared" si="13"/>
        <v>2921729.27593956</v>
      </c>
      <c r="AT69" s="60">
        <f t="shared" si="14"/>
        <v>-7159448500.6995516</v>
      </c>
    </row>
    <row r="70" spans="1:46">
      <c r="A70">
        <f t="shared" si="9"/>
        <v>0.02</v>
      </c>
      <c r="B70" s="12">
        <f t="shared" si="7"/>
        <v>2084</v>
      </c>
      <c r="C70" s="60">
        <f>IF(MOD($B70,10)=0,VLOOKUP($B70,'[6]R1 Analysis'!$B$45:$X$58,23,FALSE),(VLOOKUP(CEILING($B70,10),$B$6:$R$116,COLUMN()-1,FALSE)-VLOOKUP(FLOOR($B70,10),$B$6:$R$116,COLUMN()-1,FALSE))/10+C69)</f>
        <v>21936863.46673888</v>
      </c>
      <c r="D70" s="60">
        <f>IF(MOD($B70,10)=0,VLOOKUP($B70,'[6]R1 Analysis'!$B$45:$X$58,15,FALSE),(VLOOKUP(CEILING($B70,10),$B$6:$R$116,COLUMN()-1,FALSE)-VLOOKUP(FLOOR($B70,10),$B$6:$R$116,COLUMN()-1,FALSE))/10+D69)</f>
        <v>3429416.2766722562</v>
      </c>
      <c r="E70" s="60">
        <f>IF(MOD($B70,10)=0,VLOOKUP($B70,'[6]R1 Analysis'!$B$45:$X$58,22,FALSE),(VLOOKUP(CEILING($B70,10),$B$6:$R$116,COLUMN()-1,FALSE)-VLOOKUP(FLOOR($B70,10),$B$6:$R$116,COLUMN()-1,FALSE))/10+E69)</f>
        <v>718065.15085432073</v>
      </c>
      <c r="F70" s="60">
        <f>IF(MOD($B70,10)=0,VLOOKUP($B70,'[6]R2 Analysis'!$B$45:$X$58,8,FALSE),(VLOOKUP(CEILING($B70,10),$B$6:$R$116,COLUMN()-1,FALSE)-VLOOKUP(FLOOR($B70,10),$B$6:$R$116,COLUMN()-1,FALSE))/10+F69)</f>
        <v>213725224.62933335</v>
      </c>
      <c r="G70" s="60">
        <f>IF(MOD($B70,10)=0,VLOOKUP($B70,'[6]R2 Analysis'!$B$45:$X$58,15,FALSE),(VLOOKUP(CEILING($B70,10),$B$6:$R$116,COLUMN()-1,FALSE)-VLOOKUP(FLOOR($B70,10),$B$6:$R$116,COLUMN()-1,FALSE))/10+G69)</f>
        <v>6710981.8623255808</v>
      </c>
      <c r="H70" s="60">
        <f>IF(MOD($B70,10)=0,VLOOKUP($B70,'[6]R2 Analysis'!$B$45:$X$58,22,FALSE),(VLOOKUP(CEILING($B70,10),$B$6:$R$116,COLUMN()-1,FALSE)-VLOOKUP(FLOOR($B70,10),$B$6:$R$116,COLUMN()-1,FALSE))/10+H69)</f>
        <v>1380434.4283580249</v>
      </c>
      <c r="I70" s="60">
        <f>IF(MOD($B70,10)=0,VLOOKUP($B70,'[6]R3 Analysis'!$B$45:$X$58,8,FALSE),(VLOOKUP(CEILING($B70,10),$B$6:$R$116,COLUMN()-1,FALSE)-VLOOKUP(FLOOR($B70,10),$B$6:$R$116,COLUMN()-1,FALSE))/10+I69)</f>
        <v>34946762.771716118</v>
      </c>
      <c r="J70" s="60">
        <f>IF(MOD($B70,10)=0,VLOOKUP($B70,'[6]R3 Analysis'!$B$45:$X$58,15,FALSE),(VLOOKUP(CEILING($B70,10),$B$6:$R$116,COLUMN()-1,FALSE)-VLOOKUP(FLOOR($B70,10),$B$6:$R$116,COLUMN()-1,FALSE))/10+J69)</f>
        <v>2418769.2936</v>
      </c>
      <c r="K70" s="60">
        <f>IF(MOD($B70,10)=0,VLOOKUP($B70,'[6]R3 Analysis'!$B$45:$X$58,22,FALSE),(VLOOKUP(CEILING($B70,10),$B$6:$R$116,COLUMN()-1,FALSE)-VLOOKUP(FLOOR($B70,10),$B$6:$R$116,COLUMN()-1,FALSE))/10+K69)</f>
        <v>923242.55025225226</v>
      </c>
      <c r="L70" s="60">
        <f>IF(MOD($B70,10)=0,VLOOKUP($B70,'[6]R4 Analysis'!$B$45:$X$58,8,FALSE),(VLOOKUP(CEILING($B70,10),$B$6:$R$116,COLUMN()-1,FALSE)-VLOOKUP(FLOOR($B70,10),$B$6:$R$116,COLUMN()-1,FALSE))/10+L69)</f>
        <v>21851945.903436534</v>
      </c>
      <c r="M70" s="60">
        <f>IF(MOD($B70,10)=0,VLOOKUP($B70,'[6]R4 Analysis'!$B$45:$X$58,15,FALSE),(VLOOKUP(CEILING($B70,10),$B$6:$R$116,COLUMN()-1,FALSE)-VLOOKUP(FLOOR($B70,10),$B$6:$R$116,COLUMN()-1,FALSE))/10+M69)</f>
        <v>814977.69816464651</v>
      </c>
      <c r="N70" s="60">
        <f>IF(MOD($B70,10)=0,VLOOKUP($B70,'[6]R4 Analysis'!$B$45:$X$58,22,FALSE),(VLOOKUP(CEILING($B70,10),$B$6:$R$116,COLUMN()-1,FALSE)-VLOOKUP(FLOOR($B70,10),$B$6:$R$116,COLUMN()-1,FALSE))/10+N69)</f>
        <v>299044.64437343035</v>
      </c>
      <c r="O70" s="60">
        <f>IF(MOD($B70,10)=0,VLOOKUP($B70,'[6]R5 Analysis'!$B$45:$X$58,8,FALSE),(VLOOKUP(CEILING($B70,10),$B$6:$R$116,COLUMN()-1,FALSE)-VLOOKUP(FLOOR($B70,10),$B$6:$R$116,COLUMN()-1,FALSE))/10+O69)</f>
        <v>48920101.093849987</v>
      </c>
      <c r="P70" s="60">
        <f>IF(MOD($B70,10)=0,VLOOKUP($B70,'[6]R5 Analysis'!$B$45:$X$58,15,FALSE),(VLOOKUP(CEILING($B70,10),$B$6:$R$116,COLUMN()-1,FALSE)-VLOOKUP(FLOOR($B70,10),$B$6:$R$116,COLUMN()-1,FALSE))/10+P69)</f>
        <v>700634.93038234487</v>
      </c>
      <c r="Q70" s="60">
        <f>IF(MOD($B70,10)=0,VLOOKUP($B70,'[6]R5 Analysis'!$B$45:$X$58,22,FALSE),(VLOOKUP(CEILING($B70,10),$B$6:$R$116,COLUMN()-1,FALSE)-VLOOKUP(FLOOR($B70,10),$B$6:$R$116,COLUMN()-1,FALSE))/10+Q69)</f>
        <v>290897.72243265307</v>
      </c>
      <c r="R70" s="60">
        <f>IF(MOD($B70,10)=0,VLOOKUP($B70,'[6]R6 Analysis'!$B$45:$X$58,8,FALSE),(VLOOKUP(CEILING($B70,10),$B$6:$R$116,COLUMN()-1,FALSE)-VLOOKUP(FLOOR($B70,10),$B$6:$R$116,COLUMN()-1,FALSE))/10+R69)</f>
        <v>2785520.7281999998</v>
      </c>
      <c r="S70" s="60">
        <f>IF(MOD($B70,10)=0,VLOOKUP($B70,'[6]R6 Analysis'!$B$45:$X$58,15,FALSE),(VLOOKUP(CEILING($B70,10),$B$6:$T$116,COLUMN()-1,FALSE)-VLOOKUP(FLOOR($B70,10),$B$6:$T$116,COLUMN()-1,FALSE))/10+S69)</f>
        <v>341489.4544600001</v>
      </c>
      <c r="T70" s="60">
        <f>IF(MOD($B70,10)=0,VLOOKUP($B70,'[6]R6 Analysis'!$B$45:$X$58,22,FALSE),(VLOOKUP(CEILING($B70,10),$B$6:$T$116,COLUMN()-1,FALSE)-VLOOKUP(FLOOR($B70,10),$B$6:$T$116,COLUMN()-1,FALSE))/10+T69)</f>
        <v>187617.45528949151</v>
      </c>
      <c r="U70" s="60">
        <f t="shared" ref="U70:U101" si="15">SUM(C70:T70)</f>
        <v>362381990.06043994</v>
      </c>
      <c r="V70" s="60">
        <f>'Emergency Relocation Component'!U80</f>
        <v>7865465729.8667755</v>
      </c>
      <c r="W70" s="103">
        <f t="shared" ref="W70:W101" si="16">U70-V70</f>
        <v>-7503083739.8063354</v>
      </c>
      <c r="X70" s="84">
        <f>HLOOKUP(X$5,$AE$1:$AH$3,2,FALSE)*INDEX('[5]Pop and Housing Units'!$J$4:$Q$115,MATCH('Relocation Components'!$B70,'[5]Pop and Housing Units'!$Q$4:$Q$115,0),MATCH('Relocation Components'!X$4,'[5]Pop and Housing Units'!$J$4:$Q$4,0))*HLOOKUP(X$4,$X$1:$AC$2,2,FALSE)*'[5]Number of Hazard Events'!C70*HLOOKUP(X$4,[5]Assumptions!$B$2:$H$3,2,FALSE)</f>
        <v>3697050174.5761147</v>
      </c>
      <c r="Y70" s="84">
        <f>HLOOKUP(Y$5,$AE$1:$AH$3,2,FALSE)*INDEX('[5]Pop and Housing Units'!$J$4:$Q$115,MATCH('Relocation Components'!$B70,'[5]Pop and Housing Units'!$Q$4:$Q$115,0),MATCH('Relocation Components'!Y$4,'[5]Pop and Housing Units'!$J$4:$Q$4,0))*HLOOKUP(Y$4,$X$1:$AC$2,2,FALSE)*'[5]Number of Hazard Events'!D70*HLOOKUP(Y$4,[5]Assumptions!$B$2:$H$3,2,FALSE)</f>
        <v>1177174089.3775272</v>
      </c>
      <c r="Z70" s="84">
        <f>HLOOKUP(Z$5,$AE$1:$AH$3,2,FALSE)*INDEX('[5]Pop and Housing Units'!$J$4:$Q$115,MATCH('Relocation Components'!$B70,'[5]Pop and Housing Units'!$Q$4:$Q$115,0),MATCH('Relocation Components'!Z$4,'[5]Pop and Housing Units'!$J$4:$Q$4,0))*HLOOKUP(Z$4,$X$1:$AC$2,2,FALSE)*'[5]Number of Hazard Events'!E70*HLOOKUP(Z$4,[5]Assumptions!$B$2:$H$3,2,FALSE)</f>
        <v>0</v>
      </c>
      <c r="AA70" s="84">
        <f>HLOOKUP(AA$5,$AE$1:$AH$3,2,FALSE)*INDEX('[5]Pop and Housing Units'!$J$4:$Q$115,MATCH('Relocation Components'!$B70,'[5]Pop and Housing Units'!$Q$4:$Q$115,0),MATCH('Relocation Components'!AA$4,'[5]Pop and Housing Units'!$J$4:$Q$4,0))*HLOOKUP(AA$4,$X$1:$AC$2,2,FALSE)*'[5]Number of Hazard Events'!F70*HLOOKUP(AA$4,[5]Assumptions!$B$2:$H$3,2,FALSE)</f>
        <v>4163154793.0311065</v>
      </c>
      <c r="AB70" s="84">
        <f>HLOOKUP(AB$5,$AE$1:$AH$3,2,FALSE)*INDEX('[5]Pop and Housing Units'!$J$4:$Q$115,MATCH('Relocation Components'!$B70,'[5]Pop and Housing Units'!$Q$4:$Q$115,0),MATCH('Relocation Components'!AB$4,'[5]Pop and Housing Units'!$J$4:$Q$4,0))*HLOOKUP(AB$4,$X$1:$AC$2,2,FALSE)*'[5]Number of Hazard Events'!G70*HLOOKUP(AB$4,[5]Assumptions!$B$2:$H$3,2,FALSE)</f>
        <v>1208569838.3438931</v>
      </c>
      <c r="AC70" s="84">
        <f>HLOOKUP(AC$5,$AE$1:$AH$3,2,FALSE)*INDEX('[5]Pop and Housing Units'!$J$4:$Q$115,MATCH('Relocation Components'!$B70,'[5]Pop and Housing Units'!$Q$4:$Q$115,0),MATCH('Relocation Components'!AC$4,'[5]Pop and Housing Units'!$J$4:$Q$4,0))*HLOOKUP(AC$4,$X$1:$AC$2,2,FALSE)*'[5]Number of Hazard Events'!H70*HLOOKUP(AC$4,[5]Assumptions!$B$2:$H$3,2,FALSE)</f>
        <v>0</v>
      </c>
      <c r="AD70" s="84">
        <f>HLOOKUP(AD$5,$AE$1:$AH$3,2,FALSE)*INDEX('[5]Pop and Housing Units'!$J$4:$Q$115,MATCH('Relocation Components'!$B70,'[5]Pop and Housing Units'!$Q$4:$Q$115,0),MATCH('Relocation Components'!AD$4,'[5]Pop and Housing Units'!$J$4:$Q$4,0))*HLOOKUP(AD$4,$X$1:$AC$2,2,FALSE)*'[5]Number of Hazard Events'!I70*HLOOKUP(AD$4,[5]Assumptions!$B$2:$H$3,2,FALSE)</f>
        <v>9680713233.9677277</v>
      </c>
      <c r="AE70" s="84">
        <f>HLOOKUP(AE$5,$AE$1:$AH$3,2,FALSE)*INDEX('[5]Pop and Housing Units'!$J$4:$Q$115,MATCH('Relocation Components'!$B70,'[5]Pop and Housing Units'!$Q$4:$Q$115,0),MATCH('Relocation Components'!AE$4,'[5]Pop and Housing Units'!$J$4:$Q$4,0))*HLOOKUP(AE$4,$X$1:$AC$2,2,FALSE)*'[5]Number of Hazard Events'!J70*HLOOKUP(AE$4,[5]Assumptions!$B$2:$H$3,2,FALSE)</f>
        <v>1995608727.4584568</v>
      </c>
      <c r="AF70" s="84">
        <f>HLOOKUP(AF$5,$AE$1:$AH$3,2,FALSE)*INDEX('[5]Pop and Housing Units'!$J$4:$Q$115,MATCH('Relocation Components'!$B70,'[5]Pop and Housing Units'!$Q$4:$Q$115,0),MATCH('Relocation Components'!AF$4,'[5]Pop and Housing Units'!$J$4:$Q$4,0))*HLOOKUP(AF$4,$X$1:$AC$2,2,FALSE)*'[5]Number of Hazard Events'!K70*HLOOKUP(AF$4,[5]Assumptions!$B$2:$H$3,2,FALSE)</f>
        <v>0</v>
      </c>
      <c r="AG70" s="84">
        <f>HLOOKUP(AG$5,$AE$1:$AH$3,2,FALSE)*INDEX('[5]Pop and Housing Units'!$J$4:$Q$115,MATCH('Relocation Components'!$B70,'[5]Pop and Housing Units'!$Q$4:$Q$115,0),MATCH('Relocation Components'!AG$4,'[5]Pop and Housing Units'!$J$4:$Q$4,0))*HLOOKUP(AG$4,$X$1:$AC$2,2,FALSE)*'[5]Number of Hazard Events'!L70*HLOOKUP(AG$4,[5]Assumptions!$B$2:$H$3,2,FALSE)</f>
        <v>115578370.97019401</v>
      </c>
      <c r="AH70" s="84">
        <f>HLOOKUP(AH$5,$AE$1:$AH$3,2,FALSE)*INDEX('[5]Pop and Housing Units'!$J$4:$Q$115,MATCH('Relocation Components'!$B70,'[5]Pop and Housing Units'!$Q$4:$Q$115,0),MATCH('Relocation Components'!AH$4,'[5]Pop and Housing Units'!$J$4:$Q$4,0))*HLOOKUP(AH$4,$X$1:$AC$2,2,FALSE)*'[5]Number of Hazard Events'!M70*HLOOKUP(AH$4,[5]Assumptions!$B$2:$H$3,2,FALSE)</f>
        <v>39877324.837151535</v>
      </c>
      <c r="AI70" s="84">
        <f>HLOOKUP(AI$5,$AE$1:$AH$3,2,FALSE)*INDEX('[5]Pop and Housing Units'!$J$4:$Q$115,MATCH('Relocation Components'!$B70,'[5]Pop and Housing Units'!$Q$4:$Q$115,0),MATCH('Relocation Components'!AI$4,'[5]Pop and Housing Units'!$J$4:$Q$4,0))*HLOOKUP(AI$4,$X$1:$AC$2,2,FALSE)*'[5]Number of Hazard Events'!N70*HLOOKUP(AI$4,[5]Assumptions!$B$2:$H$3,2,FALSE)</f>
        <v>0</v>
      </c>
      <c r="AJ70" s="84">
        <f>HLOOKUP(AJ$5,$AE$1:$AH$3,2,FALSE)*INDEX('[5]Pop and Housing Units'!$J$4:$Q$115,MATCH('Relocation Components'!$B70,'[5]Pop and Housing Units'!$Q$4:$Q$115,0),MATCH('Relocation Components'!AJ$4,'[5]Pop and Housing Units'!$J$4:$Q$4,0))*HLOOKUP(AJ$4,$X$1:$AC$2,2,FALSE)*'[5]Number of Hazard Events'!O70*HLOOKUP(AJ$4,[5]Assumptions!$B$2:$H$3,2,FALSE)</f>
        <v>119281565.09208532</v>
      </c>
      <c r="AK70" s="84">
        <f>HLOOKUP(AK$5,$AE$1:$AH$3,2,FALSE)*INDEX('[5]Pop and Housing Units'!$J$4:$Q$115,MATCH('Relocation Components'!$B70,'[5]Pop and Housing Units'!$Q$4:$Q$115,0),MATCH('Relocation Components'!AK$4,'[5]Pop and Housing Units'!$J$4:$Q$4,0))*HLOOKUP(AK$4,$X$1:$AC$2,2,FALSE)*'[5]Number of Hazard Events'!P70*HLOOKUP(AK$4,[5]Assumptions!$B$2:$H$3,2,FALSE)</f>
        <v>42853246.687618263</v>
      </c>
      <c r="AL70" s="84">
        <f>HLOOKUP(AL$5,$AE$1:$AH$3,2,FALSE)*INDEX('[5]Pop and Housing Units'!$J$4:$Q$115,MATCH('Relocation Components'!$B70,'[5]Pop and Housing Units'!$Q$4:$Q$115,0),MATCH('Relocation Components'!AL$4,'[5]Pop and Housing Units'!$J$4:$Q$4,0))*HLOOKUP(AL$4,$X$1:$AC$2,2,FALSE)*'[5]Number of Hazard Events'!Q70*HLOOKUP(AL$4,[5]Assumptions!$B$2:$H$3,2,FALSE)</f>
        <v>0</v>
      </c>
      <c r="AM70" s="84">
        <f>HLOOKUP(AM$5,$AE$1:$AH$3,2,FALSE)*INDEX('[5]Pop and Housing Units'!$J$4:$Q$115,MATCH('Relocation Components'!$B70,'[5]Pop and Housing Units'!$Q$4:$Q$115,0),MATCH('Relocation Components'!AM$4,'[5]Pop and Housing Units'!$J$4:$Q$4,0))*HLOOKUP(AM$4,$X$1:$AC$2,2,FALSE)*'[5]Number of Hazard Events'!R70*HLOOKUP(AM$4,[5]Assumptions!$B$2:$H$3,2,FALSE)</f>
        <v>23041978.615515381</v>
      </c>
      <c r="AN70" s="84">
        <f>HLOOKUP(AN$5,$AE$1:$AH$3,2,FALSE)*INDEX('[5]Pop and Housing Units'!$J$4:$Q$115,MATCH('Relocation Components'!$B70,'[5]Pop and Housing Units'!$Q$4:$Q$115,0),MATCH('Relocation Components'!AN$4,'[5]Pop and Housing Units'!$J$4:$Q$4,0))*HLOOKUP(AN$4,$X$1:$AC$2,2,FALSE)*'[5]Number of Hazard Events'!S70*HLOOKUP(AN$4,[5]Assumptions!$B$2:$H$3,2,FALSE)</f>
        <v>6487414.2173445094</v>
      </c>
      <c r="AO70" s="84">
        <f>HLOOKUP(AO$5,$AE$1:$AH$3,2,FALSE)*INDEX('[5]Pop and Housing Units'!$J$4:$Q$115,MATCH('Relocation Components'!$B70,'[5]Pop and Housing Units'!$Q$4:$Q$115,0),MATCH('Relocation Components'!AO$4,'[5]Pop and Housing Units'!$J$4:$Q$4,0))*HLOOKUP(AO$4,$X$1:$AC$2,2,FALSE)*'[5]Number of Hazard Events'!T70*HLOOKUP(AO$4,[5]Assumptions!$B$2:$H$3,2,FALSE)</f>
        <v>0</v>
      </c>
      <c r="AP70" s="60">
        <f t="shared" si="6"/>
        <v>22269390757.174744</v>
      </c>
      <c r="AQ70" s="60">
        <f>'Emergency Relocation Component'!AN80</f>
        <v>22267620165.832558</v>
      </c>
      <c r="AR70" s="60">
        <f t="shared" ref="AR70:AR101" si="17">AP70-AQ70</f>
        <v>1770591.3421859741</v>
      </c>
      <c r="AS70" s="60">
        <f t="shared" ref="AS70:AS101" si="18">AR70*(1+$AS$2)</f>
        <v>3010005.2817161558</v>
      </c>
      <c r="AT70" s="60">
        <f t="shared" ref="AT70:AT101" si="19">AS70+W70</f>
        <v>-7500073734.5246191</v>
      </c>
    </row>
    <row r="71" spans="1:46">
      <c r="A71">
        <f t="shared" si="9"/>
        <v>0.02</v>
      </c>
      <c r="B71" s="12">
        <f t="shared" si="7"/>
        <v>2085</v>
      </c>
      <c r="C71" s="60">
        <f>IF(MOD($B71,10)=0,VLOOKUP($B71,'[6]R1 Analysis'!$B$45:$X$58,23,FALSE),(VLOOKUP(CEILING($B71,10),$B$6:$R$116,COLUMN()-1,FALSE)-VLOOKUP(FLOOR($B71,10),$B$6:$R$116,COLUMN()-1,FALSE))/10+C70)</f>
        <v>21832403.201335091</v>
      </c>
      <c r="D71" s="60">
        <f>IF(MOD($B71,10)=0,VLOOKUP($B71,'[6]R1 Analysis'!$B$45:$X$58,15,FALSE),(VLOOKUP(CEILING($B71,10),$B$6:$R$116,COLUMN()-1,FALSE)-VLOOKUP(FLOOR($B71,10),$B$6:$R$116,COLUMN()-1,FALSE))/10+D70)</f>
        <v>3412925.0531441504</v>
      </c>
      <c r="E71" s="60">
        <f>IF(MOD($B71,10)=0,VLOOKUP($B71,'[6]R1 Analysis'!$B$45:$X$58,22,FALSE),(VLOOKUP(CEILING($B71,10),$B$6:$R$116,COLUMN()-1,FALSE)-VLOOKUP(FLOOR($B71,10),$B$6:$R$116,COLUMN()-1,FALSE))/10+E70)</f>
        <v>714628.54739094619</v>
      </c>
      <c r="F71" s="60">
        <f>IF(MOD($B71,10)=0,VLOOKUP($B71,'[6]R2 Analysis'!$B$45:$X$58,8,FALSE),(VLOOKUP(CEILING($B71,10),$B$6:$R$116,COLUMN()-1,FALSE)-VLOOKUP(FLOOR($B71,10),$B$6:$R$116,COLUMN()-1,FALSE))/10+F70)</f>
        <v>212709819.72857144</v>
      </c>
      <c r="G71" s="60">
        <f>IF(MOD($B71,10)=0,VLOOKUP($B71,'[6]R2 Analysis'!$B$45:$X$58,15,FALSE),(VLOOKUP(CEILING($B71,10),$B$6:$R$116,COLUMN()-1,FALSE)-VLOOKUP(FLOOR($B71,10),$B$6:$R$116,COLUMN()-1,FALSE))/10+G70)</f>
        <v>6678790.3579069758</v>
      </c>
      <c r="H71" s="60">
        <f>IF(MOD($B71,10)=0,VLOOKUP($B71,'[6]R2 Analysis'!$B$45:$X$58,22,FALSE),(VLOOKUP(CEILING($B71,10),$B$6:$R$116,COLUMN()-1,FALSE)-VLOOKUP(FLOOR($B71,10),$B$6:$R$116,COLUMN()-1,FALSE))/10+H70)</f>
        <v>1373835.8623672843</v>
      </c>
      <c r="I71" s="60">
        <f>IF(MOD($B71,10)=0,VLOOKUP($B71,'[6]R3 Analysis'!$B$45:$X$58,8,FALSE),(VLOOKUP(CEILING($B71,10),$B$6:$R$116,COLUMN()-1,FALSE)-VLOOKUP(FLOOR($B71,10),$B$6:$R$116,COLUMN()-1,FALSE))/10+I70)</f>
        <v>34778538.505548373</v>
      </c>
      <c r="J71" s="60">
        <f>IF(MOD($B71,10)=0,VLOOKUP($B71,'[6]R3 Analysis'!$B$45:$X$58,15,FALSE),(VLOOKUP(CEILING($B71,10),$B$6:$R$116,COLUMN()-1,FALSE)-VLOOKUP(FLOOR($B71,10),$B$6:$R$116,COLUMN()-1,FALSE))/10+J70)</f>
        <v>2407227.372</v>
      </c>
      <c r="K71" s="60">
        <f>IF(MOD($B71,10)=0,VLOOKUP($B71,'[6]R3 Analysis'!$B$45:$X$58,22,FALSE),(VLOOKUP(CEILING($B71,10),$B$6:$R$116,COLUMN()-1,FALSE)-VLOOKUP(FLOOR($B71,10),$B$6:$R$116,COLUMN()-1,FALSE))/10+K70)</f>
        <v>918832.59479279281</v>
      </c>
      <c r="L71" s="60">
        <f>IF(MOD($B71,10)=0,VLOOKUP($B71,'[6]R4 Analysis'!$B$45:$X$58,8,FALSE),(VLOOKUP(CEILING($B71,10),$B$6:$R$116,COLUMN()-1,FALSE)-VLOOKUP(FLOOR($B71,10),$B$6:$R$116,COLUMN()-1,FALSE))/10+L70)</f>
        <v>21746566.067865379</v>
      </c>
      <c r="M71" s="60">
        <f>IF(MOD($B71,10)=0,VLOOKUP($B71,'[6]R4 Analysis'!$B$45:$X$58,15,FALSE),(VLOOKUP(CEILING($B71,10),$B$6:$R$116,COLUMN()-1,FALSE)-VLOOKUP(FLOOR($B71,10),$B$6:$R$116,COLUMN()-1,FALSE))/10+M70)</f>
        <v>811094.38638813142</v>
      </c>
      <c r="N71" s="60">
        <f>IF(MOD($B71,10)=0,VLOOKUP($B71,'[6]R4 Analysis'!$B$45:$X$58,22,FALSE),(VLOOKUP(CEILING($B71,10),$B$6:$R$116,COLUMN()-1,FALSE)-VLOOKUP(FLOOR($B71,10),$B$6:$R$116,COLUMN()-1,FALSE))/10+N70)</f>
        <v>297618.62300090987</v>
      </c>
      <c r="O71" s="60">
        <f>IF(MOD($B71,10)=0,VLOOKUP($B71,'[6]R5 Analysis'!$B$45:$X$58,8,FALSE),(VLOOKUP(CEILING($B71,10),$B$6:$R$116,COLUMN()-1,FALSE)-VLOOKUP(FLOOR($B71,10),$B$6:$R$116,COLUMN()-1,FALSE))/10+O70)</f>
        <v>48694234.250124983</v>
      </c>
      <c r="P71" s="60">
        <f>IF(MOD($B71,10)=0,VLOOKUP($B71,'[6]R5 Analysis'!$B$45:$X$58,15,FALSE),(VLOOKUP(CEILING($B71,10),$B$6:$R$116,COLUMN()-1,FALSE)-VLOOKUP(FLOOR($B71,10),$B$6:$R$116,COLUMN()-1,FALSE))/10+P70)</f>
        <v>697298.06913241383</v>
      </c>
      <c r="Q71" s="60">
        <f>IF(MOD($B71,10)=0,VLOOKUP($B71,'[6]R5 Analysis'!$B$45:$X$58,22,FALSE),(VLOOKUP(CEILING($B71,10),$B$6:$R$116,COLUMN()-1,FALSE)-VLOOKUP(FLOOR($B71,10),$B$6:$R$116,COLUMN()-1,FALSE))/10+Q70)</f>
        <v>289509.30061989796</v>
      </c>
      <c r="R71" s="60">
        <f>IF(MOD($B71,10)=0,VLOOKUP($B71,'[6]R6 Analysis'!$B$45:$X$58,8,FALSE),(VLOOKUP(CEILING($B71,10),$B$6:$R$116,COLUMN()-1,FALSE)-VLOOKUP(FLOOR($B71,10),$B$6:$R$116,COLUMN()-1,FALSE))/10+R70)</f>
        <v>2771308.8877499998</v>
      </c>
      <c r="S71" s="60">
        <f>IF(MOD($B71,10)=0,VLOOKUP($B71,'[6]R6 Analysis'!$B$45:$X$58,15,FALSE),(VLOOKUP(CEILING($B71,10),$B$6:$T$116,COLUMN()-1,FALSE)-VLOOKUP(FLOOR($B71,10),$B$6:$T$116,COLUMN()-1,FALSE))/10+S70)</f>
        <v>339839.24870000011</v>
      </c>
      <c r="T71" s="60">
        <f>IF(MOD($B71,10)=0,VLOOKUP($B71,'[6]R6 Analysis'!$B$45:$X$58,22,FALSE),(VLOOKUP(CEILING($B71,10),$B$6:$T$116,COLUMN()-1,FALSE)-VLOOKUP(FLOOR($B71,10),$B$6:$T$116,COLUMN()-1,FALSE))/10+T70)</f>
        <v>186720.2411037288</v>
      </c>
      <c r="U71" s="60">
        <f t="shared" si="15"/>
        <v>360661190.29774243</v>
      </c>
      <c r="V71" s="60">
        <f>'Emergency Relocation Component'!U81</f>
        <v>8219541528.3922453</v>
      </c>
      <c r="W71" s="103">
        <f t="shared" si="16"/>
        <v>-7858880338.0945024</v>
      </c>
      <c r="X71" s="84">
        <f>HLOOKUP(X$5,$AE$1:$AH$3,2,FALSE)*INDEX('[5]Pop and Housing Units'!$J$4:$Q$115,MATCH('Relocation Components'!$B71,'[5]Pop and Housing Units'!$Q$4:$Q$115,0),MATCH('Relocation Components'!X$4,'[5]Pop and Housing Units'!$J$4:$Q$4,0))*HLOOKUP(X$4,$X$1:$AC$2,2,FALSE)*'[5]Number of Hazard Events'!C71*HLOOKUP(X$4,[5]Assumptions!$B$2:$H$3,2,FALSE)</f>
        <v>3835553405.962388</v>
      </c>
      <c r="Y71" s="84">
        <f>HLOOKUP(Y$5,$AE$1:$AH$3,2,FALSE)*INDEX('[5]Pop and Housing Units'!$J$4:$Q$115,MATCH('Relocation Components'!$B71,'[5]Pop and Housing Units'!$Q$4:$Q$115,0),MATCH('Relocation Components'!Y$4,'[5]Pop and Housing Units'!$J$4:$Q$4,0))*HLOOKUP(Y$4,$X$1:$AC$2,2,FALSE)*'[5]Number of Hazard Events'!D71*HLOOKUP(Y$4,[5]Assumptions!$B$2:$H$3,2,FALSE)</f>
        <v>1221204935.0018184</v>
      </c>
      <c r="Z71" s="84">
        <f>HLOOKUP(Z$5,$AE$1:$AH$3,2,FALSE)*INDEX('[5]Pop and Housing Units'!$J$4:$Q$115,MATCH('Relocation Components'!$B71,'[5]Pop and Housing Units'!$Q$4:$Q$115,0),MATCH('Relocation Components'!Z$4,'[5]Pop and Housing Units'!$J$4:$Q$4,0))*HLOOKUP(Z$4,$X$1:$AC$2,2,FALSE)*'[5]Number of Hazard Events'!E71*HLOOKUP(Z$4,[5]Assumptions!$B$2:$H$3,2,FALSE)</f>
        <v>0</v>
      </c>
      <c r="AA71" s="84">
        <f>HLOOKUP(AA$5,$AE$1:$AH$3,2,FALSE)*INDEX('[5]Pop and Housing Units'!$J$4:$Q$115,MATCH('Relocation Components'!$B71,'[5]Pop and Housing Units'!$Q$4:$Q$115,0),MATCH('Relocation Components'!AA$4,'[5]Pop and Housing Units'!$J$4:$Q$4,0))*HLOOKUP(AA$4,$X$1:$AC$2,2,FALSE)*'[5]Number of Hazard Events'!F71*HLOOKUP(AA$4,[5]Assumptions!$B$2:$H$3,2,FALSE)</f>
        <v>4309099464.6047945</v>
      </c>
      <c r="AB71" s="84">
        <f>HLOOKUP(AB$5,$AE$1:$AH$3,2,FALSE)*INDEX('[5]Pop and Housing Units'!$J$4:$Q$115,MATCH('Relocation Components'!$B71,'[5]Pop and Housing Units'!$Q$4:$Q$115,0),MATCH('Relocation Components'!AB$4,'[5]Pop and Housing Units'!$J$4:$Q$4,0))*HLOOKUP(AB$4,$X$1:$AC$2,2,FALSE)*'[5]Number of Hazard Events'!G71*HLOOKUP(AB$4,[5]Assumptions!$B$2:$H$3,2,FALSE)</f>
        <v>1250880149.1079106</v>
      </c>
      <c r="AC71" s="84">
        <f>HLOOKUP(AC$5,$AE$1:$AH$3,2,FALSE)*INDEX('[5]Pop and Housing Units'!$J$4:$Q$115,MATCH('Relocation Components'!$B71,'[5]Pop and Housing Units'!$Q$4:$Q$115,0),MATCH('Relocation Components'!AC$4,'[5]Pop and Housing Units'!$J$4:$Q$4,0))*HLOOKUP(AC$4,$X$1:$AC$2,2,FALSE)*'[5]Number of Hazard Events'!H71*HLOOKUP(AC$4,[5]Assumptions!$B$2:$H$3,2,FALSE)</f>
        <v>0</v>
      </c>
      <c r="AD71" s="84">
        <f>HLOOKUP(AD$5,$AE$1:$AH$3,2,FALSE)*INDEX('[5]Pop and Housing Units'!$J$4:$Q$115,MATCH('Relocation Components'!$B71,'[5]Pop and Housing Units'!$Q$4:$Q$115,0),MATCH('Relocation Components'!AD$4,'[5]Pop and Housing Units'!$J$4:$Q$4,0))*HLOOKUP(AD$4,$X$1:$AC$2,2,FALSE)*'[5]Number of Hazard Events'!I71*HLOOKUP(AD$4,[5]Assumptions!$B$2:$H$3,2,FALSE)</f>
        <v>10041884307.520046</v>
      </c>
      <c r="AE71" s="84">
        <f>HLOOKUP(AE$5,$AE$1:$AH$3,2,FALSE)*INDEX('[5]Pop and Housing Units'!$J$4:$Q$115,MATCH('Relocation Components'!$B71,'[5]Pop and Housing Units'!$Q$4:$Q$115,0),MATCH('Relocation Components'!AE$4,'[5]Pop and Housing Units'!$J$4:$Q$4,0))*HLOOKUP(AE$4,$X$1:$AC$2,2,FALSE)*'[5]Number of Hazard Events'!J71*HLOOKUP(AE$4,[5]Assumptions!$B$2:$H$3,2,FALSE)</f>
        <v>2070148705.036072</v>
      </c>
      <c r="AF71" s="84">
        <f>HLOOKUP(AF$5,$AE$1:$AH$3,2,FALSE)*INDEX('[5]Pop and Housing Units'!$J$4:$Q$115,MATCH('Relocation Components'!$B71,'[5]Pop and Housing Units'!$Q$4:$Q$115,0),MATCH('Relocation Components'!AF$4,'[5]Pop and Housing Units'!$J$4:$Q$4,0))*HLOOKUP(AF$4,$X$1:$AC$2,2,FALSE)*'[5]Number of Hazard Events'!K71*HLOOKUP(AF$4,[5]Assumptions!$B$2:$H$3,2,FALSE)</f>
        <v>0</v>
      </c>
      <c r="AG71" s="84">
        <f>HLOOKUP(AG$5,$AE$1:$AH$3,2,FALSE)*INDEX('[5]Pop and Housing Units'!$J$4:$Q$115,MATCH('Relocation Components'!$B71,'[5]Pop and Housing Units'!$Q$4:$Q$115,0),MATCH('Relocation Components'!AG$4,'[5]Pop and Housing Units'!$J$4:$Q$4,0))*HLOOKUP(AG$4,$X$1:$AC$2,2,FALSE)*'[5]Number of Hazard Events'!L71*HLOOKUP(AG$4,[5]Assumptions!$B$2:$H$3,2,FALSE)</f>
        <v>115660718.8288468</v>
      </c>
      <c r="AH71" s="84">
        <f>HLOOKUP(AH$5,$AE$1:$AH$3,2,FALSE)*INDEX('[5]Pop and Housing Units'!$J$4:$Q$115,MATCH('Relocation Components'!$B71,'[5]Pop and Housing Units'!$Q$4:$Q$115,0),MATCH('Relocation Components'!AH$4,'[5]Pop and Housing Units'!$J$4:$Q$4,0))*HLOOKUP(AH$4,$X$1:$AC$2,2,FALSE)*'[5]Number of Hazard Events'!M71*HLOOKUP(AH$4,[5]Assumptions!$B$2:$H$3,2,FALSE)</f>
        <v>39908043.181803614</v>
      </c>
      <c r="AI71" s="84">
        <f>HLOOKUP(AI$5,$AE$1:$AH$3,2,FALSE)*INDEX('[5]Pop and Housing Units'!$J$4:$Q$115,MATCH('Relocation Components'!$B71,'[5]Pop and Housing Units'!$Q$4:$Q$115,0),MATCH('Relocation Components'!AI$4,'[5]Pop and Housing Units'!$J$4:$Q$4,0))*HLOOKUP(AI$4,$X$1:$AC$2,2,FALSE)*'[5]Number of Hazard Events'!N71*HLOOKUP(AI$4,[5]Assumptions!$B$2:$H$3,2,FALSE)</f>
        <v>0</v>
      </c>
      <c r="AJ71" s="84">
        <f>HLOOKUP(AJ$5,$AE$1:$AH$3,2,FALSE)*INDEX('[5]Pop and Housing Units'!$J$4:$Q$115,MATCH('Relocation Components'!$B71,'[5]Pop and Housing Units'!$Q$4:$Q$115,0),MATCH('Relocation Components'!AJ$4,'[5]Pop and Housing Units'!$J$4:$Q$4,0))*HLOOKUP(AJ$4,$X$1:$AC$2,2,FALSE)*'[5]Number of Hazard Events'!O71*HLOOKUP(AJ$4,[5]Assumptions!$B$2:$H$3,2,FALSE)</f>
        <v>119434910.41002171</v>
      </c>
      <c r="AK71" s="84">
        <f>HLOOKUP(AK$5,$AE$1:$AH$3,2,FALSE)*INDEX('[5]Pop and Housing Units'!$J$4:$Q$115,MATCH('Relocation Components'!$B71,'[5]Pop and Housing Units'!$Q$4:$Q$115,0),MATCH('Relocation Components'!AK$4,'[5]Pop and Housing Units'!$J$4:$Q$4,0))*HLOOKUP(AK$4,$X$1:$AC$2,2,FALSE)*'[5]Number of Hazard Events'!P71*HLOOKUP(AK$4,[5]Assumptions!$B$2:$H$3,2,FALSE)</f>
        <v>42902062.634322934</v>
      </c>
      <c r="AL71" s="84">
        <f>HLOOKUP(AL$5,$AE$1:$AH$3,2,FALSE)*INDEX('[5]Pop and Housing Units'!$J$4:$Q$115,MATCH('Relocation Components'!$B71,'[5]Pop and Housing Units'!$Q$4:$Q$115,0),MATCH('Relocation Components'!AL$4,'[5]Pop and Housing Units'!$J$4:$Q$4,0))*HLOOKUP(AL$4,$X$1:$AC$2,2,FALSE)*'[5]Number of Hazard Events'!Q71*HLOOKUP(AL$4,[5]Assumptions!$B$2:$H$3,2,FALSE)</f>
        <v>0</v>
      </c>
      <c r="AM71" s="84">
        <f>HLOOKUP(AM$5,$AE$1:$AH$3,2,FALSE)*INDEX('[5]Pop and Housing Units'!$J$4:$Q$115,MATCH('Relocation Components'!$B71,'[5]Pop and Housing Units'!$Q$4:$Q$115,0),MATCH('Relocation Components'!AM$4,'[5]Pop and Housing Units'!$J$4:$Q$4,0))*HLOOKUP(AM$4,$X$1:$AC$2,2,FALSE)*'[5]Number of Hazard Events'!R71*HLOOKUP(AM$4,[5]Assumptions!$B$2:$H$3,2,FALSE)</f>
        <v>23153349.861191478</v>
      </c>
      <c r="AN71" s="84">
        <f>HLOOKUP(AN$5,$AE$1:$AH$3,2,FALSE)*INDEX('[5]Pop and Housing Units'!$J$4:$Q$115,MATCH('Relocation Components'!$B71,'[5]Pop and Housing Units'!$Q$4:$Q$115,0),MATCH('Relocation Components'!AN$4,'[5]Pop and Housing Units'!$J$4:$Q$4,0))*HLOOKUP(AN$4,$X$1:$AC$2,2,FALSE)*'[5]Number of Hazard Events'!S71*HLOOKUP(AN$4,[5]Assumptions!$B$2:$H$3,2,FALSE)</f>
        <v>6520537.4181731567</v>
      </c>
      <c r="AO71" s="84">
        <f>HLOOKUP(AO$5,$AE$1:$AH$3,2,FALSE)*INDEX('[5]Pop and Housing Units'!$J$4:$Q$115,MATCH('Relocation Components'!$B71,'[5]Pop and Housing Units'!$Q$4:$Q$115,0),MATCH('Relocation Components'!AO$4,'[5]Pop and Housing Units'!$J$4:$Q$4,0))*HLOOKUP(AO$4,$X$1:$AC$2,2,FALSE)*'[5]Number of Hazard Events'!T71*HLOOKUP(AO$4,[5]Assumptions!$B$2:$H$3,2,FALSE)</f>
        <v>0</v>
      </c>
      <c r="AP71" s="60">
        <f t="shared" ref="AP71:AP116" si="20">SUM(X71:AO71)</f>
        <v>23076350589.56739</v>
      </c>
      <c r="AQ71" s="60">
        <f>'Emergency Relocation Component'!AN81</f>
        <v>23074525705.486954</v>
      </c>
      <c r="AR71" s="60">
        <f t="shared" si="17"/>
        <v>1824884.0804367065</v>
      </c>
      <c r="AS71" s="60">
        <f t="shared" si="18"/>
        <v>3102302.9367424012</v>
      </c>
      <c r="AT71" s="60">
        <f t="shared" si="19"/>
        <v>-7855778035.1577597</v>
      </c>
    </row>
    <row r="72" spans="1:46">
      <c r="A72">
        <f t="shared" si="9"/>
        <v>0.02</v>
      </c>
      <c r="B72" s="12">
        <f t="shared" ref="B72:B116" si="21">B71+1</f>
        <v>2086</v>
      </c>
      <c r="C72" s="60">
        <f>IF(MOD($B72,10)=0,VLOOKUP($B72,'[6]R1 Analysis'!$B$45:$X$58,23,FALSE),(VLOOKUP(CEILING($B72,10),$B$6:$R$116,COLUMN()-1,FALSE)-VLOOKUP(FLOOR($B72,10),$B$6:$R$116,COLUMN()-1,FALSE))/10+C71)</f>
        <v>21727942.935931303</v>
      </c>
      <c r="D72" s="60">
        <f>IF(MOD($B72,10)=0,VLOOKUP($B72,'[6]R1 Analysis'!$B$45:$X$58,15,FALSE),(VLOOKUP(CEILING($B72,10),$B$6:$R$116,COLUMN()-1,FALSE)-VLOOKUP(FLOOR($B72,10),$B$6:$R$116,COLUMN()-1,FALSE))/10+D71)</f>
        <v>3396433.8296160446</v>
      </c>
      <c r="E72" s="60">
        <f>IF(MOD($B72,10)=0,VLOOKUP($B72,'[6]R1 Analysis'!$B$45:$X$58,22,FALSE),(VLOOKUP(CEILING($B72,10),$B$6:$R$116,COLUMN()-1,FALSE)-VLOOKUP(FLOOR($B72,10),$B$6:$R$116,COLUMN()-1,FALSE))/10+E71)</f>
        <v>711191.94392757164</v>
      </c>
      <c r="F72" s="60">
        <f>IF(MOD($B72,10)=0,VLOOKUP($B72,'[6]R2 Analysis'!$B$45:$X$58,8,FALSE),(VLOOKUP(CEILING($B72,10),$B$6:$R$116,COLUMN()-1,FALSE)-VLOOKUP(FLOOR($B72,10),$B$6:$R$116,COLUMN()-1,FALSE))/10+F71)</f>
        <v>211694414.82780954</v>
      </c>
      <c r="G72" s="60">
        <f>IF(MOD($B72,10)=0,VLOOKUP($B72,'[6]R2 Analysis'!$B$45:$X$58,15,FALSE),(VLOOKUP(CEILING($B72,10),$B$6:$R$116,COLUMN()-1,FALSE)-VLOOKUP(FLOOR($B72,10),$B$6:$R$116,COLUMN()-1,FALSE))/10+G71)</f>
        <v>6646598.8534883708</v>
      </c>
      <c r="H72" s="60">
        <f>IF(MOD($B72,10)=0,VLOOKUP($B72,'[6]R2 Analysis'!$B$45:$X$58,22,FALSE),(VLOOKUP(CEILING($B72,10),$B$6:$R$116,COLUMN()-1,FALSE)-VLOOKUP(FLOOR($B72,10),$B$6:$R$116,COLUMN()-1,FALSE))/10+H71)</f>
        <v>1367237.2963765436</v>
      </c>
      <c r="I72" s="60">
        <f>IF(MOD($B72,10)=0,VLOOKUP($B72,'[6]R3 Analysis'!$B$45:$X$58,8,FALSE),(VLOOKUP(CEILING($B72,10),$B$6:$R$116,COLUMN()-1,FALSE)-VLOOKUP(FLOOR($B72,10),$B$6:$R$116,COLUMN()-1,FALSE))/10+I71)</f>
        <v>34610314.239380628</v>
      </c>
      <c r="J72" s="60">
        <f>IF(MOD($B72,10)=0,VLOOKUP($B72,'[6]R3 Analysis'!$B$45:$X$58,15,FALSE),(VLOOKUP(CEILING($B72,10),$B$6:$R$116,COLUMN()-1,FALSE)-VLOOKUP(FLOOR($B72,10),$B$6:$R$116,COLUMN()-1,FALSE))/10+J71)</f>
        <v>2395685.4504</v>
      </c>
      <c r="K72" s="60">
        <f>IF(MOD($B72,10)=0,VLOOKUP($B72,'[6]R3 Analysis'!$B$45:$X$58,22,FALSE),(VLOOKUP(CEILING($B72,10),$B$6:$R$116,COLUMN()-1,FALSE)-VLOOKUP(FLOOR($B72,10),$B$6:$R$116,COLUMN()-1,FALSE))/10+K71)</f>
        <v>914422.63933333335</v>
      </c>
      <c r="L72" s="60">
        <f>IF(MOD($B72,10)=0,VLOOKUP($B72,'[6]R4 Analysis'!$B$45:$X$58,8,FALSE),(VLOOKUP(CEILING($B72,10),$B$6:$R$116,COLUMN()-1,FALSE)-VLOOKUP(FLOOR($B72,10),$B$6:$R$116,COLUMN()-1,FALSE))/10+L71)</f>
        <v>21641186.232294224</v>
      </c>
      <c r="M72" s="60">
        <f>IF(MOD($B72,10)=0,VLOOKUP($B72,'[6]R4 Analysis'!$B$45:$X$58,15,FALSE),(VLOOKUP(CEILING($B72,10),$B$6:$R$116,COLUMN()-1,FALSE)-VLOOKUP(FLOOR($B72,10),$B$6:$R$116,COLUMN()-1,FALSE))/10+M71)</f>
        <v>807211.07461161632</v>
      </c>
      <c r="N72" s="60">
        <f>IF(MOD($B72,10)=0,VLOOKUP($B72,'[6]R4 Analysis'!$B$45:$X$58,22,FALSE),(VLOOKUP(CEILING($B72,10),$B$6:$R$116,COLUMN()-1,FALSE)-VLOOKUP(FLOOR($B72,10),$B$6:$R$116,COLUMN()-1,FALSE))/10+N71)</f>
        <v>296192.60162838938</v>
      </c>
      <c r="O72" s="60">
        <f>IF(MOD($B72,10)=0,VLOOKUP($B72,'[6]R5 Analysis'!$B$45:$X$58,8,FALSE),(VLOOKUP(CEILING($B72,10),$B$6:$R$116,COLUMN()-1,FALSE)-VLOOKUP(FLOOR($B72,10),$B$6:$R$116,COLUMN()-1,FALSE))/10+O71)</f>
        <v>48468367.40639998</v>
      </c>
      <c r="P72" s="60">
        <f>IF(MOD($B72,10)=0,VLOOKUP($B72,'[6]R5 Analysis'!$B$45:$X$58,15,FALSE),(VLOOKUP(CEILING($B72,10),$B$6:$R$116,COLUMN()-1,FALSE)-VLOOKUP(FLOOR($B72,10),$B$6:$R$116,COLUMN()-1,FALSE))/10+P71)</f>
        <v>693961.20788248279</v>
      </c>
      <c r="Q72" s="60">
        <f>IF(MOD($B72,10)=0,VLOOKUP($B72,'[6]R5 Analysis'!$B$45:$X$58,22,FALSE),(VLOOKUP(CEILING($B72,10),$B$6:$R$116,COLUMN()-1,FALSE)-VLOOKUP(FLOOR($B72,10),$B$6:$R$116,COLUMN()-1,FALSE))/10+Q71)</f>
        <v>288120.87880714284</v>
      </c>
      <c r="R72" s="60">
        <f>IF(MOD($B72,10)=0,VLOOKUP($B72,'[6]R6 Analysis'!$B$45:$X$58,8,FALSE),(VLOOKUP(CEILING($B72,10),$B$6:$R$116,COLUMN()-1,FALSE)-VLOOKUP(FLOOR($B72,10),$B$6:$R$116,COLUMN()-1,FALSE))/10+R71)</f>
        <v>2757097.0472999997</v>
      </c>
      <c r="S72" s="60">
        <f>IF(MOD($B72,10)=0,VLOOKUP($B72,'[6]R6 Analysis'!$B$45:$X$58,15,FALSE),(VLOOKUP(CEILING($B72,10),$B$6:$T$116,COLUMN()-1,FALSE)-VLOOKUP(FLOOR($B72,10),$B$6:$T$116,COLUMN()-1,FALSE))/10+S71)</f>
        <v>338189.04294000013</v>
      </c>
      <c r="T72" s="60">
        <f>IF(MOD($B72,10)=0,VLOOKUP($B72,'[6]R6 Analysis'!$B$45:$X$58,22,FALSE),(VLOOKUP(CEILING($B72,10),$B$6:$T$116,COLUMN()-1,FALSE)-VLOOKUP(FLOOR($B72,10),$B$6:$T$116,COLUMN()-1,FALSE))/10+T71)</f>
        <v>185823.02691796608</v>
      </c>
      <c r="U72" s="60">
        <f t="shared" si="15"/>
        <v>358940390.53504503</v>
      </c>
      <c r="V72" s="60">
        <f>'Emergency Relocation Component'!U82</f>
        <v>8589361242.4455919</v>
      </c>
      <c r="W72" s="103">
        <f t="shared" si="16"/>
        <v>-8230420851.9105473</v>
      </c>
      <c r="X72" s="84">
        <f>HLOOKUP(X$5,$AE$1:$AH$3,2,FALSE)*INDEX('[5]Pop and Housing Units'!$J$4:$Q$115,MATCH('Relocation Components'!$B72,'[5]Pop and Housing Units'!$Q$4:$Q$115,0),MATCH('Relocation Components'!X$4,'[5]Pop and Housing Units'!$J$4:$Q$4,0))*HLOOKUP(X$4,$X$1:$AC$2,2,FALSE)*'[5]Number of Hazard Events'!C72*HLOOKUP(X$4,[5]Assumptions!$B$2:$H$3,2,FALSE)</f>
        <v>3980332721.9091659</v>
      </c>
      <c r="Y72" s="84">
        <f>HLOOKUP(Y$5,$AE$1:$AH$3,2,FALSE)*INDEX('[5]Pop and Housing Units'!$J$4:$Q$115,MATCH('Relocation Components'!$B72,'[5]Pop and Housing Units'!$Q$4:$Q$115,0),MATCH('Relocation Components'!Y$4,'[5]Pop and Housing Units'!$J$4:$Q$4,0))*HLOOKUP(Y$4,$X$1:$AC$2,2,FALSE)*'[5]Number of Hazard Events'!D72*HLOOKUP(Y$4,[5]Assumptions!$B$2:$H$3,2,FALSE)</f>
        <v>1267228175.3938961</v>
      </c>
      <c r="Z72" s="84">
        <f>HLOOKUP(Z$5,$AE$1:$AH$3,2,FALSE)*INDEX('[5]Pop and Housing Units'!$J$4:$Q$115,MATCH('Relocation Components'!$B72,'[5]Pop and Housing Units'!$Q$4:$Q$115,0),MATCH('Relocation Components'!Z$4,'[5]Pop and Housing Units'!$J$4:$Q$4,0))*HLOOKUP(Z$4,$X$1:$AC$2,2,FALSE)*'[5]Number of Hazard Events'!E72*HLOOKUP(Z$4,[5]Assumptions!$B$2:$H$3,2,FALSE)</f>
        <v>0</v>
      </c>
      <c r="AA72" s="84">
        <f>HLOOKUP(AA$5,$AE$1:$AH$3,2,FALSE)*INDEX('[5]Pop and Housing Units'!$J$4:$Q$115,MATCH('Relocation Components'!$B72,'[5]Pop and Housing Units'!$Q$4:$Q$115,0),MATCH('Relocation Components'!AA$4,'[5]Pop and Housing Units'!$J$4:$Q$4,0))*HLOOKUP(AA$4,$X$1:$AC$2,2,FALSE)*'[5]Number of Hazard Events'!F72*HLOOKUP(AA$4,[5]Assumptions!$B$2:$H$3,2,FALSE)</f>
        <v>4461708588.1035652</v>
      </c>
      <c r="AB72" s="84">
        <f>HLOOKUP(AB$5,$AE$1:$AH$3,2,FALSE)*INDEX('[5]Pop and Housing Units'!$J$4:$Q$115,MATCH('Relocation Components'!$B72,'[5]Pop and Housing Units'!$Q$4:$Q$115,0),MATCH('Relocation Components'!AB$4,'[5]Pop and Housing Units'!$J$4:$Q$4,0))*HLOOKUP(AB$4,$X$1:$AC$2,2,FALSE)*'[5]Number of Hazard Events'!G72*HLOOKUP(AB$4,[5]Assumptions!$B$2:$H$3,2,FALSE)</f>
        <v>1295120504.8166983</v>
      </c>
      <c r="AC72" s="84">
        <f>HLOOKUP(AC$5,$AE$1:$AH$3,2,FALSE)*INDEX('[5]Pop and Housing Units'!$J$4:$Q$115,MATCH('Relocation Components'!$B72,'[5]Pop and Housing Units'!$Q$4:$Q$115,0),MATCH('Relocation Components'!AC$4,'[5]Pop and Housing Units'!$J$4:$Q$4,0))*HLOOKUP(AC$4,$X$1:$AC$2,2,FALSE)*'[5]Number of Hazard Events'!H72*HLOOKUP(AC$4,[5]Assumptions!$B$2:$H$3,2,FALSE)</f>
        <v>0</v>
      </c>
      <c r="AD72" s="84">
        <f>HLOOKUP(AD$5,$AE$1:$AH$3,2,FALSE)*INDEX('[5]Pop and Housing Units'!$J$4:$Q$115,MATCH('Relocation Components'!$B72,'[5]Pop and Housing Units'!$Q$4:$Q$115,0),MATCH('Relocation Components'!AD$4,'[5]Pop and Housing Units'!$J$4:$Q$4,0))*HLOOKUP(AD$4,$X$1:$AC$2,2,FALSE)*'[5]Number of Hazard Events'!I72*HLOOKUP(AD$4,[5]Assumptions!$B$2:$H$3,2,FALSE)</f>
        <v>10419400705.312862</v>
      </c>
      <c r="AE72" s="84">
        <f>HLOOKUP(AE$5,$AE$1:$AH$3,2,FALSE)*INDEX('[5]Pop and Housing Units'!$J$4:$Q$115,MATCH('Relocation Components'!$B72,'[5]Pop and Housing Units'!$Q$4:$Q$115,0),MATCH('Relocation Components'!AE$4,'[5]Pop and Housing Units'!$J$4:$Q$4,0))*HLOOKUP(AE$4,$X$1:$AC$2,2,FALSE)*'[5]Number of Hazard Events'!J72*HLOOKUP(AE$4,[5]Assumptions!$B$2:$H$3,2,FALSE)</f>
        <v>2148065587.08114</v>
      </c>
      <c r="AF72" s="84">
        <f>HLOOKUP(AF$5,$AE$1:$AH$3,2,FALSE)*INDEX('[5]Pop and Housing Units'!$J$4:$Q$115,MATCH('Relocation Components'!$B72,'[5]Pop and Housing Units'!$Q$4:$Q$115,0),MATCH('Relocation Components'!AF$4,'[5]Pop and Housing Units'!$J$4:$Q$4,0))*HLOOKUP(AF$4,$X$1:$AC$2,2,FALSE)*'[5]Number of Hazard Events'!K72*HLOOKUP(AF$4,[5]Assumptions!$B$2:$H$3,2,FALSE)</f>
        <v>0</v>
      </c>
      <c r="AG72" s="84">
        <f>HLOOKUP(AG$5,$AE$1:$AH$3,2,FALSE)*INDEX('[5]Pop and Housing Units'!$J$4:$Q$115,MATCH('Relocation Components'!$B72,'[5]Pop and Housing Units'!$Q$4:$Q$115,0),MATCH('Relocation Components'!AG$4,'[5]Pop and Housing Units'!$J$4:$Q$4,0))*HLOOKUP(AG$4,$X$1:$AC$2,2,FALSE)*'[5]Number of Hazard Events'!L72*HLOOKUP(AG$4,[5]Assumptions!$B$2:$H$3,2,FALSE)</f>
        <v>115736866.77401821</v>
      </c>
      <c r="AH72" s="84">
        <f>HLOOKUP(AH$5,$AE$1:$AH$3,2,FALSE)*INDEX('[5]Pop and Housing Units'!$J$4:$Q$115,MATCH('Relocation Components'!$B72,'[5]Pop and Housing Units'!$Q$4:$Q$115,0),MATCH('Relocation Components'!AH$4,'[5]Pop and Housing Units'!$J$4:$Q$4,0))*HLOOKUP(AH$4,$X$1:$AC$2,2,FALSE)*'[5]Number of Hazard Events'!M72*HLOOKUP(AH$4,[5]Assumptions!$B$2:$H$3,2,FALSE)</f>
        <v>39936647.919587046</v>
      </c>
      <c r="AI72" s="84">
        <f>HLOOKUP(AI$5,$AE$1:$AH$3,2,FALSE)*INDEX('[5]Pop and Housing Units'!$J$4:$Q$115,MATCH('Relocation Components'!$B72,'[5]Pop and Housing Units'!$Q$4:$Q$115,0),MATCH('Relocation Components'!AI$4,'[5]Pop and Housing Units'!$J$4:$Q$4,0))*HLOOKUP(AI$4,$X$1:$AC$2,2,FALSE)*'[5]Number of Hazard Events'!N72*HLOOKUP(AI$4,[5]Assumptions!$B$2:$H$3,2,FALSE)</f>
        <v>0</v>
      </c>
      <c r="AJ72" s="84">
        <f>HLOOKUP(AJ$5,$AE$1:$AH$3,2,FALSE)*INDEX('[5]Pop and Housing Units'!$J$4:$Q$115,MATCH('Relocation Components'!$B72,'[5]Pop and Housing Units'!$Q$4:$Q$115,0),MATCH('Relocation Components'!AJ$4,'[5]Pop and Housing Units'!$J$4:$Q$4,0))*HLOOKUP(AJ$4,$X$1:$AC$2,2,FALSE)*'[5]Number of Hazard Events'!O72*HLOOKUP(AJ$4,[5]Assumptions!$B$2:$H$3,2,FALSE)</f>
        <v>119581724.0637738</v>
      </c>
      <c r="AK72" s="84">
        <f>HLOOKUP(AK$5,$AE$1:$AH$3,2,FALSE)*INDEX('[5]Pop and Housing Units'!$J$4:$Q$115,MATCH('Relocation Components'!$B72,'[5]Pop and Housing Units'!$Q$4:$Q$115,0),MATCH('Relocation Components'!AK$4,'[5]Pop and Housing Units'!$J$4:$Q$4,0))*HLOOKUP(AK$4,$X$1:$AC$2,2,FALSE)*'[5]Number of Hazard Events'!P72*HLOOKUP(AK$4,[5]Assumptions!$B$2:$H$3,2,FALSE)</f>
        <v>42948458.023124009</v>
      </c>
      <c r="AL72" s="84">
        <f>HLOOKUP(AL$5,$AE$1:$AH$3,2,FALSE)*INDEX('[5]Pop and Housing Units'!$J$4:$Q$115,MATCH('Relocation Components'!$B72,'[5]Pop and Housing Units'!$Q$4:$Q$115,0),MATCH('Relocation Components'!AL$4,'[5]Pop and Housing Units'!$J$4:$Q$4,0))*HLOOKUP(AL$4,$X$1:$AC$2,2,FALSE)*'[5]Number of Hazard Events'!Q72*HLOOKUP(AL$4,[5]Assumptions!$B$2:$H$3,2,FALSE)</f>
        <v>0</v>
      </c>
      <c r="AM72" s="84">
        <f>HLOOKUP(AM$5,$AE$1:$AH$3,2,FALSE)*INDEX('[5]Pop and Housing Units'!$J$4:$Q$115,MATCH('Relocation Components'!$B72,'[5]Pop and Housing Units'!$Q$4:$Q$115,0),MATCH('Relocation Components'!AM$4,'[5]Pop and Housing Units'!$J$4:$Q$4,0))*HLOOKUP(AM$4,$X$1:$AC$2,2,FALSE)*'[5]Number of Hazard Events'!R72*HLOOKUP(AM$4,[5]Assumptions!$B$2:$H$3,2,FALSE)</f>
        <v>23264690.780136019</v>
      </c>
      <c r="AN72" s="84">
        <f>HLOOKUP(AN$5,$AE$1:$AH$3,2,FALSE)*INDEX('[5]Pop and Housing Units'!$J$4:$Q$115,MATCH('Relocation Components'!$B72,'[5]Pop and Housing Units'!$Q$4:$Q$115,0),MATCH('Relocation Components'!AN$4,'[5]Pop and Housing Units'!$J$4:$Q$4,0))*HLOOKUP(AN$4,$X$1:$AC$2,2,FALSE)*'[5]Number of Hazard Events'!S72*HLOOKUP(AN$4,[5]Assumptions!$B$2:$H$3,2,FALSE)</f>
        <v>6553687.3769816179</v>
      </c>
      <c r="AO72" s="84">
        <f>HLOOKUP(AO$5,$AE$1:$AH$3,2,FALSE)*INDEX('[5]Pop and Housing Units'!$J$4:$Q$115,MATCH('Relocation Components'!$B72,'[5]Pop and Housing Units'!$Q$4:$Q$115,0),MATCH('Relocation Components'!AO$4,'[5]Pop and Housing Units'!$J$4:$Q$4,0))*HLOOKUP(AO$4,$X$1:$AC$2,2,FALSE)*'[5]Number of Hazard Events'!T72*HLOOKUP(AO$4,[5]Assumptions!$B$2:$H$3,2,FALSE)</f>
        <v>0</v>
      </c>
      <c r="AP72" s="60">
        <f t="shared" si="20"/>
        <v>23919878357.554943</v>
      </c>
      <c r="AQ72" s="60">
        <f>'Emergency Relocation Component'!AN82</f>
        <v>23917996711.721512</v>
      </c>
      <c r="AR72" s="60">
        <f t="shared" si="17"/>
        <v>1881645.8334312439</v>
      </c>
      <c r="AS72" s="60">
        <f t="shared" si="18"/>
        <v>3198797.9168331143</v>
      </c>
      <c r="AT72" s="60">
        <f t="shared" si="19"/>
        <v>-8227222053.9937143</v>
      </c>
    </row>
    <row r="73" spans="1:46">
      <c r="A73">
        <f t="shared" si="9"/>
        <v>0.02</v>
      </c>
      <c r="B73" s="12">
        <f t="shared" si="21"/>
        <v>2087</v>
      </c>
      <c r="C73" s="60">
        <f>IF(MOD($B73,10)=0,VLOOKUP($B73,'[6]R1 Analysis'!$B$45:$X$58,23,FALSE),(VLOOKUP(CEILING($B73,10),$B$6:$R$116,COLUMN()-1,FALSE)-VLOOKUP(FLOOR($B73,10),$B$6:$R$116,COLUMN()-1,FALSE))/10+C72)</f>
        <v>21623482.670527514</v>
      </c>
      <c r="D73" s="60">
        <f>IF(MOD($B73,10)=0,VLOOKUP($B73,'[6]R1 Analysis'!$B$45:$X$58,15,FALSE),(VLOOKUP(CEILING($B73,10),$B$6:$R$116,COLUMN()-1,FALSE)-VLOOKUP(FLOOR($B73,10),$B$6:$R$116,COLUMN()-1,FALSE))/10+D72)</f>
        <v>3379942.6060879389</v>
      </c>
      <c r="E73" s="60">
        <f>IF(MOD($B73,10)=0,VLOOKUP($B73,'[6]R1 Analysis'!$B$45:$X$58,22,FALSE),(VLOOKUP(CEILING($B73,10),$B$6:$R$116,COLUMN()-1,FALSE)-VLOOKUP(FLOOR($B73,10),$B$6:$R$116,COLUMN()-1,FALSE))/10+E72)</f>
        <v>707755.3404641971</v>
      </c>
      <c r="F73" s="60">
        <f>IF(MOD($B73,10)=0,VLOOKUP($B73,'[6]R2 Analysis'!$B$45:$X$58,8,FALSE),(VLOOKUP(CEILING($B73,10),$B$6:$R$116,COLUMN()-1,FALSE)-VLOOKUP(FLOOR($B73,10),$B$6:$R$116,COLUMN()-1,FALSE))/10+F72)</f>
        <v>210679009.92704764</v>
      </c>
      <c r="G73" s="60">
        <f>IF(MOD($B73,10)=0,VLOOKUP($B73,'[6]R2 Analysis'!$B$45:$X$58,15,FALSE),(VLOOKUP(CEILING($B73,10),$B$6:$R$116,COLUMN()-1,FALSE)-VLOOKUP(FLOOR($B73,10),$B$6:$R$116,COLUMN()-1,FALSE))/10+G72)</f>
        <v>6614407.3490697658</v>
      </c>
      <c r="H73" s="60">
        <f>IF(MOD($B73,10)=0,VLOOKUP($B73,'[6]R2 Analysis'!$B$45:$X$58,22,FALSE),(VLOOKUP(CEILING($B73,10),$B$6:$R$116,COLUMN()-1,FALSE)-VLOOKUP(FLOOR($B73,10),$B$6:$R$116,COLUMN()-1,FALSE))/10+H72)</f>
        <v>1360638.7303858029</v>
      </c>
      <c r="I73" s="60">
        <f>IF(MOD($B73,10)=0,VLOOKUP($B73,'[6]R3 Analysis'!$B$45:$X$58,8,FALSE),(VLOOKUP(CEILING($B73,10),$B$6:$R$116,COLUMN()-1,FALSE)-VLOOKUP(FLOOR($B73,10),$B$6:$R$116,COLUMN()-1,FALSE))/10+I72)</f>
        <v>34442089.973212883</v>
      </c>
      <c r="J73" s="60">
        <f>IF(MOD($B73,10)=0,VLOOKUP($B73,'[6]R3 Analysis'!$B$45:$X$58,15,FALSE),(VLOOKUP(CEILING($B73,10),$B$6:$R$116,COLUMN()-1,FALSE)-VLOOKUP(FLOOR($B73,10),$B$6:$R$116,COLUMN()-1,FALSE))/10+J72)</f>
        <v>2384143.5288</v>
      </c>
      <c r="K73" s="60">
        <f>IF(MOD($B73,10)=0,VLOOKUP($B73,'[6]R3 Analysis'!$B$45:$X$58,22,FALSE),(VLOOKUP(CEILING($B73,10),$B$6:$R$116,COLUMN()-1,FALSE)-VLOOKUP(FLOOR($B73,10),$B$6:$R$116,COLUMN()-1,FALSE))/10+K72)</f>
        <v>910012.6838738739</v>
      </c>
      <c r="L73" s="60">
        <f>IF(MOD($B73,10)=0,VLOOKUP($B73,'[6]R4 Analysis'!$B$45:$X$58,8,FALSE),(VLOOKUP(CEILING($B73,10),$B$6:$R$116,COLUMN()-1,FALSE)-VLOOKUP(FLOOR($B73,10),$B$6:$R$116,COLUMN()-1,FALSE))/10+L72)</f>
        <v>21535806.396723069</v>
      </c>
      <c r="M73" s="60">
        <f>IF(MOD($B73,10)=0,VLOOKUP($B73,'[6]R4 Analysis'!$B$45:$X$58,15,FALSE),(VLOOKUP(CEILING($B73,10),$B$6:$R$116,COLUMN()-1,FALSE)-VLOOKUP(FLOOR($B73,10),$B$6:$R$116,COLUMN()-1,FALSE))/10+M72)</f>
        <v>803327.76283510122</v>
      </c>
      <c r="N73" s="60">
        <f>IF(MOD($B73,10)=0,VLOOKUP($B73,'[6]R4 Analysis'!$B$45:$X$58,22,FALSE),(VLOOKUP(CEILING($B73,10),$B$6:$R$116,COLUMN()-1,FALSE)-VLOOKUP(FLOOR($B73,10),$B$6:$R$116,COLUMN()-1,FALSE))/10+N72)</f>
        <v>294766.5802558689</v>
      </c>
      <c r="O73" s="60">
        <f>IF(MOD($B73,10)=0,VLOOKUP($B73,'[6]R5 Analysis'!$B$45:$X$58,8,FALSE),(VLOOKUP(CEILING($B73,10),$B$6:$R$116,COLUMN()-1,FALSE)-VLOOKUP(FLOOR($B73,10),$B$6:$R$116,COLUMN()-1,FALSE))/10+O72)</f>
        <v>48242500.562674977</v>
      </c>
      <c r="P73" s="60">
        <f>IF(MOD($B73,10)=0,VLOOKUP($B73,'[6]R5 Analysis'!$B$45:$X$58,15,FALSE),(VLOOKUP(CEILING($B73,10),$B$6:$R$116,COLUMN()-1,FALSE)-VLOOKUP(FLOOR($B73,10),$B$6:$R$116,COLUMN()-1,FALSE))/10+P72)</f>
        <v>690624.34663255175</v>
      </c>
      <c r="Q73" s="60">
        <f>IF(MOD($B73,10)=0,VLOOKUP($B73,'[6]R5 Analysis'!$B$45:$X$58,22,FALSE),(VLOOKUP(CEILING($B73,10),$B$6:$R$116,COLUMN()-1,FALSE)-VLOOKUP(FLOOR($B73,10),$B$6:$R$116,COLUMN()-1,FALSE))/10+Q72)</f>
        <v>286732.45699438773</v>
      </c>
      <c r="R73" s="60">
        <f>IF(MOD($B73,10)=0,VLOOKUP($B73,'[6]R6 Analysis'!$B$45:$X$58,8,FALSE),(VLOOKUP(CEILING($B73,10),$B$6:$R$116,COLUMN()-1,FALSE)-VLOOKUP(FLOOR($B73,10),$B$6:$R$116,COLUMN()-1,FALSE))/10+R72)</f>
        <v>2742885.2068499997</v>
      </c>
      <c r="S73" s="60">
        <f>IF(MOD($B73,10)=0,VLOOKUP($B73,'[6]R6 Analysis'!$B$45:$X$58,15,FALSE),(VLOOKUP(CEILING($B73,10),$B$6:$T$116,COLUMN()-1,FALSE)-VLOOKUP(FLOOR($B73,10),$B$6:$T$116,COLUMN()-1,FALSE))/10+S72)</f>
        <v>336538.83718000015</v>
      </c>
      <c r="T73" s="60">
        <f>IF(MOD($B73,10)=0,VLOOKUP($B73,'[6]R6 Analysis'!$B$45:$X$58,22,FALSE),(VLOOKUP(CEILING($B73,10),$B$6:$T$116,COLUMN()-1,FALSE)-VLOOKUP(FLOOR($B73,10),$B$6:$T$116,COLUMN()-1,FALSE))/10+T72)</f>
        <v>184925.81273220337</v>
      </c>
      <c r="U73" s="60">
        <f t="shared" si="15"/>
        <v>357219590.77234787</v>
      </c>
      <c r="V73" s="60">
        <f>'Emergency Relocation Component'!U83</f>
        <v>8975614074.0832977</v>
      </c>
      <c r="W73" s="103">
        <f t="shared" si="16"/>
        <v>-8618394483.3109493</v>
      </c>
      <c r="X73" s="84">
        <f>HLOOKUP(X$5,$AE$1:$AH$3,2,FALSE)*INDEX('[5]Pop and Housing Units'!$J$4:$Q$115,MATCH('Relocation Components'!$B73,'[5]Pop and Housing Units'!$Q$4:$Q$115,0),MATCH('Relocation Components'!X$4,'[5]Pop and Housing Units'!$J$4:$Q$4,0))*HLOOKUP(X$4,$X$1:$AC$2,2,FALSE)*'[5]Number of Hazard Events'!C73*HLOOKUP(X$4,[5]Assumptions!$B$2:$H$3,2,FALSE)</f>
        <v>4131662754.2224708</v>
      </c>
      <c r="Y73" s="84">
        <f>HLOOKUP(Y$5,$AE$1:$AH$3,2,FALSE)*INDEX('[5]Pop and Housing Units'!$J$4:$Q$115,MATCH('Relocation Components'!$B73,'[5]Pop and Housing Units'!$Q$4:$Q$115,0),MATCH('Relocation Components'!Y$4,'[5]Pop and Housing Units'!$J$4:$Q$4,0))*HLOOKUP(Y$4,$X$1:$AC$2,2,FALSE)*'[5]Number of Hazard Events'!D73*HLOOKUP(Y$4,[5]Assumptions!$B$2:$H$3,2,FALSE)</f>
        <v>1315330808.2581847</v>
      </c>
      <c r="Z73" s="84">
        <f>HLOOKUP(Z$5,$AE$1:$AH$3,2,FALSE)*INDEX('[5]Pop and Housing Units'!$J$4:$Q$115,MATCH('Relocation Components'!$B73,'[5]Pop and Housing Units'!$Q$4:$Q$115,0),MATCH('Relocation Components'!Z$4,'[5]Pop and Housing Units'!$J$4:$Q$4,0))*HLOOKUP(Z$4,$X$1:$AC$2,2,FALSE)*'[5]Number of Hazard Events'!E73*HLOOKUP(Z$4,[5]Assumptions!$B$2:$H$3,2,FALSE)</f>
        <v>0</v>
      </c>
      <c r="AA73" s="84">
        <f>HLOOKUP(AA$5,$AE$1:$AH$3,2,FALSE)*INDEX('[5]Pop and Housing Units'!$J$4:$Q$115,MATCH('Relocation Components'!$B73,'[5]Pop and Housing Units'!$Q$4:$Q$115,0),MATCH('Relocation Components'!AA$4,'[5]Pop and Housing Units'!$J$4:$Q$4,0))*HLOOKUP(AA$4,$X$1:$AC$2,2,FALSE)*'[5]Number of Hazard Events'!F73*HLOOKUP(AA$4,[5]Assumptions!$B$2:$H$3,2,FALSE)</f>
        <v>4621273641.8963442</v>
      </c>
      <c r="AB73" s="84">
        <f>HLOOKUP(AB$5,$AE$1:$AH$3,2,FALSE)*INDEX('[5]Pop and Housing Units'!$J$4:$Q$115,MATCH('Relocation Components'!$B73,'[5]Pop and Housing Units'!$Q$4:$Q$115,0),MATCH('Relocation Components'!AB$4,'[5]Pop and Housing Units'!$J$4:$Q$4,0))*HLOOKUP(AB$4,$X$1:$AC$2,2,FALSE)*'[5]Number of Hazard Events'!G73*HLOOKUP(AB$4,[5]Assumptions!$B$2:$H$3,2,FALSE)</f>
        <v>1341375172.9386685</v>
      </c>
      <c r="AC73" s="84">
        <f>HLOOKUP(AC$5,$AE$1:$AH$3,2,FALSE)*INDEX('[5]Pop and Housing Units'!$J$4:$Q$115,MATCH('Relocation Components'!$B73,'[5]Pop and Housing Units'!$Q$4:$Q$115,0),MATCH('Relocation Components'!AC$4,'[5]Pop and Housing Units'!$J$4:$Q$4,0))*HLOOKUP(AC$4,$X$1:$AC$2,2,FALSE)*'[5]Number of Hazard Events'!H73*HLOOKUP(AC$4,[5]Assumptions!$B$2:$H$3,2,FALSE)</f>
        <v>0</v>
      </c>
      <c r="AD73" s="84">
        <f>HLOOKUP(AD$5,$AE$1:$AH$3,2,FALSE)*INDEX('[5]Pop and Housing Units'!$J$4:$Q$115,MATCH('Relocation Components'!$B73,'[5]Pop and Housing Units'!$Q$4:$Q$115,0),MATCH('Relocation Components'!AD$4,'[5]Pop and Housing Units'!$J$4:$Q$4,0))*HLOOKUP(AD$4,$X$1:$AC$2,2,FALSE)*'[5]Number of Hazard Events'!I73*HLOOKUP(AD$4,[5]Assumptions!$B$2:$H$3,2,FALSE)</f>
        <v>10813975934.665556</v>
      </c>
      <c r="AE73" s="84">
        <f>HLOOKUP(AE$5,$AE$1:$AH$3,2,FALSE)*INDEX('[5]Pop and Housing Units'!$J$4:$Q$115,MATCH('Relocation Components'!$B73,'[5]Pop and Housing Units'!$Q$4:$Q$115,0),MATCH('Relocation Components'!AE$4,'[5]Pop and Housing Units'!$J$4:$Q$4,0))*HLOOKUP(AE$4,$X$1:$AC$2,2,FALSE)*'[5]Number of Hazard Events'!J73*HLOOKUP(AE$4,[5]Assumptions!$B$2:$H$3,2,FALSE)</f>
        <v>2229507015.538341</v>
      </c>
      <c r="AF73" s="84">
        <f>HLOOKUP(AF$5,$AE$1:$AH$3,2,FALSE)*INDEX('[5]Pop and Housing Units'!$J$4:$Q$115,MATCH('Relocation Components'!$B73,'[5]Pop and Housing Units'!$Q$4:$Q$115,0),MATCH('Relocation Components'!AF$4,'[5]Pop and Housing Units'!$J$4:$Q$4,0))*HLOOKUP(AF$4,$X$1:$AC$2,2,FALSE)*'[5]Number of Hazard Events'!K73*HLOOKUP(AF$4,[5]Assumptions!$B$2:$H$3,2,FALSE)</f>
        <v>0</v>
      </c>
      <c r="AG73" s="84">
        <f>HLOOKUP(AG$5,$AE$1:$AH$3,2,FALSE)*INDEX('[5]Pop and Housing Units'!$J$4:$Q$115,MATCH('Relocation Components'!$B73,'[5]Pop and Housing Units'!$Q$4:$Q$115,0),MATCH('Relocation Components'!AG$4,'[5]Pop and Housing Units'!$J$4:$Q$4,0))*HLOOKUP(AG$4,$X$1:$AC$2,2,FALSE)*'[5]Number of Hazard Events'!L73*HLOOKUP(AG$4,[5]Assumptions!$B$2:$H$3,2,FALSE)</f>
        <v>115806814.80570829</v>
      </c>
      <c r="AH73" s="84">
        <f>HLOOKUP(AH$5,$AE$1:$AH$3,2,FALSE)*INDEX('[5]Pop and Housing Units'!$J$4:$Q$115,MATCH('Relocation Components'!$B73,'[5]Pop and Housing Units'!$Q$4:$Q$115,0),MATCH('Relocation Components'!AH$4,'[5]Pop and Housing Units'!$J$4:$Q$4,0))*HLOOKUP(AH$4,$X$1:$AC$2,2,FALSE)*'[5]Number of Hazard Events'!M73*HLOOKUP(AH$4,[5]Assumptions!$B$2:$H$3,2,FALSE)</f>
        <v>39963139.050501838</v>
      </c>
      <c r="AI73" s="84">
        <f>HLOOKUP(AI$5,$AE$1:$AH$3,2,FALSE)*INDEX('[5]Pop and Housing Units'!$J$4:$Q$115,MATCH('Relocation Components'!$B73,'[5]Pop and Housing Units'!$Q$4:$Q$115,0),MATCH('Relocation Components'!AI$4,'[5]Pop and Housing Units'!$J$4:$Q$4,0))*HLOOKUP(AI$4,$X$1:$AC$2,2,FALSE)*'[5]Number of Hazard Events'!N73*HLOOKUP(AI$4,[5]Assumptions!$B$2:$H$3,2,FALSE)</f>
        <v>0</v>
      </c>
      <c r="AJ73" s="84">
        <f>HLOOKUP(AJ$5,$AE$1:$AH$3,2,FALSE)*INDEX('[5]Pop and Housing Units'!$J$4:$Q$115,MATCH('Relocation Components'!$B73,'[5]Pop and Housing Units'!$Q$4:$Q$115,0),MATCH('Relocation Components'!AJ$4,'[5]Pop and Housing Units'!$J$4:$Q$4,0))*HLOOKUP(AJ$4,$X$1:$AC$2,2,FALSE)*'[5]Number of Hazard Events'!O73*HLOOKUP(AJ$4,[5]Assumptions!$B$2:$H$3,2,FALSE)</f>
        <v>119722006.05334157</v>
      </c>
      <c r="AK73" s="84">
        <f>HLOOKUP(AK$5,$AE$1:$AH$3,2,FALSE)*INDEX('[5]Pop and Housing Units'!$J$4:$Q$115,MATCH('Relocation Components'!$B73,'[5]Pop and Housing Units'!$Q$4:$Q$115,0),MATCH('Relocation Components'!AK$4,'[5]Pop and Housing Units'!$J$4:$Q$4,0))*HLOOKUP(AK$4,$X$1:$AC$2,2,FALSE)*'[5]Number of Hazard Events'!P73*HLOOKUP(AK$4,[5]Assumptions!$B$2:$H$3,2,FALSE)</f>
        <v>42992432.854021482</v>
      </c>
      <c r="AL73" s="84">
        <f>HLOOKUP(AL$5,$AE$1:$AH$3,2,FALSE)*INDEX('[5]Pop and Housing Units'!$J$4:$Q$115,MATCH('Relocation Components'!$B73,'[5]Pop and Housing Units'!$Q$4:$Q$115,0),MATCH('Relocation Components'!AL$4,'[5]Pop and Housing Units'!$J$4:$Q$4,0))*HLOOKUP(AL$4,$X$1:$AC$2,2,FALSE)*'[5]Number of Hazard Events'!Q73*HLOOKUP(AL$4,[5]Assumptions!$B$2:$H$3,2,FALSE)</f>
        <v>0</v>
      </c>
      <c r="AM73" s="84">
        <f>HLOOKUP(AM$5,$AE$1:$AH$3,2,FALSE)*INDEX('[5]Pop and Housing Units'!$J$4:$Q$115,MATCH('Relocation Components'!$B73,'[5]Pop and Housing Units'!$Q$4:$Q$115,0),MATCH('Relocation Components'!AM$4,'[5]Pop and Housing Units'!$J$4:$Q$4,0))*HLOOKUP(AM$4,$X$1:$AC$2,2,FALSE)*'[5]Number of Hazard Events'!R73*HLOOKUP(AM$4,[5]Assumptions!$B$2:$H$3,2,FALSE)</f>
        <v>23375965.531666253</v>
      </c>
      <c r="AN73" s="84">
        <f>HLOOKUP(AN$5,$AE$1:$AH$3,2,FALSE)*INDEX('[5]Pop and Housing Units'!$J$4:$Q$115,MATCH('Relocation Components'!$B73,'[5]Pop and Housing Units'!$Q$4:$Q$115,0),MATCH('Relocation Components'!AN$4,'[5]Pop and Housing Units'!$J$4:$Q$4,0))*HLOOKUP(AN$4,$X$1:$AC$2,2,FALSE)*'[5]Number of Hazard Events'!S73*HLOOKUP(AN$4,[5]Assumptions!$B$2:$H$3,2,FALSE)</f>
        <v>6586854.5362544917</v>
      </c>
      <c r="AO73" s="84">
        <f>HLOOKUP(AO$5,$AE$1:$AH$3,2,FALSE)*INDEX('[5]Pop and Housing Units'!$J$4:$Q$115,MATCH('Relocation Components'!$B73,'[5]Pop and Housing Units'!$Q$4:$Q$115,0),MATCH('Relocation Components'!AO$4,'[5]Pop and Housing Units'!$J$4:$Q$4,0))*HLOOKUP(AO$4,$X$1:$AC$2,2,FALSE)*'[5]Number of Hazard Events'!T73*HLOOKUP(AO$4,[5]Assumptions!$B$2:$H$3,2,FALSE)</f>
        <v>0</v>
      </c>
      <c r="AP73" s="60">
        <f t="shared" si="20"/>
        <v>24801572540.351063</v>
      </c>
      <c r="AQ73" s="60">
        <f>'Emergency Relocation Component'!AN83</f>
        <v>24799631556.144108</v>
      </c>
      <c r="AR73" s="60">
        <f t="shared" si="17"/>
        <v>1940984.2069549561</v>
      </c>
      <c r="AS73" s="60">
        <f t="shared" si="18"/>
        <v>3299673.1518234252</v>
      </c>
      <c r="AT73" s="60">
        <f t="shared" si="19"/>
        <v>-8615094810.1591263</v>
      </c>
    </row>
    <row r="74" spans="1:46">
      <c r="A74">
        <f t="shared" si="9"/>
        <v>0.02</v>
      </c>
      <c r="B74" s="12">
        <f t="shared" si="21"/>
        <v>2088</v>
      </c>
      <c r="C74" s="60">
        <f>IF(MOD($B74,10)=0,VLOOKUP($B74,'[6]R1 Analysis'!$B$45:$X$58,23,FALSE),(VLOOKUP(CEILING($B74,10),$B$6:$R$116,COLUMN()-1,FALSE)-VLOOKUP(FLOOR($B74,10),$B$6:$R$116,COLUMN()-1,FALSE))/10+C73)</f>
        <v>21519022.405123726</v>
      </c>
      <c r="D74" s="60">
        <f>IF(MOD($B74,10)=0,VLOOKUP($B74,'[6]R1 Analysis'!$B$45:$X$58,15,FALSE),(VLOOKUP(CEILING($B74,10),$B$6:$R$116,COLUMN()-1,FALSE)-VLOOKUP(FLOOR($B74,10),$B$6:$R$116,COLUMN()-1,FALSE))/10+D73)</f>
        <v>3363451.3825598331</v>
      </c>
      <c r="E74" s="60">
        <f>IF(MOD($B74,10)=0,VLOOKUP($B74,'[6]R1 Analysis'!$B$45:$X$58,22,FALSE),(VLOOKUP(CEILING($B74,10),$B$6:$R$116,COLUMN()-1,FALSE)-VLOOKUP(FLOOR($B74,10),$B$6:$R$116,COLUMN()-1,FALSE))/10+E73)</f>
        <v>704318.73700082256</v>
      </c>
      <c r="F74" s="60">
        <f>IF(MOD($B74,10)=0,VLOOKUP($B74,'[6]R2 Analysis'!$B$45:$X$58,8,FALSE),(VLOOKUP(CEILING($B74,10),$B$6:$R$116,COLUMN()-1,FALSE)-VLOOKUP(FLOOR($B74,10),$B$6:$R$116,COLUMN()-1,FALSE))/10+F73)</f>
        <v>209663605.02628574</v>
      </c>
      <c r="G74" s="60">
        <f>IF(MOD($B74,10)=0,VLOOKUP($B74,'[6]R2 Analysis'!$B$45:$X$58,15,FALSE),(VLOOKUP(CEILING($B74,10),$B$6:$R$116,COLUMN()-1,FALSE)-VLOOKUP(FLOOR($B74,10),$B$6:$R$116,COLUMN()-1,FALSE))/10+G73)</f>
        <v>6582215.8446511608</v>
      </c>
      <c r="H74" s="60">
        <f>IF(MOD($B74,10)=0,VLOOKUP($B74,'[6]R2 Analysis'!$B$45:$X$58,22,FALSE),(VLOOKUP(CEILING($B74,10),$B$6:$R$116,COLUMN()-1,FALSE)-VLOOKUP(FLOOR($B74,10),$B$6:$R$116,COLUMN()-1,FALSE))/10+H73)</f>
        <v>1354040.1643950623</v>
      </c>
      <c r="I74" s="60">
        <f>IF(MOD($B74,10)=0,VLOOKUP($B74,'[6]R3 Analysis'!$B$45:$X$58,8,FALSE),(VLOOKUP(CEILING($B74,10),$B$6:$R$116,COLUMN()-1,FALSE)-VLOOKUP(FLOOR($B74,10),$B$6:$R$116,COLUMN()-1,FALSE))/10+I73)</f>
        <v>34273865.707045138</v>
      </c>
      <c r="J74" s="60">
        <f>IF(MOD($B74,10)=0,VLOOKUP($B74,'[6]R3 Analysis'!$B$45:$X$58,15,FALSE),(VLOOKUP(CEILING($B74,10),$B$6:$R$116,COLUMN()-1,FALSE)-VLOOKUP(FLOOR($B74,10),$B$6:$R$116,COLUMN()-1,FALSE))/10+J73)</f>
        <v>2372601.6072</v>
      </c>
      <c r="K74" s="60">
        <f>IF(MOD($B74,10)=0,VLOOKUP($B74,'[6]R3 Analysis'!$B$45:$X$58,22,FALSE),(VLOOKUP(CEILING($B74,10),$B$6:$R$116,COLUMN()-1,FALSE)-VLOOKUP(FLOOR($B74,10),$B$6:$R$116,COLUMN()-1,FALSE))/10+K73)</f>
        <v>905602.72841441445</v>
      </c>
      <c r="L74" s="60">
        <f>IF(MOD($B74,10)=0,VLOOKUP($B74,'[6]R4 Analysis'!$B$45:$X$58,8,FALSE),(VLOOKUP(CEILING($B74,10),$B$6:$R$116,COLUMN()-1,FALSE)-VLOOKUP(FLOOR($B74,10),$B$6:$R$116,COLUMN()-1,FALSE))/10+L73)</f>
        <v>21430426.561151914</v>
      </c>
      <c r="M74" s="60">
        <f>IF(MOD($B74,10)=0,VLOOKUP($B74,'[6]R4 Analysis'!$B$45:$X$58,15,FALSE),(VLOOKUP(CEILING($B74,10),$B$6:$R$116,COLUMN()-1,FALSE)-VLOOKUP(FLOOR($B74,10),$B$6:$R$116,COLUMN()-1,FALSE))/10+M73)</f>
        <v>799444.45105858613</v>
      </c>
      <c r="N74" s="60">
        <f>IF(MOD($B74,10)=0,VLOOKUP($B74,'[6]R4 Analysis'!$B$45:$X$58,22,FALSE),(VLOOKUP(CEILING($B74,10),$B$6:$R$116,COLUMN()-1,FALSE)-VLOOKUP(FLOOR($B74,10),$B$6:$R$116,COLUMN()-1,FALSE))/10+N73)</f>
        <v>293340.55888334842</v>
      </c>
      <c r="O74" s="60">
        <f>IF(MOD($B74,10)=0,VLOOKUP($B74,'[6]R5 Analysis'!$B$45:$X$58,8,FALSE),(VLOOKUP(CEILING($B74,10),$B$6:$R$116,COLUMN()-1,FALSE)-VLOOKUP(FLOOR($B74,10),$B$6:$R$116,COLUMN()-1,FALSE))/10+O73)</f>
        <v>48016633.718949974</v>
      </c>
      <c r="P74" s="60">
        <f>IF(MOD($B74,10)=0,VLOOKUP($B74,'[6]R5 Analysis'!$B$45:$X$58,15,FALSE),(VLOOKUP(CEILING($B74,10),$B$6:$R$116,COLUMN()-1,FALSE)-VLOOKUP(FLOOR($B74,10),$B$6:$R$116,COLUMN()-1,FALSE))/10+P73)</f>
        <v>687287.48538262071</v>
      </c>
      <c r="Q74" s="60">
        <f>IF(MOD($B74,10)=0,VLOOKUP($B74,'[6]R5 Analysis'!$B$45:$X$58,22,FALSE),(VLOOKUP(CEILING($B74,10),$B$6:$R$116,COLUMN()-1,FALSE)-VLOOKUP(FLOOR($B74,10),$B$6:$R$116,COLUMN()-1,FALSE))/10+Q73)</f>
        <v>285344.03518163261</v>
      </c>
      <c r="R74" s="60">
        <f>IF(MOD($B74,10)=0,VLOOKUP($B74,'[6]R6 Analysis'!$B$45:$X$58,8,FALSE),(VLOOKUP(CEILING($B74,10),$B$6:$R$116,COLUMN()-1,FALSE)-VLOOKUP(FLOOR($B74,10),$B$6:$R$116,COLUMN()-1,FALSE))/10+R73)</f>
        <v>2728673.3663999997</v>
      </c>
      <c r="S74" s="60">
        <f>IF(MOD($B74,10)=0,VLOOKUP($B74,'[6]R6 Analysis'!$B$45:$X$58,15,FALSE),(VLOOKUP(CEILING($B74,10),$B$6:$T$116,COLUMN()-1,FALSE)-VLOOKUP(FLOOR($B74,10),$B$6:$T$116,COLUMN()-1,FALSE))/10+S73)</f>
        <v>334888.63142000017</v>
      </c>
      <c r="T74" s="60">
        <f>IF(MOD($B74,10)=0,VLOOKUP($B74,'[6]R6 Analysis'!$B$45:$X$58,22,FALSE),(VLOOKUP(CEILING($B74,10),$B$6:$T$116,COLUMN()-1,FALSE)-VLOOKUP(FLOOR($B74,10),$B$6:$T$116,COLUMN()-1,FALSE))/10+T73)</f>
        <v>184028.59854644065</v>
      </c>
      <c r="U74" s="60">
        <f t="shared" si="15"/>
        <v>355498791.00965047</v>
      </c>
      <c r="V74" s="60">
        <f>'Emergency Relocation Component'!U84</f>
        <v>9379018785.778656</v>
      </c>
      <c r="W74" s="103">
        <f t="shared" si="16"/>
        <v>-9023519994.7690048</v>
      </c>
      <c r="X74" s="84">
        <f>HLOOKUP(X$5,$AE$1:$AH$3,2,FALSE)*INDEX('[5]Pop and Housing Units'!$J$4:$Q$115,MATCH('Relocation Components'!$B74,'[5]Pop and Housing Units'!$Q$4:$Q$115,0),MATCH('Relocation Components'!X$4,'[5]Pop and Housing Units'!$J$4:$Q$4,0))*HLOOKUP(X$4,$X$1:$AC$2,2,FALSE)*'[5]Number of Hazard Events'!C74*HLOOKUP(X$4,[5]Assumptions!$B$2:$H$3,2,FALSE)</f>
        <v>4289829837.5001588</v>
      </c>
      <c r="Y74" s="84">
        <f>HLOOKUP(Y$5,$AE$1:$AH$3,2,FALSE)*INDEX('[5]Pop and Housing Units'!$J$4:$Q$115,MATCH('Relocation Components'!$B74,'[5]Pop and Housing Units'!$Q$4:$Q$115,0),MATCH('Relocation Components'!Y$4,'[5]Pop and Housing Units'!$J$4:$Q$4,0))*HLOOKUP(Y$4,$X$1:$AC$2,2,FALSE)*'[5]Number of Hazard Events'!D74*HLOOKUP(Y$4,[5]Assumptions!$B$2:$H$3,2,FALSE)</f>
        <v>1365603527.7467325</v>
      </c>
      <c r="Z74" s="84">
        <f>HLOOKUP(Z$5,$AE$1:$AH$3,2,FALSE)*INDEX('[5]Pop and Housing Units'!$J$4:$Q$115,MATCH('Relocation Components'!$B74,'[5]Pop and Housing Units'!$Q$4:$Q$115,0),MATCH('Relocation Components'!Z$4,'[5]Pop and Housing Units'!$J$4:$Q$4,0))*HLOOKUP(Z$4,$X$1:$AC$2,2,FALSE)*'[5]Number of Hazard Events'!E74*HLOOKUP(Z$4,[5]Assumptions!$B$2:$H$3,2,FALSE)</f>
        <v>0</v>
      </c>
      <c r="AA74" s="84">
        <f>HLOOKUP(AA$5,$AE$1:$AH$3,2,FALSE)*INDEX('[5]Pop and Housing Units'!$J$4:$Q$115,MATCH('Relocation Components'!$B74,'[5]Pop and Housing Units'!$Q$4:$Q$115,0),MATCH('Relocation Components'!AA$4,'[5]Pop and Housing Units'!$J$4:$Q$4,0))*HLOOKUP(AA$4,$X$1:$AC$2,2,FALSE)*'[5]Number of Hazard Events'!F74*HLOOKUP(AA$4,[5]Assumptions!$B$2:$H$3,2,FALSE)</f>
        <v>4788099138.762475</v>
      </c>
      <c r="AB74" s="84">
        <f>HLOOKUP(AB$5,$AE$1:$AH$3,2,FALSE)*INDEX('[5]Pop and Housing Units'!$J$4:$Q$115,MATCH('Relocation Components'!$B74,'[5]Pop and Housing Units'!$Q$4:$Q$115,0),MATCH('Relocation Components'!AB$4,'[5]Pop and Housing Units'!$J$4:$Q$4,0))*HLOOKUP(AB$4,$X$1:$AC$2,2,FALSE)*'[5]Number of Hazard Events'!G74*HLOOKUP(AB$4,[5]Assumptions!$B$2:$H$3,2,FALSE)</f>
        <v>1389732181.5579803</v>
      </c>
      <c r="AC74" s="84">
        <f>HLOOKUP(AC$5,$AE$1:$AH$3,2,FALSE)*INDEX('[5]Pop and Housing Units'!$J$4:$Q$115,MATCH('Relocation Components'!$B74,'[5]Pop and Housing Units'!$Q$4:$Q$115,0),MATCH('Relocation Components'!AC$4,'[5]Pop and Housing Units'!$J$4:$Q$4,0))*HLOOKUP(AC$4,$X$1:$AC$2,2,FALSE)*'[5]Number of Hazard Events'!H74*HLOOKUP(AC$4,[5]Assumptions!$B$2:$H$3,2,FALSE)</f>
        <v>0</v>
      </c>
      <c r="AD74" s="84">
        <f>HLOOKUP(AD$5,$AE$1:$AH$3,2,FALSE)*INDEX('[5]Pop and Housing Units'!$J$4:$Q$115,MATCH('Relocation Components'!$B74,'[5]Pop and Housing Units'!$Q$4:$Q$115,0),MATCH('Relocation Components'!AD$4,'[5]Pop and Housing Units'!$J$4:$Q$4,0))*HLOOKUP(AD$4,$X$1:$AC$2,2,FALSE)*'[5]Number of Hazard Events'!I74*HLOOKUP(AD$4,[5]Assumptions!$B$2:$H$3,2,FALSE)</f>
        <v>11226353718.235468</v>
      </c>
      <c r="AE74" s="84">
        <f>HLOOKUP(AE$5,$AE$1:$AH$3,2,FALSE)*INDEX('[5]Pop and Housing Units'!$J$4:$Q$115,MATCH('Relocation Components'!$B74,'[5]Pop and Housing Units'!$Q$4:$Q$115,0),MATCH('Relocation Components'!AE$4,'[5]Pop and Housing Units'!$J$4:$Q$4,0))*HLOOKUP(AE$4,$X$1:$AC$2,2,FALSE)*'[5]Number of Hazard Events'!J74*HLOOKUP(AE$4,[5]Assumptions!$B$2:$H$3,2,FALSE)</f>
        <v>2314626898.1803646</v>
      </c>
      <c r="AF74" s="84">
        <f>HLOOKUP(AF$5,$AE$1:$AH$3,2,FALSE)*INDEX('[5]Pop and Housing Units'!$J$4:$Q$115,MATCH('Relocation Components'!$B74,'[5]Pop and Housing Units'!$Q$4:$Q$115,0),MATCH('Relocation Components'!AF$4,'[5]Pop and Housing Units'!$J$4:$Q$4,0))*HLOOKUP(AF$4,$X$1:$AC$2,2,FALSE)*'[5]Number of Hazard Events'!K74*HLOOKUP(AF$4,[5]Assumptions!$B$2:$H$3,2,FALSE)</f>
        <v>0</v>
      </c>
      <c r="AG74" s="84">
        <f>HLOOKUP(AG$5,$AE$1:$AH$3,2,FALSE)*INDEX('[5]Pop and Housing Units'!$J$4:$Q$115,MATCH('Relocation Components'!$B74,'[5]Pop and Housing Units'!$Q$4:$Q$115,0),MATCH('Relocation Components'!AG$4,'[5]Pop and Housing Units'!$J$4:$Q$4,0))*HLOOKUP(AG$4,$X$1:$AC$2,2,FALSE)*'[5]Number of Hazard Events'!L74*HLOOKUP(AG$4,[5]Assumptions!$B$2:$H$3,2,FALSE)</f>
        <v>115870562.923917</v>
      </c>
      <c r="AH74" s="84">
        <f>HLOOKUP(AH$5,$AE$1:$AH$3,2,FALSE)*INDEX('[5]Pop and Housing Units'!$J$4:$Q$115,MATCH('Relocation Components'!$B74,'[5]Pop and Housing Units'!$Q$4:$Q$115,0),MATCH('Relocation Components'!AH$4,'[5]Pop and Housing Units'!$J$4:$Q$4,0))*HLOOKUP(AH$4,$X$1:$AC$2,2,FALSE)*'[5]Number of Hazard Events'!M74*HLOOKUP(AH$4,[5]Assumptions!$B$2:$H$3,2,FALSE)</f>
        <v>39987516.574547984</v>
      </c>
      <c r="AI74" s="84">
        <f>HLOOKUP(AI$5,$AE$1:$AH$3,2,FALSE)*INDEX('[5]Pop and Housing Units'!$J$4:$Q$115,MATCH('Relocation Components'!$B74,'[5]Pop and Housing Units'!$Q$4:$Q$115,0),MATCH('Relocation Components'!AI$4,'[5]Pop and Housing Units'!$J$4:$Q$4,0))*HLOOKUP(AI$4,$X$1:$AC$2,2,FALSE)*'[5]Number of Hazard Events'!N74*HLOOKUP(AI$4,[5]Assumptions!$B$2:$H$3,2,FALSE)</f>
        <v>0</v>
      </c>
      <c r="AJ74" s="84">
        <f>HLOOKUP(AJ$5,$AE$1:$AH$3,2,FALSE)*INDEX('[5]Pop and Housing Units'!$J$4:$Q$115,MATCH('Relocation Components'!$B74,'[5]Pop and Housing Units'!$Q$4:$Q$115,0),MATCH('Relocation Components'!AJ$4,'[5]Pop and Housing Units'!$J$4:$Q$4,0))*HLOOKUP(AJ$4,$X$1:$AC$2,2,FALSE)*'[5]Number of Hazard Events'!O74*HLOOKUP(AJ$4,[5]Assumptions!$B$2:$H$3,2,FALSE)</f>
        <v>119855756.37872504</v>
      </c>
      <c r="AK74" s="84">
        <f>HLOOKUP(AK$5,$AE$1:$AH$3,2,FALSE)*INDEX('[5]Pop and Housing Units'!$J$4:$Q$115,MATCH('Relocation Components'!$B74,'[5]Pop and Housing Units'!$Q$4:$Q$115,0),MATCH('Relocation Components'!AK$4,'[5]Pop and Housing Units'!$J$4:$Q$4,0))*HLOOKUP(AK$4,$X$1:$AC$2,2,FALSE)*'[5]Number of Hazard Events'!P74*HLOOKUP(AK$4,[5]Assumptions!$B$2:$H$3,2,FALSE)</f>
        <v>43033987.127015375</v>
      </c>
      <c r="AL74" s="84">
        <f>HLOOKUP(AL$5,$AE$1:$AH$3,2,FALSE)*INDEX('[5]Pop and Housing Units'!$J$4:$Q$115,MATCH('Relocation Components'!$B74,'[5]Pop and Housing Units'!$Q$4:$Q$115,0),MATCH('Relocation Components'!AL$4,'[5]Pop and Housing Units'!$J$4:$Q$4,0))*HLOOKUP(AL$4,$X$1:$AC$2,2,FALSE)*'[5]Number of Hazard Events'!Q74*HLOOKUP(AL$4,[5]Assumptions!$B$2:$H$3,2,FALSE)</f>
        <v>0</v>
      </c>
      <c r="AM74" s="84">
        <f>HLOOKUP(AM$5,$AE$1:$AH$3,2,FALSE)*INDEX('[5]Pop and Housing Units'!$J$4:$Q$115,MATCH('Relocation Components'!$B74,'[5]Pop and Housing Units'!$Q$4:$Q$115,0),MATCH('Relocation Components'!AM$4,'[5]Pop and Housing Units'!$J$4:$Q$4,0))*HLOOKUP(AM$4,$X$1:$AC$2,2,FALSE)*'[5]Number of Hazard Events'!R74*HLOOKUP(AM$4,[5]Assumptions!$B$2:$H$3,2,FALSE)</f>
        <v>23487138.27509943</v>
      </c>
      <c r="AN74" s="84">
        <f>HLOOKUP(AN$5,$AE$1:$AH$3,2,FALSE)*INDEX('[5]Pop and Housing Units'!$J$4:$Q$115,MATCH('Relocation Components'!$B74,'[5]Pop and Housing Units'!$Q$4:$Q$115,0),MATCH('Relocation Components'!AN$4,'[5]Pop and Housing Units'!$J$4:$Q$4,0))*HLOOKUP(AN$4,$X$1:$AC$2,2,FALSE)*'[5]Number of Hazard Events'!S74*HLOOKUP(AN$4,[5]Assumptions!$B$2:$H$3,2,FALSE)</f>
        <v>6620029.3384763803</v>
      </c>
      <c r="AO74" s="84">
        <f>HLOOKUP(AO$5,$AE$1:$AH$3,2,FALSE)*INDEX('[5]Pop and Housing Units'!$J$4:$Q$115,MATCH('Relocation Components'!$B74,'[5]Pop and Housing Units'!$Q$4:$Q$115,0),MATCH('Relocation Components'!AO$4,'[5]Pop and Housing Units'!$J$4:$Q$4,0))*HLOOKUP(AO$4,$X$1:$AC$2,2,FALSE)*'[5]Number of Hazard Events'!T74*HLOOKUP(AO$4,[5]Assumptions!$B$2:$H$3,2,FALSE)</f>
        <v>0</v>
      </c>
      <c r="AP74" s="60">
        <f t="shared" si="20"/>
        <v>25723100292.600956</v>
      </c>
      <c r="AQ74" s="60">
        <f>'Emergency Relocation Component'!AN84</f>
        <v>25721097280.954823</v>
      </c>
      <c r="AR74" s="60">
        <f t="shared" si="17"/>
        <v>2003011.6461334229</v>
      </c>
      <c r="AS74" s="60">
        <f t="shared" si="18"/>
        <v>3405119.7984268186</v>
      </c>
      <c r="AT74" s="60">
        <f t="shared" si="19"/>
        <v>-9020114874.9705772</v>
      </c>
    </row>
    <row r="75" spans="1:46">
      <c r="A75">
        <f t="shared" si="9"/>
        <v>0.02</v>
      </c>
      <c r="B75" s="12">
        <f t="shared" si="21"/>
        <v>2089</v>
      </c>
      <c r="C75" s="60">
        <f>IF(MOD($B75,10)=0,VLOOKUP($B75,'[6]R1 Analysis'!$B$45:$X$58,23,FALSE),(VLOOKUP(CEILING($B75,10),$B$6:$R$116,COLUMN()-1,FALSE)-VLOOKUP(FLOOR($B75,10),$B$6:$R$116,COLUMN()-1,FALSE))/10+C74)</f>
        <v>21414562.139719937</v>
      </c>
      <c r="D75" s="60">
        <f>IF(MOD($B75,10)=0,VLOOKUP($B75,'[6]R1 Analysis'!$B$45:$X$58,15,FALSE),(VLOOKUP(CEILING($B75,10),$B$6:$R$116,COLUMN()-1,FALSE)-VLOOKUP(FLOOR($B75,10),$B$6:$R$116,COLUMN()-1,FALSE))/10+D74)</f>
        <v>3346960.1590317274</v>
      </c>
      <c r="E75" s="60">
        <f>IF(MOD($B75,10)=0,VLOOKUP($B75,'[6]R1 Analysis'!$B$45:$X$58,22,FALSE),(VLOOKUP(CEILING($B75,10),$B$6:$R$116,COLUMN()-1,FALSE)-VLOOKUP(FLOOR($B75,10),$B$6:$R$116,COLUMN()-1,FALSE))/10+E74)</f>
        <v>700882.13353744801</v>
      </c>
      <c r="F75" s="60">
        <f>IF(MOD($B75,10)=0,VLOOKUP($B75,'[6]R2 Analysis'!$B$45:$X$58,8,FALSE),(VLOOKUP(CEILING($B75,10),$B$6:$R$116,COLUMN()-1,FALSE)-VLOOKUP(FLOOR($B75,10),$B$6:$R$116,COLUMN()-1,FALSE))/10+F74)</f>
        <v>208648200.12552384</v>
      </c>
      <c r="G75" s="60">
        <f>IF(MOD($B75,10)=0,VLOOKUP($B75,'[6]R2 Analysis'!$B$45:$X$58,15,FALSE),(VLOOKUP(CEILING($B75,10),$B$6:$R$116,COLUMN()-1,FALSE)-VLOOKUP(FLOOR($B75,10),$B$6:$R$116,COLUMN()-1,FALSE))/10+G74)</f>
        <v>6550024.3402325558</v>
      </c>
      <c r="H75" s="60">
        <f>IF(MOD($B75,10)=0,VLOOKUP($B75,'[6]R2 Analysis'!$B$45:$X$58,22,FALSE),(VLOOKUP(CEILING($B75,10),$B$6:$R$116,COLUMN()-1,FALSE)-VLOOKUP(FLOOR($B75,10),$B$6:$R$116,COLUMN()-1,FALSE))/10+H74)</f>
        <v>1347441.5984043216</v>
      </c>
      <c r="I75" s="60">
        <f>IF(MOD($B75,10)=0,VLOOKUP($B75,'[6]R3 Analysis'!$B$45:$X$58,8,FALSE),(VLOOKUP(CEILING($B75,10),$B$6:$R$116,COLUMN()-1,FALSE)-VLOOKUP(FLOOR($B75,10),$B$6:$R$116,COLUMN()-1,FALSE))/10+I74)</f>
        <v>34105641.440877393</v>
      </c>
      <c r="J75" s="60">
        <f>IF(MOD($B75,10)=0,VLOOKUP($B75,'[6]R3 Analysis'!$B$45:$X$58,15,FALSE),(VLOOKUP(CEILING($B75,10),$B$6:$R$116,COLUMN()-1,FALSE)-VLOOKUP(FLOOR($B75,10),$B$6:$R$116,COLUMN()-1,FALSE))/10+J74)</f>
        <v>2361059.6856</v>
      </c>
      <c r="K75" s="60">
        <f>IF(MOD($B75,10)=0,VLOOKUP($B75,'[6]R3 Analysis'!$B$45:$X$58,22,FALSE),(VLOOKUP(CEILING($B75,10),$B$6:$R$116,COLUMN()-1,FALSE)-VLOOKUP(FLOOR($B75,10),$B$6:$R$116,COLUMN()-1,FALSE))/10+K74)</f>
        <v>901192.772954955</v>
      </c>
      <c r="L75" s="60">
        <f>IF(MOD($B75,10)=0,VLOOKUP($B75,'[6]R4 Analysis'!$B$45:$X$58,8,FALSE),(VLOOKUP(CEILING($B75,10),$B$6:$R$116,COLUMN()-1,FALSE)-VLOOKUP(FLOOR($B75,10),$B$6:$R$116,COLUMN()-1,FALSE))/10+L74)</f>
        <v>21325046.725580759</v>
      </c>
      <c r="M75" s="60">
        <f>IF(MOD($B75,10)=0,VLOOKUP($B75,'[6]R4 Analysis'!$B$45:$X$58,15,FALSE),(VLOOKUP(CEILING($B75,10),$B$6:$R$116,COLUMN()-1,FALSE)-VLOOKUP(FLOOR($B75,10),$B$6:$R$116,COLUMN()-1,FALSE))/10+M74)</f>
        <v>795561.13928207103</v>
      </c>
      <c r="N75" s="60">
        <f>IF(MOD($B75,10)=0,VLOOKUP($B75,'[6]R4 Analysis'!$B$45:$X$58,22,FALSE),(VLOOKUP(CEILING($B75,10),$B$6:$R$116,COLUMN()-1,FALSE)-VLOOKUP(FLOOR($B75,10),$B$6:$R$116,COLUMN()-1,FALSE))/10+N74)</f>
        <v>291914.53751082794</v>
      </c>
      <c r="O75" s="60">
        <f>IF(MOD($B75,10)=0,VLOOKUP($B75,'[6]R5 Analysis'!$B$45:$X$58,8,FALSE),(VLOOKUP(CEILING($B75,10),$B$6:$R$116,COLUMN()-1,FALSE)-VLOOKUP(FLOOR($B75,10),$B$6:$R$116,COLUMN()-1,FALSE))/10+O74)</f>
        <v>47790766.87522497</v>
      </c>
      <c r="P75" s="60">
        <f>IF(MOD($B75,10)=0,VLOOKUP($B75,'[6]R5 Analysis'!$B$45:$X$58,15,FALSE),(VLOOKUP(CEILING($B75,10),$B$6:$R$116,COLUMN()-1,FALSE)-VLOOKUP(FLOOR($B75,10),$B$6:$R$116,COLUMN()-1,FALSE))/10+P74)</f>
        <v>683950.62413268967</v>
      </c>
      <c r="Q75" s="60">
        <f>IF(MOD($B75,10)=0,VLOOKUP($B75,'[6]R5 Analysis'!$B$45:$X$58,22,FALSE),(VLOOKUP(CEILING($B75,10),$B$6:$R$116,COLUMN()-1,FALSE)-VLOOKUP(FLOOR($B75,10),$B$6:$R$116,COLUMN()-1,FALSE))/10+Q74)</f>
        <v>283955.6133688775</v>
      </c>
      <c r="R75" s="60">
        <f>IF(MOD($B75,10)=0,VLOOKUP($B75,'[6]R6 Analysis'!$B$45:$X$58,8,FALSE),(VLOOKUP(CEILING($B75,10),$B$6:$R$116,COLUMN()-1,FALSE)-VLOOKUP(FLOOR($B75,10),$B$6:$R$116,COLUMN()-1,FALSE))/10+R74)</f>
        <v>2714461.5259499997</v>
      </c>
      <c r="S75" s="60">
        <f>IF(MOD($B75,10)=0,VLOOKUP($B75,'[6]R6 Analysis'!$B$45:$X$58,15,FALSE),(VLOOKUP(CEILING($B75,10),$B$6:$T$116,COLUMN()-1,FALSE)-VLOOKUP(FLOOR($B75,10),$B$6:$T$116,COLUMN()-1,FALSE))/10+S74)</f>
        <v>333238.42566000018</v>
      </c>
      <c r="T75" s="60">
        <f>IF(MOD($B75,10)=0,VLOOKUP($B75,'[6]R6 Analysis'!$B$45:$X$58,22,FALSE),(VLOOKUP(CEILING($B75,10),$B$6:$T$116,COLUMN()-1,FALSE)-VLOOKUP(FLOOR($B75,10),$B$6:$T$116,COLUMN()-1,FALSE))/10+T74)</f>
        <v>183131.38436067794</v>
      </c>
      <c r="U75" s="60">
        <f t="shared" si="15"/>
        <v>353777991.24695295</v>
      </c>
      <c r="V75" s="60">
        <f>'Emergency Relocation Component'!U85</f>
        <v>9800324933.4583397</v>
      </c>
      <c r="W75" s="103">
        <f t="shared" si="16"/>
        <v>-9446546942.2113876</v>
      </c>
      <c r="X75" s="84">
        <f>HLOOKUP(X$5,$AE$1:$AH$3,2,FALSE)*INDEX('[5]Pop and Housing Units'!$J$4:$Q$115,MATCH('Relocation Components'!$B75,'[5]Pop and Housing Units'!$Q$4:$Q$115,0),MATCH('Relocation Components'!X$4,'[5]Pop and Housing Units'!$J$4:$Q$4,0))*HLOOKUP(X$4,$X$1:$AC$2,2,FALSE)*'[5]Number of Hazard Events'!C75*HLOOKUP(X$4,[5]Assumptions!$B$2:$H$3,2,FALSE)</f>
        <v>4455132767.0881824</v>
      </c>
      <c r="Y75" s="84">
        <f>HLOOKUP(Y$5,$AE$1:$AH$3,2,FALSE)*INDEX('[5]Pop and Housing Units'!$J$4:$Q$115,MATCH('Relocation Components'!$B75,'[5]Pop and Housing Units'!$Q$4:$Q$115,0),MATCH('Relocation Components'!Y$4,'[5]Pop and Housing Units'!$J$4:$Q$4,0))*HLOOKUP(Y$4,$X$1:$AC$2,2,FALSE)*'[5]Number of Hazard Events'!D75*HLOOKUP(Y$4,[5]Assumptions!$B$2:$H$3,2,FALSE)</f>
        <v>1418140963.9170024</v>
      </c>
      <c r="Z75" s="84">
        <f>HLOOKUP(Z$5,$AE$1:$AH$3,2,FALSE)*INDEX('[5]Pop and Housing Units'!$J$4:$Q$115,MATCH('Relocation Components'!$B75,'[5]Pop and Housing Units'!$Q$4:$Q$115,0),MATCH('Relocation Components'!Z$4,'[5]Pop and Housing Units'!$J$4:$Q$4,0))*HLOOKUP(Z$4,$X$1:$AC$2,2,FALSE)*'[5]Number of Hazard Events'!E75*HLOOKUP(Z$4,[5]Assumptions!$B$2:$H$3,2,FALSE)</f>
        <v>0</v>
      </c>
      <c r="AA75" s="84">
        <f>HLOOKUP(AA$5,$AE$1:$AH$3,2,FALSE)*INDEX('[5]Pop and Housing Units'!$J$4:$Q$115,MATCH('Relocation Components'!$B75,'[5]Pop and Housing Units'!$Q$4:$Q$115,0),MATCH('Relocation Components'!AA$4,'[5]Pop and Housing Units'!$J$4:$Q$4,0))*HLOOKUP(AA$4,$X$1:$AC$2,2,FALSE)*'[5]Number of Hazard Events'!F75*HLOOKUP(AA$4,[5]Assumptions!$B$2:$H$3,2,FALSE)</f>
        <v>4962502118.7916708</v>
      </c>
      <c r="AB75" s="84">
        <f>HLOOKUP(AB$5,$AE$1:$AH$3,2,FALSE)*INDEX('[5]Pop and Housing Units'!$J$4:$Q$115,MATCH('Relocation Components'!$B75,'[5]Pop and Housing Units'!$Q$4:$Q$115,0),MATCH('Relocation Components'!AB$4,'[5]Pop and Housing Units'!$J$4:$Q$4,0))*HLOOKUP(AB$4,$X$1:$AC$2,2,FALSE)*'[5]Number of Hazard Events'!G75*HLOOKUP(AB$4,[5]Assumptions!$B$2:$H$3,2,FALSE)</f>
        <v>1440283170.7417686</v>
      </c>
      <c r="AC75" s="84">
        <f>HLOOKUP(AC$5,$AE$1:$AH$3,2,FALSE)*INDEX('[5]Pop and Housing Units'!$J$4:$Q$115,MATCH('Relocation Components'!$B75,'[5]Pop and Housing Units'!$Q$4:$Q$115,0),MATCH('Relocation Components'!AC$4,'[5]Pop and Housing Units'!$J$4:$Q$4,0))*HLOOKUP(AC$4,$X$1:$AC$2,2,FALSE)*'[5]Number of Hazard Events'!H75*HLOOKUP(AC$4,[5]Assumptions!$B$2:$H$3,2,FALSE)</f>
        <v>0</v>
      </c>
      <c r="AD75" s="84">
        <f>HLOOKUP(AD$5,$AE$1:$AH$3,2,FALSE)*INDEX('[5]Pop and Housing Units'!$J$4:$Q$115,MATCH('Relocation Components'!$B75,'[5]Pop and Housing Units'!$Q$4:$Q$115,0),MATCH('Relocation Components'!AD$4,'[5]Pop and Housing Units'!$J$4:$Q$4,0))*HLOOKUP(AD$4,$X$1:$AC$2,2,FALSE)*'[5]Number of Hazard Events'!I75*HLOOKUP(AD$4,[5]Assumptions!$B$2:$H$3,2,FALSE)</f>
        <v>11657310841.522015</v>
      </c>
      <c r="AE75" s="84">
        <f>HLOOKUP(AE$5,$AE$1:$AH$3,2,FALSE)*INDEX('[5]Pop and Housing Units'!$J$4:$Q$115,MATCH('Relocation Components'!$B75,'[5]Pop and Housing Units'!$Q$4:$Q$115,0),MATCH('Relocation Components'!AE$4,'[5]Pop and Housing Units'!$J$4:$Q$4,0))*HLOOKUP(AE$4,$X$1:$AC$2,2,FALSE)*'[5]Number of Hazard Events'!J75*HLOOKUP(AE$4,[5]Assumptions!$B$2:$H$3,2,FALSE)</f>
        <v>2403585997.9801259</v>
      </c>
      <c r="AF75" s="84">
        <f>HLOOKUP(AF$5,$AE$1:$AH$3,2,FALSE)*INDEX('[5]Pop and Housing Units'!$J$4:$Q$115,MATCH('Relocation Components'!$B75,'[5]Pop and Housing Units'!$Q$4:$Q$115,0),MATCH('Relocation Components'!AF$4,'[5]Pop and Housing Units'!$J$4:$Q$4,0))*HLOOKUP(AF$4,$X$1:$AC$2,2,FALSE)*'[5]Number of Hazard Events'!K75*HLOOKUP(AF$4,[5]Assumptions!$B$2:$H$3,2,FALSE)</f>
        <v>0</v>
      </c>
      <c r="AG75" s="84">
        <f>HLOOKUP(AG$5,$AE$1:$AH$3,2,FALSE)*INDEX('[5]Pop and Housing Units'!$J$4:$Q$115,MATCH('Relocation Components'!$B75,'[5]Pop and Housing Units'!$Q$4:$Q$115,0),MATCH('Relocation Components'!AG$4,'[5]Pop and Housing Units'!$J$4:$Q$4,0))*HLOOKUP(AG$4,$X$1:$AC$2,2,FALSE)*'[5]Number of Hazard Events'!L75*HLOOKUP(AG$4,[5]Assumptions!$B$2:$H$3,2,FALSE)</f>
        <v>115928111.12864435</v>
      </c>
      <c r="AH75" s="84">
        <f>HLOOKUP(AH$5,$AE$1:$AH$3,2,FALSE)*INDEX('[5]Pop and Housing Units'!$J$4:$Q$115,MATCH('Relocation Components'!$B75,'[5]Pop and Housing Units'!$Q$4:$Q$115,0),MATCH('Relocation Components'!AH$4,'[5]Pop and Housing Units'!$J$4:$Q$4,0))*HLOOKUP(AH$4,$X$1:$AC$2,2,FALSE)*'[5]Number of Hazard Events'!M75*HLOOKUP(AH$4,[5]Assumptions!$B$2:$H$3,2,FALSE)</f>
        <v>40009780.491725482</v>
      </c>
      <c r="AI75" s="84">
        <f>HLOOKUP(AI$5,$AE$1:$AH$3,2,FALSE)*INDEX('[5]Pop and Housing Units'!$J$4:$Q$115,MATCH('Relocation Components'!$B75,'[5]Pop and Housing Units'!$Q$4:$Q$115,0),MATCH('Relocation Components'!AI$4,'[5]Pop and Housing Units'!$J$4:$Q$4,0))*HLOOKUP(AI$4,$X$1:$AC$2,2,FALSE)*'[5]Number of Hazard Events'!N75*HLOOKUP(AI$4,[5]Assumptions!$B$2:$H$3,2,FALSE)</f>
        <v>0</v>
      </c>
      <c r="AJ75" s="84">
        <f>HLOOKUP(AJ$5,$AE$1:$AH$3,2,FALSE)*INDEX('[5]Pop and Housing Units'!$J$4:$Q$115,MATCH('Relocation Components'!$B75,'[5]Pop and Housing Units'!$Q$4:$Q$115,0),MATCH('Relocation Components'!AJ$4,'[5]Pop and Housing Units'!$J$4:$Q$4,0))*HLOOKUP(AJ$4,$X$1:$AC$2,2,FALSE)*'[5]Number of Hazard Events'!O75*HLOOKUP(AJ$4,[5]Assumptions!$B$2:$H$3,2,FALSE)</f>
        <v>119982975.03992422</v>
      </c>
      <c r="AK75" s="84">
        <f>HLOOKUP(AK$5,$AE$1:$AH$3,2,FALSE)*INDEX('[5]Pop and Housing Units'!$J$4:$Q$115,MATCH('Relocation Components'!$B75,'[5]Pop and Housing Units'!$Q$4:$Q$115,0),MATCH('Relocation Components'!AK$4,'[5]Pop and Housing Units'!$J$4:$Q$4,0))*HLOOKUP(AK$4,$X$1:$AC$2,2,FALSE)*'[5]Number of Hazard Events'!P75*HLOOKUP(AK$4,[5]Assumptions!$B$2:$H$3,2,FALSE)</f>
        <v>43073120.842105657</v>
      </c>
      <c r="AL75" s="84">
        <f>HLOOKUP(AL$5,$AE$1:$AH$3,2,FALSE)*INDEX('[5]Pop and Housing Units'!$J$4:$Q$115,MATCH('Relocation Components'!$B75,'[5]Pop and Housing Units'!$Q$4:$Q$115,0),MATCH('Relocation Components'!AL$4,'[5]Pop and Housing Units'!$J$4:$Q$4,0))*HLOOKUP(AL$4,$X$1:$AC$2,2,FALSE)*'[5]Number of Hazard Events'!Q75*HLOOKUP(AL$4,[5]Assumptions!$B$2:$H$3,2,FALSE)</f>
        <v>0</v>
      </c>
      <c r="AM75" s="84">
        <f>HLOOKUP(AM$5,$AE$1:$AH$3,2,FALSE)*INDEX('[5]Pop and Housing Units'!$J$4:$Q$115,MATCH('Relocation Components'!$B75,'[5]Pop and Housing Units'!$Q$4:$Q$115,0),MATCH('Relocation Components'!AM$4,'[5]Pop and Housing Units'!$J$4:$Q$4,0))*HLOOKUP(AM$4,$X$1:$AC$2,2,FALSE)*'[5]Number of Hazard Events'!R75*HLOOKUP(AM$4,[5]Assumptions!$B$2:$H$3,2,FALSE)</f>
        <v>23598173.169752806</v>
      </c>
      <c r="AN75" s="84">
        <f>HLOOKUP(AN$5,$AE$1:$AH$3,2,FALSE)*INDEX('[5]Pop and Housing Units'!$J$4:$Q$115,MATCH('Relocation Components'!$B75,'[5]Pop and Housing Units'!$Q$4:$Q$115,0),MATCH('Relocation Components'!AN$4,'[5]Pop and Housing Units'!$J$4:$Q$4,0))*HLOOKUP(AN$4,$X$1:$AC$2,2,FALSE)*'[5]Number of Hazard Events'!S75*HLOOKUP(AN$4,[5]Assumptions!$B$2:$H$3,2,FALSE)</f>
        <v>6653202.2261318807</v>
      </c>
      <c r="AO75" s="84">
        <f>HLOOKUP(AO$5,$AE$1:$AH$3,2,FALSE)*INDEX('[5]Pop and Housing Units'!$J$4:$Q$115,MATCH('Relocation Components'!$B75,'[5]Pop and Housing Units'!$Q$4:$Q$115,0),MATCH('Relocation Components'!AO$4,'[5]Pop and Housing Units'!$J$4:$Q$4,0))*HLOOKUP(AO$4,$X$1:$AC$2,2,FALSE)*'[5]Number of Hazard Events'!T75*HLOOKUP(AO$4,[5]Assumptions!$B$2:$H$3,2,FALSE)</f>
        <v>0</v>
      </c>
      <c r="AP75" s="60">
        <f t="shared" si="20"/>
        <v>26686201222.939049</v>
      </c>
      <c r="AQ75" s="60">
        <f>'Emergency Relocation Component'!AN85</f>
        <v>26684133377.416054</v>
      </c>
      <c r="AR75" s="60">
        <f t="shared" si="17"/>
        <v>2067845.5229949951</v>
      </c>
      <c r="AS75" s="60">
        <f t="shared" si="18"/>
        <v>3515337.3890914917</v>
      </c>
      <c r="AT75" s="60">
        <f t="shared" si="19"/>
        <v>-9443031604.8222961</v>
      </c>
    </row>
    <row r="76" spans="1:46">
      <c r="A76">
        <f t="shared" si="9"/>
        <v>0.02</v>
      </c>
      <c r="B76" s="12">
        <f t="shared" si="21"/>
        <v>2090</v>
      </c>
      <c r="C76" s="60">
        <f>IF(MOD($B76,10)=0,VLOOKUP($B76,'[6]R1 Analysis'!$B$45:$X$58,23,FALSE),(VLOOKUP(CEILING($B76,10),$B$6:$R$116,COLUMN()-1,FALSE)-VLOOKUP(FLOOR($B76,10),$B$6:$R$116,COLUMN()-1,FALSE))/10+C75)</f>
        <v>21310101.874316156</v>
      </c>
      <c r="D76" s="60">
        <f>IF(MOD($B76,10)=0,VLOOKUP($B76,'[6]R1 Analysis'!$B$45:$X$58,15,FALSE),(VLOOKUP(CEILING($B76,10),$B$6:$R$116,COLUMN()-1,FALSE)-VLOOKUP(FLOOR($B76,10),$B$6:$R$116,COLUMN()-1,FALSE))/10+D75)</f>
        <v>3330468.935503623</v>
      </c>
      <c r="E76" s="60">
        <f>IF(MOD($B76,10)=0,VLOOKUP($B76,'[6]R1 Analysis'!$B$45:$X$58,22,FALSE),(VLOOKUP(CEILING($B76,10),$B$6:$R$116,COLUMN()-1,FALSE)-VLOOKUP(FLOOR($B76,10),$B$6:$R$116,COLUMN()-1,FALSE))/10+E75)</f>
        <v>697445.53007407393</v>
      </c>
      <c r="F76" s="60">
        <f>IF(MOD($B76,10)=0,VLOOKUP($B76,'[6]R2 Analysis'!$B$45:$X$58,8,FALSE),(VLOOKUP(CEILING($B76,10),$B$6:$R$116,COLUMN()-1,FALSE)-VLOOKUP(FLOOR($B76,10),$B$6:$R$116,COLUMN()-1,FALSE))/10+F75)</f>
        <v>207632795.2247619</v>
      </c>
      <c r="G76" s="60">
        <f>IF(MOD($B76,10)=0,VLOOKUP($B76,'[6]R2 Analysis'!$B$45:$X$58,15,FALSE),(VLOOKUP(CEILING($B76,10),$B$6:$R$116,COLUMN()-1,FALSE)-VLOOKUP(FLOOR($B76,10),$B$6:$R$116,COLUMN()-1,FALSE))/10+G75)</f>
        <v>6517832.8358139545</v>
      </c>
      <c r="H76" s="60">
        <f>IF(MOD($B76,10)=0,VLOOKUP($B76,'[6]R2 Analysis'!$B$45:$X$58,22,FALSE),(VLOOKUP(CEILING($B76,10),$B$6:$R$116,COLUMN()-1,FALSE)-VLOOKUP(FLOOR($B76,10),$B$6:$R$116,COLUMN()-1,FALSE))/10+H75)</f>
        <v>1340843.0324135805</v>
      </c>
      <c r="I76" s="60">
        <f>IF(MOD($B76,10)=0,VLOOKUP($B76,'[6]R3 Analysis'!$B$45:$X$58,8,FALSE),(VLOOKUP(CEILING($B76,10),$B$6:$R$116,COLUMN()-1,FALSE)-VLOOKUP(FLOOR($B76,10),$B$6:$R$116,COLUMN()-1,FALSE))/10+I75)</f>
        <v>33937417.174709685</v>
      </c>
      <c r="J76" s="60">
        <f>IF(MOD($B76,10)=0,VLOOKUP($B76,'[6]R3 Analysis'!$B$45:$X$58,15,FALSE),(VLOOKUP(CEILING($B76,10),$B$6:$R$116,COLUMN()-1,FALSE)-VLOOKUP(FLOOR($B76,10),$B$6:$R$116,COLUMN()-1,FALSE))/10+J75)</f>
        <v>2349517.764</v>
      </c>
      <c r="K76" s="60">
        <f>IF(MOD($B76,10)=0,VLOOKUP($B76,'[6]R3 Analysis'!$B$45:$X$58,22,FALSE),(VLOOKUP(CEILING($B76,10),$B$6:$R$116,COLUMN()-1,FALSE)-VLOOKUP(FLOOR($B76,10),$B$6:$R$116,COLUMN()-1,FALSE))/10+K75)</f>
        <v>896782.81749549543</v>
      </c>
      <c r="L76" s="60">
        <f>IF(MOD($B76,10)=0,VLOOKUP($B76,'[6]R4 Analysis'!$B$45:$X$58,8,FALSE),(VLOOKUP(CEILING($B76,10),$B$6:$R$116,COLUMN()-1,FALSE)-VLOOKUP(FLOOR($B76,10),$B$6:$R$116,COLUMN()-1,FALSE))/10+L75)</f>
        <v>21219666.890009616</v>
      </c>
      <c r="M76" s="60">
        <f>IF(MOD($B76,10)=0,VLOOKUP($B76,'[6]R4 Analysis'!$B$45:$X$58,15,FALSE),(VLOOKUP(CEILING($B76,10),$B$6:$R$116,COLUMN()-1,FALSE)-VLOOKUP(FLOOR($B76,10),$B$6:$R$116,COLUMN()-1,FALSE))/10+M75)</f>
        <v>791677.82750555547</v>
      </c>
      <c r="N76" s="60">
        <f>IF(MOD($B76,10)=0,VLOOKUP($B76,'[6]R4 Analysis'!$B$45:$X$58,22,FALSE),(VLOOKUP(CEILING($B76,10),$B$6:$R$116,COLUMN()-1,FALSE)-VLOOKUP(FLOOR($B76,10),$B$6:$R$116,COLUMN()-1,FALSE))/10+N75)</f>
        <v>290488.51613830752</v>
      </c>
      <c r="O76" s="60">
        <f>IF(MOD($B76,10)=0,VLOOKUP($B76,'[6]R5 Analysis'!$B$45:$X$58,8,FALSE),(VLOOKUP(CEILING($B76,10),$B$6:$R$116,COLUMN()-1,FALSE)-VLOOKUP(FLOOR($B76,10),$B$6:$R$116,COLUMN()-1,FALSE))/10+O75)</f>
        <v>47564900.031499997</v>
      </c>
      <c r="P76" s="60">
        <f>IF(MOD($B76,10)=0,VLOOKUP($B76,'[6]R5 Analysis'!$B$45:$X$58,15,FALSE),(VLOOKUP(CEILING($B76,10),$B$6:$R$116,COLUMN()-1,FALSE)-VLOOKUP(FLOOR($B76,10),$B$6:$R$116,COLUMN()-1,FALSE))/10+P75)</f>
        <v>680613.76288275863</v>
      </c>
      <c r="Q76" s="60">
        <f>IF(MOD($B76,10)=0,VLOOKUP($B76,'[6]R5 Analysis'!$B$45:$X$58,22,FALSE),(VLOOKUP(CEILING($B76,10),$B$6:$R$116,COLUMN()-1,FALSE)-VLOOKUP(FLOOR($B76,10),$B$6:$R$116,COLUMN()-1,FALSE))/10+Q75)</f>
        <v>282567.1915561225</v>
      </c>
      <c r="R76" s="60">
        <f>IF(MOD($B76,10)=0,VLOOKUP($B76,'[6]R6 Analysis'!$B$45:$X$58,8,FALSE),(VLOOKUP(CEILING($B76,10),$B$6:$R$116,COLUMN()-1,FALSE)-VLOOKUP(FLOOR($B76,10),$B$6:$R$116,COLUMN()-1,FALSE))/10+R75)</f>
        <v>2700249.6855000001</v>
      </c>
      <c r="S76" s="60">
        <f>IF(MOD($B76,10)=0,VLOOKUP($B76,'[6]R6 Analysis'!$B$45:$X$58,15,FALSE),(VLOOKUP(CEILING($B76,10),$B$6:$T$116,COLUMN()-1,FALSE)-VLOOKUP(FLOOR($B76,10),$B$6:$T$116,COLUMN()-1,FALSE))/10+S75)</f>
        <v>331588.21990000003</v>
      </c>
      <c r="T76" s="60">
        <f>IF(MOD($B76,10)=0,VLOOKUP($B76,'[6]R6 Analysis'!$B$45:$X$58,22,FALSE),(VLOOKUP(CEILING($B76,10),$B$6:$T$116,COLUMN()-1,FALSE)-VLOOKUP(FLOOR($B76,10),$B$6:$T$116,COLUMN()-1,FALSE))/10+T75)</f>
        <v>182234.17017491526</v>
      </c>
      <c r="U76" s="60">
        <f t="shared" si="15"/>
        <v>352057191.48425579</v>
      </c>
      <c r="V76" s="60">
        <f>'Emergency Relocation Component'!U86</f>
        <v>10240314148.941549</v>
      </c>
      <c r="W76" s="103">
        <f t="shared" si="16"/>
        <v>-9888256957.4572945</v>
      </c>
      <c r="X76" s="84">
        <f>HLOOKUP(X$5,$AE$1:$AH$3,2,FALSE)*INDEX('[5]Pop and Housing Units'!$J$4:$Q$115,MATCH('Relocation Components'!$B76,'[5]Pop and Housing Units'!$Q$4:$Q$115,0),MATCH('Relocation Components'!X$4,'[5]Pop and Housing Units'!$J$4:$Q$4,0))*HLOOKUP(X$4,$X$1:$AC$2,2,FALSE)*'[5]Number of Hazard Events'!C76*HLOOKUP(X$4,[5]Assumptions!$B$2:$H$3,2,FALSE)</f>
        <v>4627883034.9920082</v>
      </c>
      <c r="Y76" s="84">
        <f>HLOOKUP(Y$5,$AE$1:$AH$3,2,FALSE)*INDEX('[5]Pop and Housing Units'!$J$4:$Q$115,MATCH('Relocation Components'!$B76,'[5]Pop and Housing Units'!$Q$4:$Q$115,0),MATCH('Relocation Components'!Y$4,'[5]Pop and Housing Units'!$J$4:$Q$4,0))*HLOOKUP(Y$4,$X$1:$AC$2,2,FALSE)*'[5]Number of Hazard Events'!D76*HLOOKUP(Y$4,[5]Assumptions!$B$2:$H$3,2,FALSE)</f>
        <v>1473041755.8842311</v>
      </c>
      <c r="Z76" s="84">
        <f>HLOOKUP(Z$5,$AE$1:$AH$3,2,FALSE)*INDEX('[5]Pop and Housing Units'!$J$4:$Q$115,MATCH('Relocation Components'!$B76,'[5]Pop and Housing Units'!$Q$4:$Q$115,0),MATCH('Relocation Components'!Z$4,'[5]Pop and Housing Units'!$J$4:$Q$4,0))*HLOOKUP(Z$4,$X$1:$AC$2,2,FALSE)*'[5]Number of Hazard Events'!E76*HLOOKUP(Z$4,[5]Assumptions!$B$2:$H$3,2,FALSE)</f>
        <v>0</v>
      </c>
      <c r="AA76" s="84">
        <f>HLOOKUP(AA$5,$AE$1:$AH$3,2,FALSE)*INDEX('[5]Pop and Housing Units'!$J$4:$Q$115,MATCH('Relocation Components'!$B76,'[5]Pop and Housing Units'!$Q$4:$Q$115,0),MATCH('Relocation Components'!AA$4,'[5]Pop and Housing Units'!$J$4:$Q$4,0))*HLOOKUP(AA$4,$X$1:$AC$2,2,FALSE)*'[5]Number of Hazard Events'!F76*HLOOKUP(AA$4,[5]Assumptions!$B$2:$H$3,2,FALSE)</f>
        <v>5144813527.6151648</v>
      </c>
      <c r="AB76" s="84">
        <f>HLOOKUP(AB$5,$AE$1:$AH$3,2,FALSE)*INDEX('[5]Pop and Housing Units'!$J$4:$Q$115,MATCH('Relocation Components'!$B76,'[5]Pop and Housing Units'!$Q$4:$Q$115,0),MATCH('Relocation Components'!AB$4,'[5]Pop and Housing Units'!$J$4:$Q$4,0))*HLOOKUP(AB$4,$X$1:$AC$2,2,FALSE)*'[5]Number of Hazard Events'!G76*HLOOKUP(AB$4,[5]Assumptions!$B$2:$H$3,2,FALSE)</f>
        <v>1493123791.0667281</v>
      </c>
      <c r="AC76" s="84">
        <f>HLOOKUP(AC$5,$AE$1:$AH$3,2,FALSE)*INDEX('[5]Pop and Housing Units'!$J$4:$Q$115,MATCH('Relocation Components'!$B76,'[5]Pop and Housing Units'!$Q$4:$Q$115,0),MATCH('Relocation Components'!AC$4,'[5]Pop and Housing Units'!$J$4:$Q$4,0))*HLOOKUP(AC$4,$X$1:$AC$2,2,FALSE)*'[5]Number of Hazard Events'!H76*HLOOKUP(AC$4,[5]Assumptions!$B$2:$H$3,2,FALSE)</f>
        <v>0</v>
      </c>
      <c r="AD76" s="84">
        <f>HLOOKUP(AD$5,$AE$1:$AH$3,2,FALSE)*INDEX('[5]Pop and Housing Units'!$J$4:$Q$115,MATCH('Relocation Components'!$B76,'[5]Pop and Housing Units'!$Q$4:$Q$115,0),MATCH('Relocation Components'!AD$4,'[5]Pop and Housing Units'!$J$4:$Q$4,0))*HLOOKUP(AD$4,$X$1:$AC$2,2,FALSE)*'[5]Number of Hazard Events'!I76*HLOOKUP(AD$4,[5]Assumptions!$B$2:$H$3,2,FALSE)</f>
        <v>12107655826.94298</v>
      </c>
      <c r="AE76" s="84">
        <f>HLOOKUP(AE$5,$AE$1:$AH$3,2,FALSE)*INDEX('[5]Pop and Housing Units'!$J$4:$Q$115,MATCH('Relocation Components'!$B76,'[5]Pop and Housing Units'!$Q$4:$Q$115,0),MATCH('Relocation Components'!AE$4,'[5]Pop and Housing Units'!$J$4:$Q$4,0))*HLOOKUP(AE$4,$X$1:$AC$2,2,FALSE)*'[5]Number of Hazard Events'!J76*HLOOKUP(AE$4,[5]Assumptions!$B$2:$H$3,2,FALSE)</f>
        <v>2496551662.1611409</v>
      </c>
      <c r="AF76" s="84">
        <f>HLOOKUP(AF$5,$AE$1:$AH$3,2,FALSE)*INDEX('[5]Pop and Housing Units'!$J$4:$Q$115,MATCH('Relocation Components'!$B76,'[5]Pop and Housing Units'!$Q$4:$Q$115,0),MATCH('Relocation Components'!AF$4,'[5]Pop and Housing Units'!$J$4:$Q$4,0))*HLOOKUP(AF$4,$X$1:$AC$2,2,FALSE)*'[5]Number of Hazard Events'!K76*HLOOKUP(AF$4,[5]Assumptions!$B$2:$H$3,2,FALSE)</f>
        <v>0</v>
      </c>
      <c r="AG76" s="84">
        <f>HLOOKUP(AG$5,$AE$1:$AH$3,2,FALSE)*INDEX('[5]Pop and Housing Units'!$J$4:$Q$115,MATCH('Relocation Components'!$B76,'[5]Pop and Housing Units'!$Q$4:$Q$115,0),MATCH('Relocation Components'!AG$4,'[5]Pop and Housing Units'!$J$4:$Q$4,0))*HLOOKUP(AG$4,$X$1:$AC$2,2,FALSE)*'[5]Number of Hazard Events'!L76*HLOOKUP(AG$4,[5]Assumptions!$B$2:$H$3,2,FALSE)</f>
        <v>115979459.41989027</v>
      </c>
      <c r="AH76" s="84">
        <f>HLOOKUP(AH$5,$AE$1:$AH$3,2,FALSE)*INDEX('[5]Pop and Housing Units'!$J$4:$Q$115,MATCH('Relocation Components'!$B76,'[5]Pop and Housing Units'!$Q$4:$Q$115,0),MATCH('Relocation Components'!AH$4,'[5]Pop and Housing Units'!$J$4:$Q$4,0))*HLOOKUP(AH$4,$X$1:$AC$2,2,FALSE)*'[5]Number of Hazard Events'!M76*HLOOKUP(AH$4,[5]Assumptions!$B$2:$H$3,2,FALSE)</f>
        <v>40029930.802034356</v>
      </c>
      <c r="AI76" s="84">
        <f>HLOOKUP(AI$5,$AE$1:$AH$3,2,FALSE)*INDEX('[5]Pop and Housing Units'!$J$4:$Q$115,MATCH('Relocation Components'!$B76,'[5]Pop and Housing Units'!$Q$4:$Q$115,0),MATCH('Relocation Components'!AI$4,'[5]Pop and Housing Units'!$J$4:$Q$4,0))*HLOOKUP(AI$4,$X$1:$AC$2,2,FALSE)*'[5]Number of Hazard Events'!N76*HLOOKUP(AI$4,[5]Assumptions!$B$2:$H$3,2,FALSE)</f>
        <v>0</v>
      </c>
      <c r="AJ76" s="84">
        <f>HLOOKUP(AJ$5,$AE$1:$AH$3,2,FALSE)*INDEX('[5]Pop and Housing Units'!$J$4:$Q$115,MATCH('Relocation Components'!$B76,'[5]Pop and Housing Units'!$Q$4:$Q$115,0),MATCH('Relocation Components'!AJ$4,'[5]Pop and Housing Units'!$J$4:$Q$4,0))*HLOOKUP(AJ$4,$X$1:$AC$2,2,FALSE)*'[5]Number of Hazard Events'!O76*HLOOKUP(AJ$4,[5]Assumptions!$B$2:$H$3,2,FALSE)</f>
        <v>120103662.036939</v>
      </c>
      <c r="AK76" s="84">
        <f>HLOOKUP(AK$5,$AE$1:$AH$3,2,FALSE)*INDEX('[5]Pop and Housing Units'!$J$4:$Q$115,MATCH('Relocation Components'!$B76,'[5]Pop and Housing Units'!$Q$4:$Q$115,0),MATCH('Relocation Components'!AK$4,'[5]Pop and Housing Units'!$J$4:$Q$4,0))*HLOOKUP(AK$4,$X$1:$AC$2,2,FALSE)*'[5]Number of Hazard Events'!P76*HLOOKUP(AK$4,[5]Assumptions!$B$2:$H$3,2,FALSE)</f>
        <v>43109833.999292336</v>
      </c>
      <c r="AL76" s="84">
        <f>HLOOKUP(AL$5,$AE$1:$AH$3,2,FALSE)*INDEX('[5]Pop and Housing Units'!$J$4:$Q$115,MATCH('Relocation Components'!$B76,'[5]Pop and Housing Units'!$Q$4:$Q$115,0),MATCH('Relocation Components'!AL$4,'[5]Pop and Housing Units'!$J$4:$Q$4,0))*HLOOKUP(AL$4,$X$1:$AC$2,2,FALSE)*'[5]Number of Hazard Events'!Q76*HLOOKUP(AL$4,[5]Assumptions!$B$2:$H$3,2,FALSE)</f>
        <v>0</v>
      </c>
      <c r="AM76" s="84">
        <f>HLOOKUP(AM$5,$AE$1:$AH$3,2,FALSE)*INDEX('[5]Pop and Housing Units'!$J$4:$Q$115,MATCH('Relocation Components'!$B76,'[5]Pop and Housing Units'!$Q$4:$Q$115,0),MATCH('Relocation Components'!AM$4,'[5]Pop and Housing Units'!$J$4:$Q$4,0))*HLOOKUP(AM$4,$X$1:$AC$2,2,FALSE)*'[5]Number of Hazard Events'!R76*HLOOKUP(AM$4,[5]Assumptions!$B$2:$H$3,2,FALSE)</f>
        <v>23709121.679170843</v>
      </c>
      <c r="AN76" s="84">
        <f>HLOOKUP(AN$5,$AE$1:$AH$3,2,FALSE)*INDEX('[5]Pop and Housing Units'!$J$4:$Q$115,MATCH('Relocation Components'!$B76,'[5]Pop and Housing Units'!$Q$4:$Q$115,0),MATCH('Relocation Components'!AN$4,'[5]Pop and Housing Units'!$J$4:$Q$4,0))*HLOOKUP(AN$4,$X$1:$AC$2,2,FALSE)*'[5]Number of Hazard Events'!S76*HLOOKUP(AN$4,[5]Assumptions!$B$2:$H$3,2,FALSE)</f>
        <v>6686388.2630293211</v>
      </c>
      <c r="AO76" s="84">
        <f>HLOOKUP(AO$5,$AE$1:$AH$3,2,FALSE)*INDEX('[5]Pop and Housing Units'!$J$4:$Q$115,MATCH('Relocation Components'!$B76,'[5]Pop and Housing Units'!$Q$4:$Q$115,0),MATCH('Relocation Components'!AO$4,'[5]Pop and Housing Units'!$J$4:$Q$4,0))*HLOOKUP(AO$4,$X$1:$AC$2,2,FALSE)*'[5]Number of Hazard Events'!T76*HLOOKUP(AO$4,[5]Assumptions!$B$2:$H$3,2,FALSE)</f>
        <v>0</v>
      </c>
      <c r="AP76" s="60">
        <f t="shared" si="20"/>
        <v>27692687994.86261</v>
      </c>
      <c r="AQ76" s="60">
        <f>'Emergency Relocation Component'!AN86</f>
        <v>27690552387.25563</v>
      </c>
      <c r="AR76" s="60">
        <f t="shared" si="17"/>
        <v>2135607.6069793701</v>
      </c>
      <c r="AS76" s="60">
        <f t="shared" si="18"/>
        <v>3630532.9318649289</v>
      </c>
      <c r="AT76" s="60">
        <f t="shared" si="19"/>
        <v>-9884626424.5254288</v>
      </c>
    </row>
    <row r="77" spans="1:46">
      <c r="A77">
        <f t="shared" ref="A77:A116" si="22">0.02</f>
        <v>0.02</v>
      </c>
      <c r="B77" s="12">
        <f t="shared" si="21"/>
        <v>2091</v>
      </c>
      <c r="C77" s="60">
        <f>IF(MOD($B77,10)=0,VLOOKUP($B77,'[6]R1 Analysis'!$B$45:$X$58,23,FALSE),(VLOOKUP(CEILING($B77,10),$B$6:$R$116,COLUMN()-1,FALSE)-VLOOKUP(FLOOR($B77,10),$B$6:$R$116,COLUMN()-1,FALSE))/10+C76)</f>
        <v>21206059.659181528</v>
      </c>
      <c r="D77" s="60">
        <f>IF(MOD($B77,10)=0,VLOOKUP($B77,'[6]R1 Analysis'!$B$45:$X$58,15,FALSE),(VLOOKUP(CEILING($B77,10),$B$6:$R$116,COLUMN()-1,FALSE)-VLOOKUP(FLOOR($B77,10),$B$6:$R$116,COLUMN()-1,FALSE))/10+D76)</f>
        <v>3314356.8205623706</v>
      </c>
      <c r="E77" s="60">
        <f>IF(MOD($B77,10)=0,VLOOKUP($B77,'[6]R1 Analysis'!$B$45:$X$58,22,FALSE),(VLOOKUP(CEILING($B77,10),$B$6:$R$116,COLUMN()-1,FALSE)-VLOOKUP(FLOOR($B77,10),$B$6:$R$116,COLUMN()-1,FALSE))/10+E76)</f>
        <v>694047.86829300399</v>
      </c>
      <c r="F77" s="60">
        <f>IF(MOD($B77,10)=0,VLOOKUP($B77,'[6]R2 Analysis'!$B$45:$X$58,8,FALSE),(VLOOKUP(CEILING($B77,10),$B$6:$R$116,COLUMN()-1,FALSE)-VLOOKUP(FLOOR($B77,10),$B$6:$R$116,COLUMN()-1,FALSE))/10+F76)</f>
        <v>206617390.324</v>
      </c>
      <c r="G77" s="60">
        <f>IF(MOD($B77,10)=0,VLOOKUP($B77,'[6]R2 Analysis'!$B$45:$X$58,15,FALSE),(VLOOKUP(CEILING($B77,10),$B$6:$R$116,COLUMN()-1,FALSE)-VLOOKUP(FLOOR($B77,10),$B$6:$R$116,COLUMN()-1,FALSE))/10+G76)</f>
        <v>6486209.4167674426</v>
      </c>
      <c r="H77" s="60">
        <f>IF(MOD($B77,10)=0,VLOOKUP($B77,'[6]R2 Analysis'!$B$45:$X$58,22,FALSE),(VLOOKUP(CEILING($B77,10),$B$6:$R$116,COLUMN()-1,FALSE)-VLOOKUP(FLOOR($B77,10),$B$6:$R$116,COLUMN()-1,FALSE))/10+H76)</f>
        <v>1334316.5818981484</v>
      </c>
      <c r="I77" s="60">
        <f>IF(MOD($B77,10)=0,VLOOKUP($B77,'[6]R3 Analysis'!$B$45:$X$58,8,FALSE),(VLOOKUP(CEILING($B77,10),$B$6:$R$116,COLUMN()-1,FALSE)-VLOOKUP(FLOOR($B77,10),$B$6:$R$116,COLUMN()-1,FALSE))/10+I76)</f>
        <v>33772849.957806461</v>
      </c>
      <c r="J77" s="60">
        <f>IF(MOD($B77,10)=0,VLOOKUP($B77,'[6]R3 Analysis'!$B$45:$X$58,15,FALSE),(VLOOKUP(CEILING($B77,10),$B$6:$R$116,COLUMN()-1,FALSE)-VLOOKUP(FLOOR($B77,10),$B$6:$R$116,COLUMN()-1,FALSE))/10+J76)</f>
        <v>2338098.6288000001</v>
      </c>
      <c r="K77" s="60">
        <f>IF(MOD($B77,10)=0,VLOOKUP($B77,'[6]R3 Analysis'!$B$45:$X$58,22,FALSE),(VLOOKUP(CEILING($B77,10),$B$6:$R$116,COLUMN()-1,FALSE)-VLOOKUP(FLOOR($B77,10),$B$6:$R$116,COLUMN()-1,FALSE))/10+K76)</f>
        <v>892414.20536846842</v>
      </c>
      <c r="L77" s="60">
        <f>IF(MOD($B77,10)=0,VLOOKUP($B77,'[6]R4 Analysis'!$B$45:$X$58,8,FALSE),(VLOOKUP(CEILING($B77,10),$B$6:$R$116,COLUMN()-1,FALSE)-VLOOKUP(FLOOR($B77,10),$B$6:$R$116,COLUMN()-1,FALSE))/10+L76)</f>
        <v>21119077.046964422</v>
      </c>
      <c r="M77" s="60">
        <f>IF(MOD($B77,10)=0,VLOOKUP($B77,'[6]R4 Analysis'!$B$45:$X$58,15,FALSE),(VLOOKUP(CEILING($B77,10),$B$6:$R$116,COLUMN()-1,FALSE)-VLOOKUP(FLOOR($B77,10),$B$6:$R$116,COLUMN()-1,FALSE))/10+M76)</f>
        <v>787794.51572904037</v>
      </c>
      <c r="N77" s="60">
        <f>IF(MOD($B77,10)=0,VLOOKUP($B77,'[6]R4 Analysis'!$B$45:$X$58,22,FALSE),(VLOOKUP(CEILING($B77,10),$B$6:$R$116,COLUMN()-1,FALSE)-VLOOKUP(FLOOR($B77,10),$B$6:$R$116,COLUMN()-1,FALSE))/10+N76)</f>
        <v>289073.35279654228</v>
      </c>
      <c r="O77" s="60">
        <f>IF(MOD($B77,10)=0,VLOOKUP($B77,'[6]R5 Analysis'!$B$45:$X$58,8,FALSE),(VLOOKUP(CEILING($B77,10),$B$6:$R$116,COLUMN()-1,FALSE)-VLOOKUP(FLOOR($B77,10),$B$6:$R$116,COLUMN()-1,FALSE))/10+O76)</f>
        <v>47325746.902849995</v>
      </c>
      <c r="P77" s="60">
        <f>IF(MOD($B77,10)=0,VLOOKUP($B77,'[6]R5 Analysis'!$B$45:$X$58,15,FALSE),(VLOOKUP(CEILING($B77,10),$B$6:$R$116,COLUMN()-1,FALSE)-VLOOKUP(FLOOR($B77,10),$B$6:$R$116,COLUMN()-1,FALSE))/10+P76)</f>
        <v>677329.8676844138</v>
      </c>
      <c r="Q77" s="60">
        <f>IF(MOD($B77,10)=0,VLOOKUP($B77,'[6]R5 Analysis'!$B$45:$X$58,22,FALSE),(VLOOKUP(CEILING($B77,10),$B$6:$R$116,COLUMN()-1,FALSE)-VLOOKUP(FLOOR($B77,10),$B$6:$R$116,COLUMN()-1,FALSE))/10+Q76)</f>
        <v>281191.50755816331</v>
      </c>
      <c r="R77" s="60">
        <f>IF(MOD($B77,10)=0,VLOOKUP($B77,'[6]R6 Analysis'!$B$45:$X$58,8,FALSE),(VLOOKUP(CEILING($B77,10),$B$6:$R$116,COLUMN()-1,FALSE)-VLOOKUP(FLOOR($B77,10),$B$6:$R$116,COLUMN()-1,FALSE))/10+R76)</f>
        <v>2687222.1650875001</v>
      </c>
      <c r="S77" s="60">
        <f>IF(MOD($B77,10)=0,VLOOKUP($B77,'[6]R6 Analysis'!$B$45:$X$58,15,FALSE),(VLOOKUP(CEILING($B77,10),$B$6:$T$116,COLUMN()-1,FALSE)-VLOOKUP(FLOOR($B77,10),$B$6:$T$116,COLUMN()-1,FALSE))/10+S76)</f>
        <v>329989.58307000005</v>
      </c>
      <c r="T77" s="60">
        <f>IF(MOD($B77,10)=0,VLOOKUP($B77,'[6]R6 Analysis'!$B$45:$X$58,22,FALSE),(VLOOKUP(CEILING($B77,10),$B$6:$T$116,COLUMN()-1,FALSE)-VLOOKUP(FLOOR($B77,10),$B$6:$T$116,COLUMN()-1,FALSE))/10+T76)</f>
        <v>181346.92503566103</v>
      </c>
      <c r="U77" s="60">
        <f t="shared" si="15"/>
        <v>350334515.32945311</v>
      </c>
      <c r="V77" s="60">
        <f>'Emergency Relocation Component'!U87</f>
        <v>10699705026.131161</v>
      </c>
      <c r="W77" s="103">
        <f t="shared" si="16"/>
        <v>-10349370510.801708</v>
      </c>
      <c r="X77" s="84">
        <f>HLOOKUP(X$5,$AE$1:$AH$3,2,FALSE)*INDEX('[5]Pop and Housing Units'!$J$4:$Q$115,MATCH('Relocation Components'!$B77,'[5]Pop and Housing Units'!$Q$4:$Q$115,0),MATCH('Relocation Components'!X$4,'[5]Pop and Housing Units'!$J$4:$Q$4,0))*HLOOKUP(X$4,$X$1:$AC$2,2,FALSE)*'[5]Number of Hazard Events'!C77*HLOOKUP(X$4,[5]Assumptions!$B$2:$H$3,2,FALSE)</f>
        <v>4808405286.3684731</v>
      </c>
      <c r="Y77" s="84">
        <f>HLOOKUP(Y$5,$AE$1:$AH$3,2,FALSE)*INDEX('[5]Pop and Housing Units'!$J$4:$Q$115,MATCH('Relocation Components'!$B77,'[5]Pop and Housing Units'!$Q$4:$Q$115,0),MATCH('Relocation Components'!Y$4,'[5]Pop and Housing Units'!$J$4:$Q$4,0))*HLOOKUP(Y$4,$X$1:$AC$2,2,FALSE)*'[5]Number of Hazard Events'!D77*HLOOKUP(Y$4,[5]Assumptions!$B$2:$H$3,2,FALSE)</f>
        <v>1530583769.0178907</v>
      </c>
      <c r="Z77" s="84">
        <f>HLOOKUP(Z$5,$AE$1:$AH$3,2,FALSE)*INDEX('[5]Pop and Housing Units'!$J$4:$Q$115,MATCH('Relocation Components'!$B77,'[5]Pop and Housing Units'!$Q$4:$Q$115,0),MATCH('Relocation Components'!Z$4,'[5]Pop and Housing Units'!$J$4:$Q$4,0))*HLOOKUP(Z$4,$X$1:$AC$2,2,FALSE)*'[5]Number of Hazard Events'!E77*HLOOKUP(Z$4,[5]Assumptions!$B$2:$H$3,2,FALSE)</f>
        <v>0</v>
      </c>
      <c r="AA77" s="84">
        <f>HLOOKUP(AA$5,$AE$1:$AH$3,2,FALSE)*INDEX('[5]Pop and Housing Units'!$J$4:$Q$115,MATCH('Relocation Components'!$B77,'[5]Pop and Housing Units'!$Q$4:$Q$115,0),MATCH('Relocation Components'!AA$4,'[5]Pop and Housing Units'!$J$4:$Q$4,0))*HLOOKUP(AA$4,$X$1:$AC$2,2,FALSE)*'[5]Number of Hazard Events'!F77*HLOOKUP(AA$4,[5]Assumptions!$B$2:$H$3,2,FALSE)</f>
        <v>5335378038.4278965</v>
      </c>
      <c r="AB77" s="84">
        <f>HLOOKUP(AB$5,$AE$1:$AH$3,2,FALSE)*INDEX('[5]Pop and Housing Units'!$J$4:$Q$115,MATCH('Relocation Components'!$B77,'[5]Pop and Housing Units'!$Q$4:$Q$115,0),MATCH('Relocation Components'!AB$4,'[5]Pop and Housing Units'!$J$4:$Q$4,0))*HLOOKUP(AB$4,$X$1:$AC$2,2,FALSE)*'[5]Number of Hazard Events'!G77*HLOOKUP(AB$4,[5]Assumptions!$B$2:$H$3,2,FALSE)</f>
        <v>1548489272.5832126</v>
      </c>
      <c r="AC77" s="84">
        <f>HLOOKUP(AC$5,$AE$1:$AH$3,2,FALSE)*INDEX('[5]Pop and Housing Units'!$J$4:$Q$115,MATCH('Relocation Components'!$B77,'[5]Pop and Housing Units'!$Q$4:$Q$115,0),MATCH('Relocation Components'!AC$4,'[5]Pop and Housing Units'!$J$4:$Q$4,0))*HLOOKUP(AC$4,$X$1:$AC$2,2,FALSE)*'[5]Number of Hazard Events'!H77*HLOOKUP(AC$4,[5]Assumptions!$B$2:$H$3,2,FALSE)</f>
        <v>0</v>
      </c>
      <c r="AD77" s="84">
        <f>HLOOKUP(AD$5,$AE$1:$AH$3,2,FALSE)*INDEX('[5]Pop and Housing Units'!$J$4:$Q$115,MATCH('Relocation Components'!$B77,'[5]Pop and Housing Units'!$Q$4:$Q$115,0),MATCH('Relocation Components'!AD$4,'[5]Pop and Housing Units'!$J$4:$Q$4,0))*HLOOKUP(AD$4,$X$1:$AC$2,2,FALSE)*'[5]Number of Hazard Events'!I77*HLOOKUP(AD$4,[5]Assumptions!$B$2:$H$3,2,FALSE)</f>
        <v>12579595419.008236</v>
      </c>
      <c r="AE77" s="84">
        <f>HLOOKUP(AE$5,$AE$1:$AH$3,2,FALSE)*INDEX('[5]Pop and Housing Units'!$J$4:$Q$115,MATCH('Relocation Components'!$B77,'[5]Pop and Housing Units'!$Q$4:$Q$115,0),MATCH('Relocation Components'!AE$4,'[5]Pop and Housing Units'!$J$4:$Q$4,0))*HLOOKUP(AE$4,$X$1:$AC$2,2,FALSE)*'[5]Number of Hazard Events'!J77*HLOOKUP(AE$4,[5]Assumptions!$B$2:$H$3,2,FALSE)</f>
        <v>2593834931.9843512</v>
      </c>
      <c r="AF77" s="84">
        <f>HLOOKUP(AF$5,$AE$1:$AH$3,2,FALSE)*INDEX('[5]Pop and Housing Units'!$J$4:$Q$115,MATCH('Relocation Components'!$B77,'[5]Pop and Housing Units'!$Q$4:$Q$115,0),MATCH('Relocation Components'!AF$4,'[5]Pop and Housing Units'!$J$4:$Q$4,0))*HLOOKUP(AF$4,$X$1:$AC$2,2,FALSE)*'[5]Number of Hazard Events'!K77*HLOOKUP(AF$4,[5]Assumptions!$B$2:$H$3,2,FALSE)</f>
        <v>0</v>
      </c>
      <c r="AG77" s="84">
        <f>HLOOKUP(AG$5,$AE$1:$AH$3,2,FALSE)*INDEX('[5]Pop and Housing Units'!$J$4:$Q$115,MATCH('Relocation Components'!$B77,'[5]Pop and Housing Units'!$Q$4:$Q$115,0),MATCH('Relocation Components'!AG$4,'[5]Pop and Housing Units'!$J$4:$Q$4,0))*HLOOKUP(AG$4,$X$1:$AC$2,2,FALSE)*'[5]Number of Hazard Events'!L77*HLOOKUP(AG$4,[5]Assumptions!$B$2:$H$3,2,FALSE)</f>
        <v>116050929.16965984</v>
      </c>
      <c r="AH77" s="84">
        <f>HLOOKUP(AH$5,$AE$1:$AH$3,2,FALSE)*INDEX('[5]Pop and Housing Units'!$J$4:$Q$115,MATCH('Relocation Components'!$B77,'[5]Pop and Housing Units'!$Q$4:$Q$115,0),MATCH('Relocation Components'!AH$4,'[5]Pop and Housing Units'!$J$4:$Q$4,0))*HLOOKUP(AH$4,$X$1:$AC$2,2,FALSE)*'[5]Number of Hazard Events'!M77*HLOOKUP(AH$4,[5]Assumptions!$B$2:$H$3,2,FALSE)</f>
        <v>40047967.505474575</v>
      </c>
      <c r="AI77" s="84">
        <f>HLOOKUP(AI$5,$AE$1:$AH$3,2,FALSE)*INDEX('[5]Pop and Housing Units'!$J$4:$Q$115,MATCH('Relocation Components'!$B77,'[5]Pop and Housing Units'!$Q$4:$Q$115,0),MATCH('Relocation Components'!AI$4,'[5]Pop and Housing Units'!$J$4:$Q$4,0))*HLOOKUP(AI$4,$X$1:$AC$2,2,FALSE)*'[5]Number of Hazard Events'!N77*HLOOKUP(AI$4,[5]Assumptions!$B$2:$H$3,2,FALSE)</f>
        <v>0</v>
      </c>
      <c r="AJ77" s="84">
        <f>HLOOKUP(AJ$5,$AE$1:$AH$3,2,FALSE)*INDEX('[5]Pop and Housing Units'!$J$4:$Q$115,MATCH('Relocation Components'!$B77,'[5]Pop and Housing Units'!$Q$4:$Q$115,0),MATCH('Relocation Components'!AJ$4,'[5]Pop and Housing Units'!$J$4:$Q$4,0))*HLOOKUP(AJ$4,$X$1:$AC$2,2,FALSE)*'[5]Number of Hazard Events'!O77*HLOOKUP(AJ$4,[5]Assumptions!$B$2:$H$3,2,FALSE)</f>
        <v>120184076.75305055</v>
      </c>
      <c r="AK77" s="84">
        <f>HLOOKUP(AK$5,$AE$1:$AH$3,2,FALSE)*INDEX('[5]Pop and Housing Units'!$J$4:$Q$115,MATCH('Relocation Components'!$B77,'[5]Pop and Housing Units'!$Q$4:$Q$115,0),MATCH('Relocation Components'!AK$4,'[5]Pop and Housing Units'!$J$4:$Q$4,0))*HLOOKUP(AK$4,$X$1:$AC$2,2,FALSE)*'[5]Number of Hazard Events'!P77*HLOOKUP(AK$4,[5]Assumptions!$B$2:$H$3,2,FALSE)</f>
        <v>43147500.660247333</v>
      </c>
      <c r="AL77" s="84">
        <f>HLOOKUP(AL$5,$AE$1:$AH$3,2,FALSE)*INDEX('[5]Pop and Housing Units'!$J$4:$Q$115,MATCH('Relocation Components'!$B77,'[5]Pop and Housing Units'!$Q$4:$Q$115,0),MATCH('Relocation Components'!AL$4,'[5]Pop and Housing Units'!$J$4:$Q$4,0))*HLOOKUP(AL$4,$X$1:$AC$2,2,FALSE)*'[5]Number of Hazard Events'!Q77*HLOOKUP(AL$4,[5]Assumptions!$B$2:$H$3,2,FALSE)</f>
        <v>0</v>
      </c>
      <c r="AM77" s="84">
        <f>HLOOKUP(AM$5,$AE$1:$AH$3,2,FALSE)*INDEX('[5]Pop and Housing Units'!$J$4:$Q$115,MATCH('Relocation Components'!$B77,'[5]Pop and Housing Units'!$Q$4:$Q$115,0),MATCH('Relocation Components'!AM$4,'[5]Pop and Housing Units'!$J$4:$Q$4,0))*HLOOKUP(AM$4,$X$1:$AC$2,2,FALSE)*'[5]Number of Hazard Events'!R77*HLOOKUP(AM$4,[5]Assumptions!$B$2:$H$3,2,FALSE)</f>
        <v>23830449.206133679</v>
      </c>
      <c r="AN77" s="84">
        <f>HLOOKUP(AN$5,$AE$1:$AH$3,2,FALSE)*INDEX('[5]Pop and Housing Units'!$J$4:$Q$115,MATCH('Relocation Components'!$B77,'[5]Pop and Housing Units'!$Q$4:$Q$115,0),MATCH('Relocation Components'!AN$4,'[5]Pop and Housing Units'!$J$4:$Q$4,0))*HLOOKUP(AN$4,$X$1:$AC$2,2,FALSE)*'[5]Number of Hazard Events'!S77*HLOOKUP(AN$4,[5]Assumptions!$B$2:$H$3,2,FALSE)</f>
        <v>6720627.7862516269</v>
      </c>
      <c r="AO77" s="84">
        <f>HLOOKUP(AO$5,$AE$1:$AH$3,2,FALSE)*INDEX('[5]Pop and Housing Units'!$J$4:$Q$115,MATCH('Relocation Components'!$B77,'[5]Pop and Housing Units'!$Q$4:$Q$115,0),MATCH('Relocation Components'!AO$4,'[5]Pop and Housing Units'!$J$4:$Q$4,0))*HLOOKUP(AO$4,$X$1:$AC$2,2,FALSE)*'[5]Number of Hazard Events'!T77*HLOOKUP(AO$4,[5]Assumptions!$B$2:$H$3,2,FALSE)</f>
        <v>0</v>
      </c>
      <c r="AP77" s="60">
        <f t="shared" si="20"/>
        <v>28746268268.470879</v>
      </c>
      <c r="AQ77" s="60">
        <f>'Emergency Relocation Component'!AN87</f>
        <v>28744061264.733208</v>
      </c>
      <c r="AR77" s="60">
        <f t="shared" si="17"/>
        <v>2207003.7376708984</v>
      </c>
      <c r="AS77" s="60">
        <f t="shared" si="18"/>
        <v>3751906.3540405273</v>
      </c>
      <c r="AT77" s="60">
        <f t="shared" si="19"/>
        <v>-10345618604.447668</v>
      </c>
    </row>
    <row r="78" spans="1:46">
      <c r="A78">
        <f t="shared" si="22"/>
        <v>0.02</v>
      </c>
      <c r="B78" s="12">
        <f t="shared" si="21"/>
        <v>2092</v>
      </c>
      <c r="C78" s="60">
        <f>IF(MOD($B78,10)=0,VLOOKUP($B78,'[6]R1 Analysis'!$B$45:$X$58,23,FALSE),(VLOOKUP(CEILING($B78,10),$B$6:$R$116,COLUMN()-1,FALSE)-VLOOKUP(FLOOR($B78,10),$B$6:$R$116,COLUMN()-1,FALSE))/10+C77)</f>
        <v>21102017.4440469</v>
      </c>
      <c r="D78" s="60">
        <f>IF(MOD($B78,10)=0,VLOOKUP($B78,'[6]R1 Analysis'!$B$45:$X$58,15,FALSE),(VLOOKUP(CEILING($B78,10),$B$6:$R$116,COLUMN()-1,FALSE)-VLOOKUP(FLOOR($B78,10),$B$6:$R$116,COLUMN()-1,FALSE))/10+D77)</f>
        <v>3298244.7056211182</v>
      </c>
      <c r="E78" s="60">
        <f>IF(MOD($B78,10)=0,VLOOKUP($B78,'[6]R1 Analysis'!$B$45:$X$58,22,FALSE),(VLOOKUP(CEILING($B78,10),$B$6:$R$116,COLUMN()-1,FALSE)-VLOOKUP(FLOOR($B78,10),$B$6:$R$116,COLUMN()-1,FALSE))/10+E77)</f>
        <v>690650.20651193406</v>
      </c>
      <c r="F78" s="60">
        <f>IF(MOD($B78,10)=0,VLOOKUP($B78,'[6]R2 Analysis'!$B$45:$X$58,8,FALSE),(VLOOKUP(CEILING($B78,10),$B$6:$R$116,COLUMN()-1,FALSE)-VLOOKUP(FLOOR($B78,10),$B$6:$R$116,COLUMN()-1,FALSE))/10+F77)</f>
        <v>205601985.4232381</v>
      </c>
      <c r="G78" s="60">
        <f>IF(MOD($B78,10)=0,VLOOKUP($B78,'[6]R2 Analysis'!$B$45:$X$58,15,FALSE),(VLOOKUP(CEILING($B78,10),$B$6:$R$116,COLUMN()-1,FALSE)-VLOOKUP(FLOOR($B78,10),$B$6:$R$116,COLUMN()-1,FALSE))/10+G77)</f>
        <v>6454585.9977209307</v>
      </c>
      <c r="H78" s="60">
        <f>IF(MOD($B78,10)=0,VLOOKUP($B78,'[6]R2 Analysis'!$B$45:$X$58,22,FALSE),(VLOOKUP(CEILING($B78,10),$B$6:$R$116,COLUMN()-1,FALSE)-VLOOKUP(FLOOR($B78,10),$B$6:$R$116,COLUMN()-1,FALSE))/10+H77)</f>
        <v>1327790.1313827164</v>
      </c>
      <c r="I78" s="60">
        <f>IF(MOD($B78,10)=0,VLOOKUP($B78,'[6]R3 Analysis'!$B$45:$X$58,8,FALSE),(VLOOKUP(CEILING($B78,10),$B$6:$R$116,COLUMN()-1,FALSE)-VLOOKUP(FLOOR($B78,10),$B$6:$R$116,COLUMN()-1,FALSE))/10+I77)</f>
        <v>33608282.740903236</v>
      </c>
      <c r="J78" s="60">
        <f>IF(MOD($B78,10)=0,VLOOKUP($B78,'[6]R3 Analysis'!$B$45:$X$58,15,FALSE),(VLOOKUP(CEILING($B78,10),$B$6:$R$116,COLUMN()-1,FALSE)-VLOOKUP(FLOOR($B78,10),$B$6:$R$116,COLUMN()-1,FALSE))/10+J77)</f>
        <v>2326679.4936000002</v>
      </c>
      <c r="K78" s="60">
        <f>IF(MOD($B78,10)=0,VLOOKUP($B78,'[6]R3 Analysis'!$B$45:$X$58,22,FALSE),(VLOOKUP(CEILING($B78,10),$B$6:$R$116,COLUMN()-1,FALSE)-VLOOKUP(FLOOR($B78,10),$B$6:$R$116,COLUMN()-1,FALSE))/10+K77)</f>
        <v>888045.59324144141</v>
      </c>
      <c r="L78" s="60">
        <f>IF(MOD($B78,10)=0,VLOOKUP($B78,'[6]R4 Analysis'!$B$45:$X$58,8,FALSE),(VLOOKUP(CEILING($B78,10),$B$6:$R$116,COLUMN()-1,FALSE)-VLOOKUP(FLOOR($B78,10),$B$6:$R$116,COLUMN()-1,FALSE))/10+L77)</f>
        <v>21018487.203919228</v>
      </c>
      <c r="M78" s="60">
        <f>IF(MOD($B78,10)=0,VLOOKUP($B78,'[6]R4 Analysis'!$B$45:$X$58,15,FALSE),(VLOOKUP(CEILING($B78,10),$B$6:$R$116,COLUMN()-1,FALSE)-VLOOKUP(FLOOR($B78,10),$B$6:$R$116,COLUMN()-1,FALSE))/10+M77)</f>
        <v>783911.20395252528</v>
      </c>
      <c r="N78" s="60">
        <f>IF(MOD($B78,10)=0,VLOOKUP($B78,'[6]R4 Analysis'!$B$45:$X$58,22,FALSE),(VLOOKUP(CEILING($B78,10),$B$6:$R$116,COLUMN()-1,FALSE)-VLOOKUP(FLOOR($B78,10),$B$6:$R$116,COLUMN()-1,FALSE))/10+N77)</f>
        <v>287658.18945477705</v>
      </c>
      <c r="O78" s="60">
        <f>IF(MOD($B78,10)=0,VLOOKUP($B78,'[6]R5 Analysis'!$B$45:$X$58,8,FALSE),(VLOOKUP(CEILING($B78,10),$B$6:$R$116,COLUMN()-1,FALSE)-VLOOKUP(FLOOR($B78,10),$B$6:$R$116,COLUMN()-1,FALSE))/10+O77)</f>
        <v>47086593.774199992</v>
      </c>
      <c r="P78" s="60">
        <f>IF(MOD($B78,10)=0,VLOOKUP($B78,'[6]R5 Analysis'!$B$45:$X$58,15,FALSE),(VLOOKUP(CEILING($B78,10),$B$6:$R$116,COLUMN()-1,FALSE)-VLOOKUP(FLOOR($B78,10),$B$6:$R$116,COLUMN()-1,FALSE))/10+P77)</f>
        <v>674045.97248606896</v>
      </c>
      <c r="Q78" s="60">
        <f>IF(MOD($B78,10)=0,VLOOKUP($B78,'[6]R5 Analysis'!$B$45:$X$58,22,FALSE),(VLOOKUP(CEILING($B78,10),$B$6:$R$116,COLUMN()-1,FALSE)-VLOOKUP(FLOOR($B78,10),$B$6:$R$116,COLUMN()-1,FALSE))/10+Q77)</f>
        <v>279815.82356020412</v>
      </c>
      <c r="R78" s="60">
        <f>IF(MOD($B78,10)=0,VLOOKUP($B78,'[6]R6 Analysis'!$B$45:$X$58,8,FALSE),(VLOOKUP(CEILING($B78,10),$B$6:$R$116,COLUMN()-1,FALSE)-VLOOKUP(FLOOR($B78,10),$B$6:$R$116,COLUMN()-1,FALSE))/10+R77)</f>
        <v>2674194.6446750001</v>
      </c>
      <c r="S78" s="60">
        <f>IF(MOD($B78,10)=0,VLOOKUP($B78,'[6]R6 Analysis'!$B$45:$X$58,15,FALSE),(VLOOKUP(CEILING($B78,10),$B$6:$T$116,COLUMN()-1,FALSE)-VLOOKUP(FLOOR($B78,10),$B$6:$T$116,COLUMN()-1,FALSE))/10+S77)</f>
        <v>328390.94624000008</v>
      </c>
      <c r="T78" s="60">
        <f>IF(MOD($B78,10)=0,VLOOKUP($B78,'[6]R6 Analysis'!$B$45:$X$58,22,FALSE),(VLOOKUP(CEILING($B78,10),$B$6:$T$116,COLUMN()-1,FALSE)-VLOOKUP(FLOOR($B78,10),$B$6:$T$116,COLUMN()-1,FALSE))/10+T77)</f>
        <v>180459.6798964068</v>
      </c>
      <c r="U78" s="60">
        <f t="shared" si="15"/>
        <v>348611839.17465067</v>
      </c>
      <c r="V78" s="60">
        <f>'Emergency Relocation Component'!U88</f>
        <v>11179434205.667379</v>
      </c>
      <c r="W78" s="103">
        <f t="shared" si="16"/>
        <v>-10830822366.492729</v>
      </c>
      <c r="X78" s="84">
        <f>HLOOKUP(X$5,$AE$1:$AH$3,2,FALSE)*INDEX('[5]Pop and Housing Units'!$J$4:$Q$115,MATCH('Relocation Components'!$B78,'[5]Pop and Housing Units'!$Q$4:$Q$115,0),MATCH('Relocation Components'!X$4,'[5]Pop and Housing Units'!$J$4:$Q$4,0))*HLOOKUP(X$4,$X$1:$AC$2,2,FALSE)*'[5]Number of Hazard Events'!C78*HLOOKUP(X$4,[5]Assumptions!$B$2:$H$3,2,FALSE)</f>
        <v>4997038469.8747778</v>
      </c>
      <c r="Y78" s="84">
        <f>HLOOKUP(Y$5,$AE$1:$AH$3,2,FALSE)*INDEX('[5]Pop and Housing Units'!$J$4:$Q$115,MATCH('Relocation Components'!$B78,'[5]Pop and Housing Units'!$Q$4:$Q$115,0),MATCH('Relocation Components'!Y$4,'[5]Pop and Housing Units'!$J$4:$Q$4,0))*HLOOKUP(Y$4,$X$1:$AC$2,2,FALSE)*'[5]Number of Hazard Events'!D78*HLOOKUP(Y$4,[5]Assumptions!$B$2:$H$3,2,FALSE)</f>
        <v>1590714770.8712244</v>
      </c>
      <c r="Z78" s="84">
        <f>HLOOKUP(Z$5,$AE$1:$AH$3,2,FALSE)*INDEX('[5]Pop and Housing Units'!$J$4:$Q$115,MATCH('Relocation Components'!$B78,'[5]Pop and Housing Units'!$Q$4:$Q$115,0),MATCH('Relocation Components'!Z$4,'[5]Pop and Housing Units'!$J$4:$Q$4,0))*HLOOKUP(Z$4,$X$1:$AC$2,2,FALSE)*'[5]Number of Hazard Events'!E78*HLOOKUP(Z$4,[5]Assumptions!$B$2:$H$3,2,FALSE)</f>
        <v>0</v>
      </c>
      <c r="AA78" s="84">
        <f>HLOOKUP(AA$5,$AE$1:$AH$3,2,FALSE)*INDEX('[5]Pop and Housing Units'!$J$4:$Q$115,MATCH('Relocation Components'!$B78,'[5]Pop and Housing Units'!$Q$4:$Q$115,0),MATCH('Relocation Components'!AA$4,'[5]Pop and Housing Units'!$J$4:$Q$4,0))*HLOOKUP(AA$4,$X$1:$AC$2,2,FALSE)*'[5]Number of Hazard Events'!F78*HLOOKUP(AA$4,[5]Assumptions!$B$2:$H$3,2,FALSE)</f>
        <v>5534555729.8378944</v>
      </c>
      <c r="AB78" s="84">
        <f>HLOOKUP(AB$5,$AE$1:$AH$3,2,FALSE)*INDEX('[5]Pop and Housing Units'!$J$4:$Q$115,MATCH('Relocation Components'!$B78,'[5]Pop and Housing Units'!$Q$4:$Q$115,0),MATCH('Relocation Components'!AB$4,'[5]Pop and Housing Units'!$J$4:$Q$4,0))*HLOOKUP(AB$4,$X$1:$AC$2,2,FALSE)*'[5]Number of Hazard Events'!G78*HLOOKUP(AB$4,[5]Assumptions!$B$2:$H$3,2,FALSE)</f>
        <v>1606359558.9854779</v>
      </c>
      <c r="AC78" s="84">
        <f>HLOOKUP(AC$5,$AE$1:$AH$3,2,FALSE)*INDEX('[5]Pop and Housing Units'!$J$4:$Q$115,MATCH('Relocation Components'!$B78,'[5]Pop and Housing Units'!$Q$4:$Q$115,0),MATCH('Relocation Components'!AC$4,'[5]Pop and Housing Units'!$J$4:$Q$4,0))*HLOOKUP(AC$4,$X$1:$AC$2,2,FALSE)*'[5]Number of Hazard Events'!H78*HLOOKUP(AC$4,[5]Assumptions!$B$2:$H$3,2,FALSE)</f>
        <v>0</v>
      </c>
      <c r="AD78" s="84">
        <f>HLOOKUP(AD$5,$AE$1:$AH$3,2,FALSE)*INDEX('[5]Pop and Housing Units'!$J$4:$Q$115,MATCH('Relocation Components'!$B78,'[5]Pop and Housing Units'!$Q$4:$Q$115,0),MATCH('Relocation Components'!AD$4,'[5]Pop and Housing Units'!$J$4:$Q$4,0))*HLOOKUP(AD$4,$X$1:$AC$2,2,FALSE)*'[5]Number of Hazard Events'!I78*HLOOKUP(AD$4,[5]Assumptions!$B$2:$H$3,2,FALSE)</f>
        <v>13072766487.483128</v>
      </c>
      <c r="AE78" s="84">
        <f>HLOOKUP(AE$5,$AE$1:$AH$3,2,FALSE)*INDEX('[5]Pop and Housing Units'!$J$4:$Q$115,MATCH('Relocation Components'!$B78,'[5]Pop and Housing Units'!$Q$4:$Q$115,0),MATCH('Relocation Components'!AE$4,'[5]Pop and Housing Units'!$J$4:$Q$4,0))*HLOOKUP(AE$4,$X$1:$AC$2,2,FALSE)*'[5]Number of Hazard Events'!J78*HLOOKUP(AE$4,[5]Assumptions!$B$2:$H$3,2,FALSE)</f>
        <v>2695493494.7912707</v>
      </c>
      <c r="AF78" s="84">
        <f>HLOOKUP(AF$5,$AE$1:$AH$3,2,FALSE)*INDEX('[5]Pop and Housing Units'!$J$4:$Q$115,MATCH('Relocation Components'!$B78,'[5]Pop and Housing Units'!$Q$4:$Q$115,0),MATCH('Relocation Components'!AF$4,'[5]Pop and Housing Units'!$J$4:$Q$4,0))*HLOOKUP(AF$4,$X$1:$AC$2,2,FALSE)*'[5]Number of Hazard Events'!K78*HLOOKUP(AF$4,[5]Assumptions!$B$2:$H$3,2,FALSE)</f>
        <v>0</v>
      </c>
      <c r="AG78" s="84">
        <f>HLOOKUP(AG$5,$AE$1:$AH$3,2,FALSE)*INDEX('[5]Pop and Housing Units'!$J$4:$Q$115,MATCH('Relocation Components'!$B78,'[5]Pop and Housing Units'!$Q$4:$Q$115,0),MATCH('Relocation Components'!AG$4,'[5]Pop and Housing Units'!$J$4:$Q$4,0))*HLOOKUP(AG$4,$X$1:$AC$2,2,FALSE)*'[5]Number of Hazard Events'!L78*HLOOKUP(AG$4,[5]Assumptions!$B$2:$H$3,2,FALSE)</f>
        <v>116116480.82019719</v>
      </c>
      <c r="AH78" s="84">
        <f>HLOOKUP(AH$5,$AE$1:$AH$3,2,FALSE)*INDEX('[5]Pop and Housing Units'!$J$4:$Q$115,MATCH('Relocation Components'!$B78,'[5]Pop and Housing Units'!$Q$4:$Q$115,0),MATCH('Relocation Components'!AH$4,'[5]Pop and Housing Units'!$J$4:$Q$4,0))*HLOOKUP(AH$4,$X$1:$AC$2,2,FALSE)*'[5]Number of Hazard Events'!M78*HLOOKUP(AH$4,[5]Assumptions!$B$2:$H$3,2,FALSE)</f>
        <v>40063890.602046147</v>
      </c>
      <c r="AI78" s="84">
        <f>HLOOKUP(AI$5,$AE$1:$AH$3,2,FALSE)*INDEX('[5]Pop and Housing Units'!$J$4:$Q$115,MATCH('Relocation Components'!$B78,'[5]Pop and Housing Units'!$Q$4:$Q$115,0),MATCH('Relocation Components'!AI$4,'[5]Pop and Housing Units'!$J$4:$Q$4,0))*HLOOKUP(AI$4,$X$1:$AC$2,2,FALSE)*'[5]Number of Hazard Events'!N78*HLOOKUP(AI$4,[5]Assumptions!$B$2:$H$3,2,FALSE)</f>
        <v>0</v>
      </c>
      <c r="AJ78" s="84">
        <f>HLOOKUP(AJ$5,$AE$1:$AH$3,2,FALSE)*INDEX('[5]Pop and Housing Units'!$J$4:$Q$115,MATCH('Relocation Components'!$B78,'[5]Pop and Housing Units'!$Q$4:$Q$115,0),MATCH('Relocation Components'!AJ$4,'[5]Pop and Housing Units'!$J$4:$Q$4,0))*HLOOKUP(AJ$4,$X$1:$AC$2,2,FALSE)*'[5]Number of Hazard Events'!O78*HLOOKUP(AJ$4,[5]Assumptions!$B$2:$H$3,2,FALSE)</f>
        <v>120257575.58943751</v>
      </c>
      <c r="AK78" s="84">
        <f>HLOOKUP(AK$5,$AE$1:$AH$3,2,FALSE)*INDEX('[5]Pop and Housing Units'!$J$4:$Q$115,MATCH('Relocation Components'!$B78,'[5]Pop and Housing Units'!$Q$4:$Q$115,0),MATCH('Relocation Components'!AK$4,'[5]Pop and Housing Units'!$J$4:$Q$4,0))*HLOOKUP(AK$4,$X$1:$AC$2,2,FALSE)*'[5]Number of Hazard Events'!P78*HLOOKUP(AK$4,[5]Assumptions!$B$2:$H$3,2,FALSE)</f>
        <v>43182785.184852757</v>
      </c>
      <c r="AL78" s="84">
        <f>HLOOKUP(AL$5,$AE$1:$AH$3,2,FALSE)*INDEX('[5]Pop and Housing Units'!$J$4:$Q$115,MATCH('Relocation Components'!$B78,'[5]Pop and Housing Units'!$Q$4:$Q$115,0),MATCH('Relocation Components'!AL$4,'[5]Pop and Housing Units'!$J$4:$Q$4,0))*HLOOKUP(AL$4,$X$1:$AC$2,2,FALSE)*'[5]Number of Hazard Events'!Q78*HLOOKUP(AL$4,[5]Assumptions!$B$2:$H$3,2,FALSE)</f>
        <v>0</v>
      </c>
      <c r="AM78" s="84">
        <f>HLOOKUP(AM$5,$AE$1:$AH$3,2,FALSE)*INDEX('[5]Pop and Housing Units'!$J$4:$Q$115,MATCH('Relocation Components'!$B78,'[5]Pop and Housing Units'!$Q$4:$Q$115,0),MATCH('Relocation Components'!AM$4,'[5]Pop and Housing Units'!$J$4:$Q$4,0))*HLOOKUP(AM$4,$X$1:$AC$2,2,FALSE)*'[5]Number of Hazard Events'!R78*HLOOKUP(AM$4,[5]Assumptions!$B$2:$H$3,2,FALSE)</f>
        <v>23951825.745996002</v>
      </c>
      <c r="AN78" s="84">
        <f>HLOOKUP(AN$5,$AE$1:$AH$3,2,FALSE)*INDEX('[5]Pop and Housing Units'!$J$4:$Q$115,MATCH('Relocation Components'!$B78,'[5]Pop and Housing Units'!$Q$4:$Q$115,0),MATCH('Relocation Components'!AN$4,'[5]Pop and Housing Units'!$J$4:$Q$4,0))*HLOOKUP(AN$4,$X$1:$AC$2,2,FALSE)*'[5]Number of Hazard Events'!S78*HLOOKUP(AN$4,[5]Assumptions!$B$2:$H$3,2,FALSE)</f>
        <v>6754881.5921391733</v>
      </c>
      <c r="AO78" s="84">
        <f>HLOOKUP(AO$5,$AE$1:$AH$3,2,FALSE)*INDEX('[5]Pop and Housing Units'!$J$4:$Q$115,MATCH('Relocation Components'!$B78,'[5]Pop and Housing Units'!$Q$4:$Q$115,0),MATCH('Relocation Components'!AO$4,'[5]Pop and Housing Units'!$J$4:$Q$4,0))*HLOOKUP(AO$4,$X$1:$AC$2,2,FALSE)*'[5]Number of Hazard Events'!T78*HLOOKUP(AO$4,[5]Assumptions!$B$2:$H$3,2,FALSE)</f>
        <v>0</v>
      </c>
      <c r="AP78" s="60">
        <f t="shared" si="20"/>
        <v>29847255951.378445</v>
      </c>
      <c r="AQ78" s="60">
        <f>'Emergency Relocation Component'!AN88</f>
        <v>29844974311.682976</v>
      </c>
      <c r="AR78" s="60">
        <f t="shared" si="17"/>
        <v>2281639.6954689026</v>
      </c>
      <c r="AS78" s="60">
        <f t="shared" si="18"/>
        <v>3878787.4822971341</v>
      </c>
      <c r="AT78" s="60">
        <f t="shared" si="19"/>
        <v>-10826943579.010431</v>
      </c>
    </row>
    <row r="79" spans="1:46">
      <c r="A79">
        <f t="shared" si="22"/>
        <v>0.02</v>
      </c>
      <c r="B79" s="12">
        <f t="shared" si="21"/>
        <v>2093</v>
      </c>
      <c r="C79" s="60">
        <f>IF(MOD($B79,10)=0,VLOOKUP($B79,'[6]R1 Analysis'!$B$45:$X$58,23,FALSE),(VLOOKUP(CEILING($B79,10),$B$6:$R$116,COLUMN()-1,FALSE)-VLOOKUP(FLOOR($B79,10),$B$6:$R$116,COLUMN()-1,FALSE))/10+C78)</f>
        <v>20997975.228912272</v>
      </c>
      <c r="D79" s="60">
        <f>IF(MOD($B79,10)=0,VLOOKUP($B79,'[6]R1 Analysis'!$B$45:$X$58,15,FALSE),(VLOOKUP(CEILING($B79,10),$B$6:$R$116,COLUMN()-1,FALSE)-VLOOKUP(FLOOR($B79,10),$B$6:$R$116,COLUMN()-1,FALSE))/10+D78)</f>
        <v>3282132.5906798658</v>
      </c>
      <c r="E79" s="60">
        <f>IF(MOD($B79,10)=0,VLOOKUP($B79,'[6]R1 Analysis'!$B$45:$X$58,22,FALSE),(VLOOKUP(CEILING($B79,10),$B$6:$R$116,COLUMN()-1,FALSE)-VLOOKUP(FLOOR($B79,10),$B$6:$R$116,COLUMN()-1,FALSE))/10+E78)</f>
        <v>687252.54473086412</v>
      </c>
      <c r="F79" s="60">
        <f>IF(MOD($B79,10)=0,VLOOKUP($B79,'[6]R2 Analysis'!$B$45:$X$58,8,FALSE),(VLOOKUP(CEILING($B79,10),$B$6:$R$116,COLUMN()-1,FALSE)-VLOOKUP(FLOOR($B79,10),$B$6:$R$116,COLUMN()-1,FALSE))/10+F78)</f>
        <v>204586580.5224762</v>
      </c>
      <c r="G79" s="60">
        <f>IF(MOD($B79,10)=0,VLOOKUP($B79,'[6]R2 Analysis'!$B$45:$X$58,15,FALSE),(VLOOKUP(CEILING($B79,10),$B$6:$R$116,COLUMN()-1,FALSE)-VLOOKUP(FLOOR($B79,10),$B$6:$R$116,COLUMN()-1,FALSE))/10+G78)</f>
        <v>6422962.5786744189</v>
      </c>
      <c r="H79" s="60">
        <f>IF(MOD($B79,10)=0,VLOOKUP($B79,'[6]R2 Analysis'!$B$45:$X$58,22,FALSE),(VLOOKUP(CEILING($B79,10),$B$6:$R$116,COLUMN()-1,FALSE)-VLOOKUP(FLOOR($B79,10),$B$6:$R$116,COLUMN()-1,FALSE))/10+H78)</f>
        <v>1321263.6808672843</v>
      </c>
      <c r="I79" s="60">
        <f>IF(MOD($B79,10)=0,VLOOKUP($B79,'[6]R3 Analysis'!$B$45:$X$58,8,FALSE),(VLOOKUP(CEILING($B79,10),$B$6:$R$116,COLUMN()-1,FALSE)-VLOOKUP(FLOOR($B79,10),$B$6:$R$116,COLUMN()-1,FALSE))/10+I78)</f>
        <v>33443715.524000011</v>
      </c>
      <c r="J79" s="60">
        <f>IF(MOD($B79,10)=0,VLOOKUP($B79,'[6]R3 Analysis'!$B$45:$X$58,15,FALSE),(VLOOKUP(CEILING($B79,10),$B$6:$R$116,COLUMN()-1,FALSE)-VLOOKUP(FLOOR($B79,10),$B$6:$R$116,COLUMN()-1,FALSE))/10+J78)</f>
        <v>2315260.3584000003</v>
      </c>
      <c r="K79" s="60">
        <f>IF(MOD($B79,10)=0,VLOOKUP($B79,'[6]R3 Analysis'!$B$45:$X$58,22,FALSE),(VLOOKUP(CEILING($B79,10),$B$6:$R$116,COLUMN()-1,FALSE)-VLOOKUP(FLOOR($B79,10),$B$6:$R$116,COLUMN()-1,FALSE))/10+K78)</f>
        <v>883676.9811144144</v>
      </c>
      <c r="L79" s="60">
        <f>IF(MOD($B79,10)=0,VLOOKUP($B79,'[6]R4 Analysis'!$B$45:$X$58,8,FALSE),(VLOOKUP(CEILING($B79,10),$B$6:$R$116,COLUMN()-1,FALSE)-VLOOKUP(FLOOR($B79,10),$B$6:$R$116,COLUMN()-1,FALSE))/10+L78)</f>
        <v>20917897.360874034</v>
      </c>
      <c r="M79" s="60">
        <f>IF(MOD($B79,10)=0,VLOOKUP($B79,'[6]R4 Analysis'!$B$45:$X$58,15,FALSE),(VLOOKUP(CEILING($B79,10),$B$6:$R$116,COLUMN()-1,FALSE)-VLOOKUP(FLOOR($B79,10),$B$6:$R$116,COLUMN()-1,FALSE))/10+M78)</f>
        <v>780027.89217601018</v>
      </c>
      <c r="N79" s="60">
        <f>IF(MOD($B79,10)=0,VLOOKUP($B79,'[6]R4 Analysis'!$B$45:$X$58,22,FALSE),(VLOOKUP(CEILING($B79,10),$B$6:$R$116,COLUMN()-1,FALSE)-VLOOKUP(FLOOR($B79,10),$B$6:$R$116,COLUMN()-1,FALSE))/10+N78)</f>
        <v>286243.02611301182</v>
      </c>
      <c r="O79" s="60">
        <f>IF(MOD($B79,10)=0,VLOOKUP($B79,'[6]R5 Analysis'!$B$45:$X$58,8,FALSE),(VLOOKUP(CEILING($B79,10),$B$6:$R$116,COLUMN()-1,FALSE)-VLOOKUP(FLOOR($B79,10),$B$6:$R$116,COLUMN()-1,FALSE))/10+O78)</f>
        <v>46847440.64554999</v>
      </c>
      <c r="P79" s="60">
        <f>IF(MOD($B79,10)=0,VLOOKUP($B79,'[6]R5 Analysis'!$B$45:$X$58,15,FALSE),(VLOOKUP(CEILING($B79,10),$B$6:$R$116,COLUMN()-1,FALSE)-VLOOKUP(FLOOR($B79,10),$B$6:$R$116,COLUMN()-1,FALSE))/10+P78)</f>
        <v>670762.07728772413</v>
      </c>
      <c r="Q79" s="60">
        <f>IF(MOD($B79,10)=0,VLOOKUP($B79,'[6]R5 Analysis'!$B$45:$X$58,22,FALSE),(VLOOKUP(CEILING($B79,10),$B$6:$R$116,COLUMN()-1,FALSE)-VLOOKUP(FLOOR($B79,10),$B$6:$R$116,COLUMN()-1,FALSE))/10+Q78)</f>
        <v>278440.13956224493</v>
      </c>
      <c r="R79" s="60">
        <f>IF(MOD($B79,10)=0,VLOOKUP($B79,'[6]R6 Analysis'!$B$45:$X$58,8,FALSE),(VLOOKUP(CEILING($B79,10),$B$6:$R$116,COLUMN()-1,FALSE)-VLOOKUP(FLOOR($B79,10),$B$6:$R$116,COLUMN()-1,FALSE))/10+R78)</f>
        <v>2661167.1242625001</v>
      </c>
      <c r="S79" s="60">
        <f>IF(MOD($B79,10)=0,VLOOKUP($B79,'[6]R6 Analysis'!$B$45:$X$58,15,FALSE),(VLOOKUP(CEILING($B79,10),$B$6:$T$116,COLUMN()-1,FALSE)-VLOOKUP(FLOOR($B79,10),$B$6:$T$116,COLUMN()-1,FALSE))/10+S78)</f>
        <v>326792.3094100001</v>
      </c>
      <c r="T79" s="60">
        <f>IF(MOD($B79,10)=0,VLOOKUP($B79,'[6]R6 Analysis'!$B$45:$X$58,22,FALSE),(VLOOKUP(CEILING($B79,10),$B$6:$T$116,COLUMN()-1,FALSE)-VLOOKUP(FLOOR($B79,10),$B$6:$T$116,COLUMN()-1,FALSE))/10+T78)</f>
        <v>179572.43475715257</v>
      </c>
      <c r="U79" s="60">
        <f t="shared" si="15"/>
        <v>346889163.01984805</v>
      </c>
      <c r="V79" s="60">
        <f>'Emergency Relocation Component'!U89</f>
        <v>11680387040.59189</v>
      </c>
      <c r="W79" s="103">
        <f t="shared" si="16"/>
        <v>-11333497877.572042</v>
      </c>
      <c r="X79" s="84">
        <f>HLOOKUP(X$5,$AE$1:$AH$3,2,FALSE)*INDEX('[5]Pop and Housing Units'!$J$4:$Q$115,MATCH('Relocation Components'!$B79,'[5]Pop and Housing Units'!$Q$4:$Q$115,0),MATCH('Relocation Components'!X$4,'[5]Pop and Housing Units'!$J$4:$Q$4,0))*HLOOKUP(X$4,$X$1:$AC$2,2,FALSE)*'[5]Number of Hazard Events'!C79*HLOOKUP(X$4,[5]Assumptions!$B$2:$H$3,2,FALSE)</f>
        <v>5194135500.3878479</v>
      </c>
      <c r="Y79" s="84">
        <f>HLOOKUP(Y$5,$AE$1:$AH$3,2,FALSE)*INDEX('[5]Pop and Housing Units'!$J$4:$Q$115,MATCH('Relocation Components'!$B79,'[5]Pop and Housing Units'!$Q$4:$Q$115,0),MATCH('Relocation Components'!Y$4,'[5]Pop and Housing Units'!$J$4:$Q$4,0))*HLOOKUP(Y$4,$X$1:$AC$2,2,FALSE)*'[5]Number of Hazard Events'!D79*HLOOKUP(Y$4,[5]Assumptions!$B$2:$H$3,2,FALSE)</f>
        <v>1653547640.9122188</v>
      </c>
      <c r="Z79" s="84">
        <f>HLOOKUP(Z$5,$AE$1:$AH$3,2,FALSE)*INDEX('[5]Pop and Housing Units'!$J$4:$Q$115,MATCH('Relocation Components'!$B79,'[5]Pop and Housing Units'!$Q$4:$Q$115,0),MATCH('Relocation Components'!Z$4,'[5]Pop and Housing Units'!$J$4:$Q$4,0))*HLOOKUP(Z$4,$X$1:$AC$2,2,FALSE)*'[5]Number of Hazard Events'!E79*HLOOKUP(Z$4,[5]Assumptions!$B$2:$H$3,2,FALSE)</f>
        <v>0</v>
      </c>
      <c r="AA79" s="84">
        <f>HLOOKUP(AA$5,$AE$1:$AH$3,2,FALSE)*INDEX('[5]Pop and Housing Units'!$J$4:$Q$115,MATCH('Relocation Components'!$B79,'[5]Pop and Housing Units'!$Q$4:$Q$115,0),MATCH('Relocation Components'!AA$4,'[5]Pop and Housing Units'!$J$4:$Q$4,0))*HLOOKUP(AA$4,$X$1:$AC$2,2,FALSE)*'[5]Number of Hazard Events'!F79*HLOOKUP(AA$4,[5]Assumptions!$B$2:$H$3,2,FALSE)</f>
        <v>5742721096.5919876</v>
      </c>
      <c r="AB79" s="84">
        <f>HLOOKUP(AB$5,$AE$1:$AH$3,2,FALSE)*INDEX('[5]Pop and Housing Units'!$J$4:$Q$115,MATCH('Relocation Components'!$B79,'[5]Pop and Housing Units'!$Q$4:$Q$115,0),MATCH('Relocation Components'!AB$4,'[5]Pop and Housing Units'!$J$4:$Q$4,0))*HLOOKUP(AB$4,$X$1:$AC$2,2,FALSE)*'[5]Number of Hazard Events'!G79*HLOOKUP(AB$4,[5]Assumptions!$B$2:$H$3,2,FALSE)</f>
        <v>1666843717.9129181</v>
      </c>
      <c r="AC79" s="84">
        <f>HLOOKUP(AC$5,$AE$1:$AH$3,2,FALSE)*INDEX('[5]Pop and Housing Units'!$J$4:$Q$115,MATCH('Relocation Components'!$B79,'[5]Pop and Housing Units'!$Q$4:$Q$115,0),MATCH('Relocation Components'!AC$4,'[5]Pop and Housing Units'!$J$4:$Q$4,0))*HLOOKUP(AC$4,$X$1:$AC$2,2,FALSE)*'[5]Number of Hazard Events'!H79*HLOOKUP(AC$4,[5]Assumptions!$B$2:$H$3,2,FALSE)</f>
        <v>0</v>
      </c>
      <c r="AD79" s="84">
        <f>HLOOKUP(AD$5,$AE$1:$AH$3,2,FALSE)*INDEX('[5]Pop and Housing Units'!$J$4:$Q$115,MATCH('Relocation Components'!$B79,'[5]Pop and Housing Units'!$Q$4:$Q$115,0),MATCH('Relocation Components'!AD$4,'[5]Pop and Housing Units'!$J$4:$Q$4,0))*HLOOKUP(AD$4,$X$1:$AC$2,2,FALSE)*'[5]Number of Hazard Events'!I79*HLOOKUP(AD$4,[5]Assumptions!$B$2:$H$3,2,FALSE)</f>
        <v>13588095179.153961</v>
      </c>
      <c r="AE79" s="84">
        <f>HLOOKUP(AE$5,$AE$1:$AH$3,2,FALSE)*INDEX('[5]Pop and Housing Units'!$J$4:$Q$115,MATCH('Relocation Components'!$B79,'[5]Pop and Housing Units'!$Q$4:$Q$115,0),MATCH('Relocation Components'!AE$4,'[5]Pop and Housing Units'!$J$4:$Q$4,0))*HLOOKUP(AE$4,$X$1:$AC$2,2,FALSE)*'[5]Number of Hazard Events'!J79*HLOOKUP(AE$4,[5]Assumptions!$B$2:$H$3,2,FALSE)</f>
        <v>2801718126.8247895</v>
      </c>
      <c r="AF79" s="84">
        <f>HLOOKUP(AF$5,$AE$1:$AH$3,2,FALSE)*INDEX('[5]Pop and Housing Units'!$J$4:$Q$115,MATCH('Relocation Components'!$B79,'[5]Pop and Housing Units'!$Q$4:$Q$115,0),MATCH('Relocation Components'!AF$4,'[5]Pop and Housing Units'!$J$4:$Q$4,0))*HLOOKUP(AF$4,$X$1:$AC$2,2,FALSE)*'[5]Number of Hazard Events'!K79*HLOOKUP(AF$4,[5]Assumptions!$B$2:$H$3,2,FALSE)</f>
        <v>0</v>
      </c>
      <c r="AG79" s="84">
        <f>HLOOKUP(AG$5,$AE$1:$AH$3,2,FALSE)*INDEX('[5]Pop and Housing Units'!$J$4:$Q$115,MATCH('Relocation Components'!$B79,'[5]Pop and Housing Units'!$Q$4:$Q$115,0),MATCH('Relocation Components'!AG$4,'[5]Pop and Housing Units'!$J$4:$Q$4,0))*HLOOKUP(AG$4,$X$1:$AC$2,2,FALSE)*'[5]Number of Hazard Events'!L79*HLOOKUP(AG$4,[5]Assumptions!$B$2:$H$3,2,FALSE)</f>
        <v>116176114.37150234</v>
      </c>
      <c r="AH79" s="84">
        <f>HLOOKUP(AH$5,$AE$1:$AH$3,2,FALSE)*INDEX('[5]Pop and Housing Units'!$J$4:$Q$115,MATCH('Relocation Components'!$B79,'[5]Pop and Housing Units'!$Q$4:$Q$115,0),MATCH('Relocation Components'!AH$4,'[5]Pop and Housing Units'!$J$4:$Q$4,0))*HLOOKUP(AH$4,$X$1:$AC$2,2,FALSE)*'[5]Number of Hazard Events'!M79*HLOOKUP(AH$4,[5]Assumptions!$B$2:$H$3,2,FALSE)</f>
        <v>40077700.09174908</v>
      </c>
      <c r="AI79" s="84">
        <f>HLOOKUP(AI$5,$AE$1:$AH$3,2,FALSE)*INDEX('[5]Pop and Housing Units'!$J$4:$Q$115,MATCH('Relocation Components'!$B79,'[5]Pop and Housing Units'!$Q$4:$Q$115,0),MATCH('Relocation Components'!AI$4,'[5]Pop and Housing Units'!$J$4:$Q$4,0))*HLOOKUP(AI$4,$X$1:$AC$2,2,FALSE)*'[5]Number of Hazard Events'!N79*HLOOKUP(AI$4,[5]Assumptions!$B$2:$H$3,2,FALSE)</f>
        <v>0</v>
      </c>
      <c r="AJ79" s="84">
        <f>HLOOKUP(AJ$5,$AE$1:$AH$3,2,FALSE)*INDEX('[5]Pop and Housing Units'!$J$4:$Q$115,MATCH('Relocation Components'!$B79,'[5]Pop and Housing Units'!$Q$4:$Q$115,0),MATCH('Relocation Components'!AJ$4,'[5]Pop and Housing Units'!$J$4:$Q$4,0))*HLOOKUP(AJ$4,$X$1:$AC$2,2,FALSE)*'[5]Number of Hazard Events'!O79*HLOOKUP(AJ$4,[5]Assumptions!$B$2:$H$3,2,FALSE)</f>
        <v>120324158.54609995</v>
      </c>
      <c r="AK79" s="84">
        <f>HLOOKUP(AK$5,$AE$1:$AH$3,2,FALSE)*INDEX('[5]Pop and Housing Units'!$J$4:$Q$115,MATCH('Relocation Components'!$B79,'[5]Pop and Housing Units'!$Q$4:$Q$115,0),MATCH('Relocation Components'!AK$4,'[5]Pop and Housing Units'!$J$4:$Q$4,0))*HLOOKUP(AK$4,$X$1:$AC$2,2,FALSE)*'[5]Number of Hazard Events'!P79*HLOOKUP(AK$4,[5]Assumptions!$B$2:$H$3,2,FALSE)</f>
        <v>43215687.573108621</v>
      </c>
      <c r="AL79" s="84">
        <f>HLOOKUP(AL$5,$AE$1:$AH$3,2,FALSE)*INDEX('[5]Pop and Housing Units'!$J$4:$Q$115,MATCH('Relocation Components'!$B79,'[5]Pop and Housing Units'!$Q$4:$Q$115,0),MATCH('Relocation Components'!AL$4,'[5]Pop and Housing Units'!$J$4:$Q$4,0))*HLOOKUP(AL$4,$X$1:$AC$2,2,FALSE)*'[5]Number of Hazard Events'!Q79*HLOOKUP(AL$4,[5]Assumptions!$B$2:$H$3,2,FALSE)</f>
        <v>0</v>
      </c>
      <c r="AM79" s="84">
        <f>HLOOKUP(AM$5,$AE$1:$AH$3,2,FALSE)*INDEX('[5]Pop and Housing Units'!$J$4:$Q$115,MATCH('Relocation Components'!$B79,'[5]Pop and Housing Units'!$Q$4:$Q$115,0),MATCH('Relocation Components'!AM$4,'[5]Pop and Housing Units'!$J$4:$Q$4,0))*HLOOKUP(AM$4,$X$1:$AC$2,2,FALSE)*'[5]Number of Hazard Events'!R79*HLOOKUP(AM$4,[5]Assumptions!$B$2:$H$3,2,FALSE)</f>
        <v>24073217.181184813</v>
      </c>
      <c r="AN79" s="84">
        <f>HLOOKUP(AN$5,$AE$1:$AH$3,2,FALSE)*INDEX('[5]Pop and Housing Units'!$J$4:$Q$115,MATCH('Relocation Components'!$B79,'[5]Pop and Housing Units'!$Q$4:$Q$115,0),MATCH('Relocation Components'!AN$4,'[5]Pop and Housing Units'!$J$4:$Q$4,0))*HLOOKUP(AN$4,$X$1:$AC$2,2,FALSE)*'[5]Number of Hazard Events'!S79*HLOOKUP(AN$4,[5]Assumptions!$B$2:$H$3,2,FALSE)</f>
        <v>6789140.0657395702</v>
      </c>
      <c r="AO79" s="84">
        <f>HLOOKUP(AO$5,$AE$1:$AH$3,2,FALSE)*INDEX('[5]Pop and Housing Units'!$J$4:$Q$115,MATCH('Relocation Components'!$B79,'[5]Pop and Housing Units'!$Q$4:$Q$115,0),MATCH('Relocation Components'!AO$4,'[5]Pop and Housing Units'!$J$4:$Q$4,0))*HLOOKUP(AO$4,$X$1:$AC$2,2,FALSE)*'[5]Number of Hazard Events'!T79*HLOOKUP(AO$4,[5]Assumptions!$B$2:$H$3,2,FALSE)</f>
        <v>0</v>
      </c>
      <c r="AP79" s="60">
        <f t="shared" si="20"/>
        <v>30997717279.61311</v>
      </c>
      <c r="AQ79" s="60">
        <f>'Emergency Relocation Component'!AN89</f>
        <v>30995357621.730438</v>
      </c>
      <c r="AR79" s="60">
        <f t="shared" si="17"/>
        <v>2359657.8826713562</v>
      </c>
      <c r="AS79" s="60">
        <f t="shared" si="18"/>
        <v>4011418.4005413055</v>
      </c>
      <c r="AT79" s="60">
        <f t="shared" si="19"/>
        <v>-11329486459.171501</v>
      </c>
    </row>
    <row r="80" spans="1:46">
      <c r="A80">
        <f t="shared" si="22"/>
        <v>0.02</v>
      </c>
      <c r="B80" s="12">
        <f t="shared" si="21"/>
        <v>2094</v>
      </c>
      <c r="C80" s="60">
        <f>IF(MOD($B80,10)=0,VLOOKUP($B80,'[6]R1 Analysis'!$B$45:$X$58,23,FALSE),(VLOOKUP(CEILING($B80,10),$B$6:$R$116,COLUMN()-1,FALSE)-VLOOKUP(FLOOR($B80,10),$B$6:$R$116,COLUMN()-1,FALSE))/10+C79)</f>
        <v>20893933.013777643</v>
      </c>
      <c r="D80" s="60">
        <f>IF(MOD($B80,10)=0,VLOOKUP($B80,'[6]R1 Analysis'!$B$45:$X$58,15,FALSE),(VLOOKUP(CEILING($B80,10),$B$6:$R$116,COLUMN()-1,FALSE)-VLOOKUP(FLOOR($B80,10),$B$6:$R$116,COLUMN()-1,FALSE))/10+D79)</f>
        <v>3266020.4757386134</v>
      </c>
      <c r="E80" s="60">
        <f>IF(MOD($B80,10)=0,VLOOKUP($B80,'[6]R1 Analysis'!$B$45:$X$58,22,FALSE),(VLOOKUP(CEILING($B80,10),$B$6:$R$116,COLUMN()-1,FALSE)-VLOOKUP(FLOOR($B80,10),$B$6:$R$116,COLUMN()-1,FALSE))/10+E79)</f>
        <v>683854.88294979418</v>
      </c>
      <c r="F80" s="60">
        <f>IF(MOD($B80,10)=0,VLOOKUP($B80,'[6]R2 Analysis'!$B$45:$X$58,8,FALSE),(VLOOKUP(CEILING($B80,10),$B$6:$R$116,COLUMN()-1,FALSE)-VLOOKUP(FLOOR($B80,10),$B$6:$R$116,COLUMN()-1,FALSE))/10+F79)</f>
        <v>203571175.62171429</v>
      </c>
      <c r="G80" s="60">
        <f>IF(MOD($B80,10)=0,VLOOKUP($B80,'[6]R2 Analysis'!$B$45:$X$58,15,FALSE),(VLOOKUP(CEILING($B80,10),$B$6:$R$116,COLUMN()-1,FALSE)-VLOOKUP(FLOOR($B80,10),$B$6:$R$116,COLUMN()-1,FALSE))/10+G79)</f>
        <v>6391339.159627907</v>
      </c>
      <c r="H80" s="60">
        <f>IF(MOD($B80,10)=0,VLOOKUP($B80,'[6]R2 Analysis'!$B$45:$X$58,22,FALSE),(VLOOKUP(CEILING($B80,10),$B$6:$R$116,COLUMN()-1,FALSE)-VLOOKUP(FLOOR($B80,10),$B$6:$R$116,COLUMN()-1,FALSE))/10+H79)</f>
        <v>1314737.2303518523</v>
      </c>
      <c r="I80" s="60">
        <f>IF(MOD($B80,10)=0,VLOOKUP($B80,'[6]R3 Analysis'!$B$45:$X$58,8,FALSE),(VLOOKUP(CEILING($B80,10),$B$6:$R$116,COLUMN()-1,FALSE)-VLOOKUP(FLOOR($B80,10),$B$6:$R$116,COLUMN()-1,FALSE))/10+I79)</f>
        <v>33279148.307096787</v>
      </c>
      <c r="J80" s="60">
        <f>IF(MOD($B80,10)=0,VLOOKUP($B80,'[6]R3 Analysis'!$B$45:$X$58,15,FALSE),(VLOOKUP(CEILING($B80,10),$B$6:$R$116,COLUMN()-1,FALSE)-VLOOKUP(FLOOR($B80,10),$B$6:$R$116,COLUMN()-1,FALSE))/10+J79)</f>
        <v>2303841.2232000004</v>
      </c>
      <c r="K80" s="60">
        <f>IF(MOD($B80,10)=0,VLOOKUP($B80,'[6]R3 Analysis'!$B$45:$X$58,22,FALSE),(VLOOKUP(CEILING($B80,10),$B$6:$R$116,COLUMN()-1,FALSE)-VLOOKUP(FLOOR($B80,10),$B$6:$R$116,COLUMN()-1,FALSE))/10+K79)</f>
        <v>879308.3689873874</v>
      </c>
      <c r="L80" s="60">
        <f>IF(MOD($B80,10)=0,VLOOKUP($B80,'[6]R4 Analysis'!$B$45:$X$58,8,FALSE),(VLOOKUP(CEILING($B80,10),$B$6:$R$116,COLUMN()-1,FALSE)-VLOOKUP(FLOOR($B80,10),$B$6:$R$116,COLUMN()-1,FALSE))/10+L79)</f>
        <v>20817307.517828841</v>
      </c>
      <c r="M80" s="60">
        <f>IF(MOD($B80,10)=0,VLOOKUP($B80,'[6]R4 Analysis'!$B$45:$X$58,15,FALSE),(VLOOKUP(CEILING($B80,10),$B$6:$R$116,COLUMN()-1,FALSE)-VLOOKUP(FLOOR($B80,10),$B$6:$R$116,COLUMN()-1,FALSE))/10+M79)</f>
        <v>776144.58039949508</v>
      </c>
      <c r="N80" s="60">
        <f>IF(MOD($B80,10)=0,VLOOKUP($B80,'[6]R4 Analysis'!$B$45:$X$58,22,FALSE),(VLOOKUP(CEILING($B80,10),$B$6:$R$116,COLUMN()-1,FALSE)-VLOOKUP(FLOOR($B80,10),$B$6:$R$116,COLUMN()-1,FALSE))/10+N79)</f>
        <v>284827.86277124658</v>
      </c>
      <c r="O80" s="60">
        <f>IF(MOD($B80,10)=0,VLOOKUP($B80,'[6]R5 Analysis'!$B$45:$X$58,8,FALSE),(VLOOKUP(CEILING($B80,10),$B$6:$R$116,COLUMN()-1,FALSE)-VLOOKUP(FLOOR($B80,10),$B$6:$R$116,COLUMN()-1,FALSE))/10+O79)</f>
        <v>46608287.516899988</v>
      </c>
      <c r="P80" s="60">
        <f>IF(MOD($B80,10)=0,VLOOKUP($B80,'[6]R5 Analysis'!$B$45:$X$58,15,FALSE),(VLOOKUP(CEILING($B80,10),$B$6:$R$116,COLUMN()-1,FALSE)-VLOOKUP(FLOOR($B80,10),$B$6:$R$116,COLUMN()-1,FALSE))/10+P79)</f>
        <v>667478.18208937929</v>
      </c>
      <c r="Q80" s="60">
        <f>IF(MOD($B80,10)=0,VLOOKUP($B80,'[6]R5 Analysis'!$B$45:$X$58,22,FALSE),(VLOOKUP(CEILING($B80,10),$B$6:$R$116,COLUMN()-1,FALSE)-VLOOKUP(FLOOR($B80,10),$B$6:$R$116,COLUMN()-1,FALSE))/10+Q79)</f>
        <v>277064.45556428574</v>
      </c>
      <c r="R80" s="60">
        <f>IF(MOD($B80,10)=0,VLOOKUP($B80,'[6]R6 Analysis'!$B$45:$X$58,8,FALSE),(VLOOKUP(CEILING($B80,10),$B$6:$R$116,COLUMN()-1,FALSE)-VLOOKUP(FLOOR($B80,10),$B$6:$R$116,COLUMN()-1,FALSE))/10+R79)</f>
        <v>2648139.6038500001</v>
      </c>
      <c r="S80" s="60">
        <f>IF(MOD($B80,10)=0,VLOOKUP($B80,'[6]R6 Analysis'!$B$45:$X$58,15,FALSE),(VLOOKUP(CEILING($B80,10),$B$6:$T$116,COLUMN()-1,FALSE)-VLOOKUP(FLOOR($B80,10),$B$6:$T$116,COLUMN()-1,FALSE))/10+S79)</f>
        <v>325193.67258000013</v>
      </c>
      <c r="T80" s="60">
        <f>IF(MOD($B80,10)=0,VLOOKUP($B80,'[6]R6 Analysis'!$B$45:$X$58,22,FALSE),(VLOOKUP(CEILING($B80,10),$B$6:$T$116,COLUMN()-1,FALSE)-VLOOKUP(FLOOR($B80,10),$B$6:$T$116,COLUMN()-1,FALSE))/10+T79)</f>
        <v>178685.18961789834</v>
      </c>
      <c r="U80" s="60">
        <f t="shared" si="15"/>
        <v>345166486.86504549</v>
      </c>
      <c r="V80" s="60">
        <f>'Emergency Relocation Component'!U90</f>
        <v>12203486573.49468</v>
      </c>
      <c r="W80" s="103">
        <f t="shared" si="16"/>
        <v>-11858320086.629635</v>
      </c>
      <c r="X80" s="84">
        <f>HLOOKUP(X$5,$AE$1:$AH$3,2,FALSE)*INDEX('[5]Pop and Housing Units'!$J$4:$Q$115,MATCH('Relocation Components'!$B80,'[5]Pop and Housing Units'!$Q$4:$Q$115,0),MATCH('Relocation Components'!X$4,'[5]Pop and Housing Units'!$J$4:$Q$4,0))*HLOOKUP(X$4,$X$1:$AC$2,2,FALSE)*'[5]Number of Hazard Events'!C80*HLOOKUP(X$4,[5]Assumptions!$B$2:$H$3,2,FALSE)</f>
        <v>5400064583.5444641</v>
      </c>
      <c r="Y80" s="84">
        <f>HLOOKUP(Y$5,$AE$1:$AH$3,2,FALSE)*INDEX('[5]Pop and Housing Units'!$J$4:$Q$115,MATCH('Relocation Components'!$B80,'[5]Pop and Housing Units'!$Q$4:$Q$115,0),MATCH('Relocation Components'!Y$4,'[5]Pop and Housing Units'!$J$4:$Q$4,0))*HLOOKUP(Y$4,$X$1:$AC$2,2,FALSE)*'[5]Number of Hazard Events'!D80*HLOOKUP(Y$4,[5]Assumptions!$B$2:$H$3,2,FALSE)</f>
        <v>1719200162.1299179</v>
      </c>
      <c r="Z80" s="84">
        <f>HLOOKUP(Z$5,$AE$1:$AH$3,2,FALSE)*INDEX('[5]Pop and Housing Units'!$J$4:$Q$115,MATCH('Relocation Components'!$B80,'[5]Pop and Housing Units'!$Q$4:$Q$115,0),MATCH('Relocation Components'!Z$4,'[5]Pop and Housing Units'!$J$4:$Q$4,0))*HLOOKUP(Z$4,$X$1:$AC$2,2,FALSE)*'[5]Number of Hazard Events'!E80*HLOOKUP(Z$4,[5]Assumptions!$B$2:$H$3,2,FALSE)</f>
        <v>0</v>
      </c>
      <c r="AA80" s="84">
        <f>HLOOKUP(AA$5,$AE$1:$AH$3,2,FALSE)*INDEX('[5]Pop and Housing Units'!$J$4:$Q$115,MATCH('Relocation Components'!$B80,'[5]Pop and Housing Units'!$Q$4:$Q$115,0),MATCH('Relocation Components'!AA$4,'[5]Pop and Housing Units'!$J$4:$Q$4,0))*HLOOKUP(AA$4,$X$1:$AC$2,2,FALSE)*'[5]Number of Hazard Events'!F80*HLOOKUP(AA$4,[5]Assumptions!$B$2:$H$3,2,FALSE)</f>
        <v>5960265398.5776386</v>
      </c>
      <c r="AB80" s="84">
        <f>HLOOKUP(AB$5,$AE$1:$AH$3,2,FALSE)*INDEX('[5]Pop and Housing Units'!$J$4:$Q$115,MATCH('Relocation Components'!$B80,'[5]Pop and Housing Units'!$Q$4:$Q$115,0),MATCH('Relocation Components'!AB$4,'[5]Pop and Housing Units'!$J$4:$Q$4,0))*HLOOKUP(AB$4,$X$1:$AC$2,2,FALSE)*'[5]Number of Hazard Events'!G80*HLOOKUP(AB$4,[5]Assumptions!$B$2:$H$3,2,FALSE)</f>
        <v>1730055708.0563507</v>
      </c>
      <c r="AC80" s="84">
        <f>HLOOKUP(AC$5,$AE$1:$AH$3,2,FALSE)*INDEX('[5]Pop and Housing Units'!$J$4:$Q$115,MATCH('Relocation Components'!$B80,'[5]Pop and Housing Units'!$Q$4:$Q$115,0),MATCH('Relocation Components'!AC$4,'[5]Pop and Housing Units'!$J$4:$Q$4,0))*HLOOKUP(AC$4,$X$1:$AC$2,2,FALSE)*'[5]Number of Hazard Events'!H80*HLOOKUP(AC$4,[5]Assumptions!$B$2:$H$3,2,FALSE)</f>
        <v>0</v>
      </c>
      <c r="AD80" s="84">
        <f>HLOOKUP(AD$5,$AE$1:$AH$3,2,FALSE)*INDEX('[5]Pop and Housing Units'!$J$4:$Q$115,MATCH('Relocation Components'!$B80,'[5]Pop and Housing Units'!$Q$4:$Q$115,0),MATCH('Relocation Components'!AD$4,'[5]Pop and Housing Units'!$J$4:$Q$4,0))*HLOOKUP(AD$4,$X$1:$AC$2,2,FALSE)*'[5]Number of Hazard Events'!I80*HLOOKUP(AD$4,[5]Assumptions!$B$2:$H$3,2,FALSE)</f>
        <v>14126546955.580244</v>
      </c>
      <c r="AE80" s="84">
        <f>HLOOKUP(AE$5,$AE$1:$AH$3,2,FALSE)*INDEX('[5]Pop and Housing Units'!$J$4:$Q$115,MATCH('Relocation Components'!$B80,'[5]Pop and Housing Units'!$Q$4:$Q$115,0),MATCH('Relocation Components'!AE$4,'[5]Pop and Housing Units'!$J$4:$Q$4,0))*HLOOKUP(AE$4,$X$1:$AC$2,2,FALSE)*'[5]Number of Hazard Events'!J80*HLOOKUP(AE$4,[5]Assumptions!$B$2:$H$3,2,FALSE)</f>
        <v>2912707698.1049671</v>
      </c>
      <c r="AF80" s="84">
        <f>HLOOKUP(AF$5,$AE$1:$AH$3,2,FALSE)*INDEX('[5]Pop and Housing Units'!$J$4:$Q$115,MATCH('Relocation Components'!$B80,'[5]Pop and Housing Units'!$Q$4:$Q$115,0),MATCH('Relocation Components'!AF$4,'[5]Pop and Housing Units'!$J$4:$Q$4,0))*HLOOKUP(AF$4,$X$1:$AC$2,2,FALSE)*'[5]Number of Hazard Events'!K80*HLOOKUP(AF$4,[5]Assumptions!$B$2:$H$3,2,FALSE)</f>
        <v>0</v>
      </c>
      <c r="AG80" s="84">
        <f>HLOOKUP(AG$5,$AE$1:$AH$3,2,FALSE)*INDEX('[5]Pop and Housing Units'!$J$4:$Q$115,MATCH('Relocation Components'!$B80,'[5]Pop and Housing Units'!$Q$4:$Q$115,0),MATCH('Relocation Components'!AG$4,'[5]Pop and Housing Units'!$J$4:$Q$4,0))*HLOOKUP(AG$4,$X$1:$AC$2,2,FALSE)*'[5]Number of Hazard Events'!L80*HLOOKUP(AG$4,[5]Assumptions!$B$2:$H$3,2,FALSE)</f>
        <v>116229829.82357527</v>
      </c>
      <c r="AH80" s="84">
        <f>HLOOKUP(AH$5,$AE$1:$AH$3,2,FALSE)*INDEX('[5]Pop and Housing Units'!$J$4:$Q$115,MATCH('Relocation Components'!$B80,'[5]Pop and Housing Units'!$Q$4:$Q$115,0),MATCH('Relocation Components'!AH$4,'[5]Pop and Housing Units'!$J$4:$Q$4,0))*HLOOKUP(AH$4,$X$1:$AC$2,2,FALSE)*'[5]Number of Hazard Events'!M80*HLOOKUP(AH$4,[5]Assumptions!$B$2:$H$3,2,FALSE)</f>
        <v>40089395.974583358</v>
      </c>
      <c r="AI80" s="84">
        <f>HLOOKUP(AI$5,$AE$1:$AH$3,2,FALSE)*INDEX('[5]Pop and Housing Units'!$J$4:$Q$115,MATCH('Relocation Components'!$B80,'[5]Pop and Housing Units'!$Q$4:$Q$115,0),MATCH('Relocation Components'!AI$4,'[5]Pop and Housing Units'!$J$4:$Q$4,0))*HLOOKUP(AI$4,$X$1:$AC$2,2,FALSE)*'[5]Number of Hazard Events'!N80*HLOOKUP(AI$4,[5]Assumptions!$B$2:$H$3,2,FALSE)</f>
        <v>0</v>
      </c>
      <c r="AJ80" s="84">
        <f>HLOOKUP(AJ$5,$AE$1:$AH$3,2,FALSE)*INDEX('[5]Pop and Housing Units'!$J$4:$Q$115,MATCH('Relocation Components'!$B80,'[5]Pop and Housing Units'!$Q$4:$Q$115,0),MATCH('Relocation Components'!AJ$4,'[5]Pop and Housing Units'!$J$4:$Q$4,0))*HLOOKUP(AJ$4,$X$1:$AC$2,2,FALSE)*'[5]Number of Hazard Events'!O80*HLOOKUP(AJ$4,[5]Assumptions!$B$2:$H$3,2,FALSE)</f>
        <v>120383825.62303783</v>
      </c>
      <c r="AK80" s="84">
        <f>HLOOKUP(AK$5,$AE$1:$AH$3,2,FALSE)*INDEX('[5]Pop and Housing Units'!$J$4:$Q$115,MATCH('Relocation Components'!$B80,'[5]Pop and Housing Units'!$Q$4:$Q$115,0),MATCH('Relocation Components'!AK$4,'[5]Pop and Housing Units'!$J$4:$Q$4,0))*HLOOKUP(AK$4,$X$1:$AC$2,2,FALSE)*'[5]Number of Hazard Events'!P80*HLOOKUP(AK$4,[5]Assumptions!$B$2:$H$3,2,FALSE)</f>
        <v>43246207.825014904</v>
      </c>
      <c r="AL80" s="84">
        <f>HLOOKUP(AL$5,$AE$1:$AH$3,2,FALSE)*INDEX('[5]Pop and Housing Units'!$J$4:$Q$115,MATCH('Relocation Components'!$B80,'[5]Pop and Housing Units'!$Q$4:$Q$115,0),MATCH('Relocation Components'!AL$4,'[5]Pop and Housing Units'!$J$4:$Q$4,0))*HLOOKUP(AL$4,$X$1:$AC$2,2,FALSE)*'[5]Number of Hazard Events'!Q80*HLOOKUP(AL$4,[5]Assumptions!$B$2:$H$3,2,FALSE)</f>
        <v>0</v>
      </c>
      <c r="AM80" s="84">
        <f>HLOOKUP(AM$5,$AE$1:$AH$3,2,FALSE)*INDEX('[5]Pop and Housing Units'!$J$4:$Q$115,MATCH('Relocation Components'!$B80,'[5]Pop and Housing Units'!$Q$4:$Q$115,0),MATCH('Relocation Components'!AM$4,'[5]Pop and Housing Units'!$J$4:$Q$4,0))*HLOOKUP(AM$4,$X$1:$AC$2,2,FALSE)*'[5]Number of Hazard Events'!R80*HLOOKUP(AM$4,[5]Assumptions!$B$2:$H$3,2,FALSE)</f>
        <v>24194675.013535891</v>
      </c>
      <c r="AN80" s="84">
        <f>HLOOKUP(AN$5,$AE$1:$AH$3,2,FALSE)*INDEX('[5]Pop and Housing Units'!$J$4:$Q$115,MATCH('Relocation Components'!$B80,'[5]Pop and Housing Units'!$Q$4:$Q$115,0),MATCH('Relocation Components'!AN$4,'[5]Pop and Housing Units'!$J$4:$Q$4,0))*HLOOKUP(AN$4,$X$1:$AC$2,2,FALSE)*'[5]Number of Hazard Events'!S80*HLOOKUP(AN$4,[5]Assumptions!$B$2:$H$3,2,FALSE)</f>
        <v>6823417.7386116851</v>
      </c>
      <c r="AO80" s="84">
        <f>HLOOKUP(AO$5,$AE$1:$AH$3,2,FALSE)*INDEX('[5]Pop and Housing Units'!$J$4:$Q$115,MATCH('Relocation Components'!$B80,'[5]Pop and Housing Units'!$Q$4:$Q$115,0),MATCH('Relocation Components'!AO$4,'[5]Pop and Housing Units'!$J$4:$Q$4,0))*HLOOKUP(AO$4,$X$1:$AC$2,2,FALSE)*'[5]Number of Hazard Events'!T80*HLOOKUP(AO$4,[5]Assumptions!$B$2:$H$3,2,FALSE)</f>
        <v>0</v>
      </c>
      <c r="AP80" s="60">
        <f t="shared" si="20"/>
        <v>32199807857.991943</v>
      </c>
      <c r="AQ80" s="60">
        <f>'Emergency Relocation Component'!AN90</f>
        <v>32197366651.398586</v>
      </c>
      <c r="AR80" s="60">
        <f t="shared" si="17"/>
        <v>2441206.5933570862</v>
      </c>
      <c r="AS80" s="60">
        <f t="shared" si="18"/>
        <v>4150051.2087070462</v>
      </c>
      <c r="AT80" s="60">
        <f t="shared" si="19"/>
        <v>-11854170035.420927</v>
      </c>
    </row>
    <row r="81" spans="1:46">
      <c r="A81">
        <f t="shared" si="22"/>
        <v>0.02</v>
      </c>
      <c r="B81" s="12">
        <f t="shared" si="21"/>
        <v>2095</v>
      </c>
      <c r="C81" s="60">
        <f>IF(MOD($B81,10)=0,VLOOKUP($B81,'[6]R1 Analysis'!$B$45:$X$58,23,FALSE),(VLOOKUP(CEILING($B81,10),$B$6:$R$116,COLUMN()-1,FALSE)-VLOOKUP(FLOOR($B81,10),$B$6:$R$116,COLUMN()-1,FALSE))/10+C80)</f>
        <v>20789890.798643015</v>
      </c>
      <c r="D81" s="60">
        <f>IF(MOD($B81,10)=0,VLOOKUP($B81,'[6]R1 Analysis'!$B$45:$X$58,15,FALSE),(VLOOKUP(CEILING($B81,10),$B$6:$R$116,COLUMN()-1,FALSE)-VLOOKUP(FLOOR($B81,10),$B$6:$R$116,COLUMN()-1,FALSE))/10+D80)</f>
        <v>3249908.360797361</v>
      </c>
      <c r="E81" s="60">
        <f>IF(MOD($B81,10)=0,VLOOKUP($B81,'[6]R1 Analysis'!$B$45:$X$58,22,FALSE),(VLOOKUP(CEILING($B81,10),$B$6:$R$116,COLUMN()-1,FALSE)-VLOOKUP(FLOOR($B81,10),$B$6:$R$116,COLUMN()-1,FALSE))/10+E80)</f>
        <v>680457.22116872424</v>
      </c>
      <c r="F81" s="60">
        <f>IF(MOD($B81,10)=0,VLOOKUP($B81,'[6]R2 Analysis'!$B$45:$X$58,8,FALSE),(VLOOKUP(CEILING($B81,10),$B$6:$R$116,COLUMN()-1,FALSE)-VLOOKUP(FLOOR($B81,10),$B$6:$R$116,COLUMN()-1,FALSE))/10+F80)</f>
        <v>202555770.72095239</v>
      </c>
      <c r="G81" s="60">
        <f>IF(MOD($B81,10)=0,VLOOKUP($B81,'[6]R2 Analysis'!$B$45:$X$58,15,FALSE),(VLOOKUP(CEILING($B81,10),$B$6:$R$116,COLUMN()-1,FALSE)-VLOOKUP(FLOOR($B81,10),$B$6:$R$116,COLUMN()-1,FALSE))/10+G80)</f>
        <v>6359715.7405813951</v>
      </c>
      <c r="H81" s="60">
        <f>IF(MOD($B81,10)=0,VLOOKUP($B81,'[6]R2 Analysis'!$B$45:$X$58,22,FALSE),(VLOOKUP(CEILING($B81,10),$B$6:$R$116,COLUMN()-1,FALSE)-VLOOKUP(FLOOR($B81,10),$B$6:$R$116,COLUMN()-1,FALSE))/10+H80)</f>
        <v>1308210.7798364202</v>
      </c>
      <c r="I81" s="60">
        <f>IF(MOD($B81,10)=0,VLOOKUP($B81,'[6]R3 Analysis'!$B$45:$X$58,8,FALSE),(VLOOKUP(CEILING($B81,10),$B$6:$R$116,COLUMN()-1,FALSE)-VLOOKUP(FLOOR($B81,10),$B$6:$R$116,COLUMN()-1,FALSE))/10+I80)</f>
        <v>33114581.090193562</v>
      </c>
      <c r="J81" s="60">
        <f>IF(MOD($B81,10)=0,VLOOKUP($B81,'[6]R3 Analysis'!$B$45:$X$58,15,FALSE),(VLOOKUP(CEILING($B81,10),$B$6:$R$116,COLUMN()-1,FALSE)-VLOOKUP(FLOOR($B81,10),$B$6:$R$116,COLUMN()-1,FALSE))/10+J80)</f>
        <v>2292422.0880000005</v>
      </c>
      <c r="K81" s="60">
        <f>IF(MOD($B81,10)=0,VLOOKUP($B81,'[6]R3 Analysis'!$B$45:$X$58,22,FALSE),(VLOOKUP(CEILING($B81,10),$B$6:$R$116,COLUMN()-1,FALSE)-VLOOKUP(FLOOR($B81,10),$B$6:$R$116,COLUMN()-1,FALSE))/10+K80)</f>
        <v>874939.75686036039</v>
      </c>
      <c r="L81" s="60">
        <f>IF(MOD($B81,10)=0,VLOOKUP($B81,'[6]R4 Analysis'!$B$45:$X$58,8,FALSE),(VLOOKUP(CEILING($B81,10),$B$6:$R$116,COLUMN()-1,FALSE)-VLOOKUP(FLOOR($B81,10),$B$6:$R$116,COLUMN()-1,FALSE))/10+L80)</f>
        <v>20716717.674783647</v>
      </c>
      <c r="M81" s="60">
        <f>IF(MOD($B81,10)=0,VLOOKUP($B81,'[6]R4 Analysis'!$B$45:$X$58,15,FALSE),(VLOOKUP(CEILING($B81,10),$B$6:$R$116,COLUMN()-1,FALSE)-VLOOKUP(FLOOR($B81,10),$B$6:$R$116,COLUMN()-1,FALSE))/10+M80)</f>
        <v>772261.26862297999</v>
      </c>
      <c r="N81" s="60">
        <f>IF(MOD($B81,10)=0,VLOOKUP($B81,'[6]R4 Analysis'!$B$45:$X$58,22,FALSE),(VLOOKUP(CEILING($B81,10),$B$6:$R$116,COLUMN()-1,FALSE)-VLOOKUP(FLOOR($B81,10),$B$6:$R$116,COLUMN()-1,FALSE))/10+N80)</f>
        <v>283412.69942948135</v>
      </c>
      <c r="O81" s="60">
        <f>IF(MOD($B81,10)=0,VLOOKUP($B81,'[6]R5 Analysis'!$B$45:$X$58,8,FALSE),(VLOOKUP(CEILING($B81,10),$B$6:$R$116,COLUMN()-1,FALSE)-VLOOKUP(FLOOR($B81,10),$B$6:$R$116,COLUMN()-1,FALSE))/10+O80)</f>
        <v>46369134.388249986</v>
      </c>
      <c r="P81" s="60">
        <f>IF(MOD($B81,10)=0,VLOOKUP($B81,'[6]R5 Analysis'!$B$45:$X$58,15,FALSE),(VLOOKUP(CEILING($B81,10),$B$6:$R$116,COLUMN()-1,FALSE)-VLOOKUP(FLOOR($B81,10),$B$6:$R$116,COLUMN()-1,FALSE))/10+P80)</f>
        <v>664194.28689103446</v>
      </c>
      <c r="Q81" s="60">
        <f>IF(MOD($B81,10)=0,VLOOKUP($B81,'[6]R5 Analysis'!$B$45:$X$58,22,FALSE),(VLOOKUP(CEILING($B81,10),$B$6:$R$116,COLUMN()-1,FALSE)-VLOOKUP(FLOOR($B81,10),$B$6:$R$116,COLUMN()-1,FALSE))/10+Q80)</f>
        <v>275688.77156632656</v>
      </c>
      <c r="R81" s="60">
        <f>IF(MOD($B81,10)=0,VLOOKUP($B81,'[6]R6 Analysis'!$B$45:$X$58,8,FALSE),(VLOOKUP(CEILING($B81,10),$B$6:$R$116,COLUMN()-1,FALSE)-VLOOKUP(FLOOR($B81,10),$B$6:$R$116,COLUMN()-1,FALSE))/10+R80)</f>
        <v>2635112.0834375001</v>
      </c>
      <c r="S81" s="60">
        <f>IF(MOD($B81,10)=0,VLOOKUP($B81,'[6]R6 Analysis'!$B$45:$X$58,15,FALSE),(VLOOKUP(CEILING($B81,10),$B$6:$T$116,COLUMN()-1,FALSE)-VLOOKUP(FLOOR($B81,10),$B$6:$T$116,COLUMN()-1,FALSE))/10+S80)</f>
        <v>323595.03575000016</v>
      </c>
      <c r="T81" s="60">
        <f>IF(MOD($B81,10)=0,VLOOKUP($B81,'[6]R6 Analysis'!$B$45:$X$58,22,FALSE),(VLOOKUP(CEILING($B81,10),$B$6:$T$116,COLUMN()-1,FALSE)-VLOOKUP(FLOOR($B81,10),$B$6:$T$116,COLUMN()-1,FALSE))/10+T80)</f>
        <v>177797.94447864412</v>
      </c>
      <c r="U81" s="60">
        <f t="shared" si="15"/>
        <v>343443810.71024281</v>
      </c>
      <c r="V81" s="60">
        <f>'Emergency Relocation Component'!U91</f>
        <v>12749695092.086275</v>
      </c>
      <c r="W81" s="103">
        <f t="shared" si="16"/>
        <v>-12406251281.376032</v>
      </c>
      <c r="X81" s="84">
        <f>HLOOKUP(X$5,$AE$1:$AH$3,2,FALSE)*INDEX('[5]Pop and Housing Units'!$J$4:$Q$115,MATCH('Relocation Components'!$B81,'[5]Pop and Housing Units'!$Q$4:$Q$115,0),MATCH('Relocation Components'!X$4,'[5]Pop and Housing Units'!$J$4:$Q$4,0))*HLOOKUP(X$4,$X$1:$AC$2,2,FALSE)*'[5]Number of Hazard Events'!C81*HLOOKUP(X$4,[5]Assumptions!$B$2:$H$3,2,FALSE)</f>
        <v>5615209534.2547188</v>
      </c>
      <c r="Y81" s="84">
        <f>HLOOKUP(Y$5,$AE$1:$AH$3,2,FALSE)*INDEX('[5]Pop and Housing Units'!$J$4:$Q$115,MATCH('Relocation Components'!$B81,'[5]Pop and Housing Units'!$Q$4:$Q$115,0),MATCH('Relocation Components'!Y$4,'[5]Pop and Housing Units'!$J$4:$Q$4,0))*HLOOKUP(Y$4,$X$1:$AC$2,2,FALSE)*'[5]Number of Hazard Events'!D81*HLOOKUP(Y$4,[5]Assumptions!$B$2:$H$3,2,FALSE)</f>
        <v>1787795124.6944692</v>
      </c>
      <c r="Z81" s="84">
        <f>HLOOKUP(Z$5,$AE$1:$AH$3,2,FALSE)*INDEX('[5]Pop and Housing Units'!$J$4:$Q$115,MATCH('Relocation Components'!$B81,'[5]Pop and Housing Units'!$Q$4:$Q$115,0),MATCH('Relocation Components'!Z$4,'[5]Pop and Housing Units'!$J$4:$Q$4,0))*HLOOKUP(Z$4,$X$1:$AC$2,2,FALSE)*'[5]Number of Hazard Events'!E81*HLOOKUP(Z$4,[5]Assumptions!$B$2:$H$3,2,FALSE)</f>
        <v>0</v>
      </c>
      <c r="AA81" s="84">
        <f>HLOOKUP(AA$5,$AE$1:$AH$3,2,FALSE)*INDEX('[5]Pop and Housing Units'!$J$4:$Q$115,MATCH('Relocation Components'!$B81,'[5]Pop and Housing Units'!$Q$4:$Q$115,0),MATCH('Relocation Components'!AA$4,'[5]Pop and Housing Units'!$J$4:$Q$4,0))*HLOOKUP(AA$4,$X$1:$AC$2,2,FALSE)*'[5]Number of Hazard Events'!F81*HLOOKUP(AA$4,[5]Assumptions!$B$2:$H$3,2,FALSE)</f>
        <v>6187595978.5429049</v>
      </c>
      <c r="AB81" s="84">
        <f>HLOOKUP(AB$5,$AE$1:$AH$3,2,FALSE)*INDEX('[5]Pop and Housing Units'!$J$4:$Q$115,MATCH('Relocation Components'!$B81,'[5]Pop and Housing Units'!$Q$4:$Q$115,0),MATCH('Relocation Components'!AB$4,'[5]Pop and Housing Units'!$J$4:$Q$4,0))*HLOOKUP(AB$4,$X$1:$AC$2,2,FALSE)*'[5]Number of Hazard Events'!G81*HLOOKUP(AB$4,[5]Assumptions!$B$2:$H$3,2,FALSE)</f>
        <v>1796114182.7084136</v>
      </c>
      <c r="AC81" s="84">
        <f>HLOOKUP(AC$5,$AE$1:$AH$3,2,FALSE)*INDEX('[5]Pop and Housing Units'!$J$4:$Q$115,MATCH('Relocation Components'!$B81,'[5]Pop and Housing Units'!$Q$4:$Q$115,0),MATCH('Relocation Components'!AC$4,'[5]Pop and Housing Units'!$J$4:$Q$4,0))*HLOOKUP(AC$4,$X$1:$AC$2,2,FALSE)*'[5]Number of Hazard Events'!H81*HLOOKUP(AC$4,[5]Assumptions!$B$2:$H$3,2,FALSE)</f>
        <v>0</v>
      </c>
      <c r="AD81" s="84">
        <f>HLOOKUP(AD$5,$AE$1:$AH$3,2,FALSE)*INDEX('[5]Pop and Housing Units'!$J$4:$Q$115,MATCH('Relocation Components'!$B81,'[5]Pop and Housing Units'!$Q$4:$Q$115,0),MATCH('Relocation Components'!AD$4,'[5]Pop and Housing Units'!$J$4:$Q$4,0))*HLOOKUP(AD$4,$X$1:$AC$2,2,FALSE)*'[5]Number of Hazard Events'!I81*HLOOKUP(AD$4,[5]Assumptions!$B$2:$H$3,2,FALSE)</f>
        <v>14689128145.246519</v>
      </c>
      <c r="AE81" s="84">
        <f>HLOOKUP(AE$5,$AE$1:$AH$3,2,FALSE)*INDEX('[5]Pop and Housing Units'!$J$4:$Q$115,MATCH('Relocation Components'!$B81,'[5]Pop and Housing Units'!$Q$4:$Q$115,0),MATCH('Relocation Components'!AE$4,'[5]Pop and Housing Units'!$J$4:$Q$4,0))*HLOOKUP(AE$4,$X$1:$AC$2,2,FALSE)*'[5]Number of Hazard Events'!J81*HLOOKUP(AE$4,[5]Assumptions!$B$2:$H$3,2,FALSE)</f>
        <v>3028669491.6814175</v>
      </c>
      <c r="AF81" s="84">
        <f>HLOOKUP(AF$5,$AE$1:$AH$3,2,FALSE)*INDEX('[5]Pop and Housing Units'!$J$4:$Q$115,MATCH('Relocation Components'!$B81,'[5]Pop and Housing Units'!$Q$4:$Q$115,0),MATCH('Relocation Components'!AF$4,'[5]Pop and Housing Units'!$J$4:$Q$4,0))*HLOOKUP(AF$4,$X$1:$AC$2,2,FALSE)*'[5]Number of Hazard Events'!K81*HLOOKUP(AF$4,[5]Assumptions!$B$2:$H$3,2,FALSE)</f>
        <v>0</v>
      </c>
      <c r="AG81" s="84">
        <f>HLOOKUP(AG$5,$AE$1:$AH$3,2,FALSE)*INDEX('[5]Pop and Housing Units'!$J$4:$Q$115,MATCH('Relocation Components'!$B81,'[5]Pop and Housing Units'!$Q$4:$Q$115,0),MATCH('Relocation Components'!AG$4,'[5]Pop and Housing Units'!$J$4:$Q$4,0))*HLOOKUP(AG$4,$X$1:$AC$2,2,FALSE)*'[5]Number of Hazard Events'!L81*HLOOKUP(AG$4,[5]Assumptions!$B$2:$H$3,2,FALSE)</f>
        <v>116277627.17641604</v>
      </c>
      <c r="AH81" s="84">
        <f>HLOOKUP(AH$5,$AE$1:$AH$3,2,FALSE)*INDEX('[5]Pop and Housing Units'!$J$4:$Q$115,MATCH('Relocation Components'!$B81,'[5]Pop and Housing Units'!$Q$4:$Q$115,0),MATCH('Relocation Components'!AH$4,'[5]Pop and Housing Units'!$J$4:$Q$4,0))*HLOOKUP(AH$4,$X$1:$AC$2,2,FALSE)*'[5]Number of Hazard Events'!M81*HLOOKUP(AH$4,[5]Assumptions!$B$2:$H$3,2,FALSE)</f>
        <v>40098978.250549003</v>
      </c>
      <c r="AI81" s="84">
        <f>HLOOKUP(AI$5,$AE$1:$AH$3,2,FALSE)*INDEX('[5]Pop and Housing Units'!$J$4:$Q$115,MATCH('Relocation Components'!$B81,'[5]Pop and Housing Units'!$Q$4:$Q$115,0),MATCH('Relocation Components'!AI$4,'[5]Pop and Housing Units'!$J$4:$Q$4,0))*HLOOKUP(AI$4,$X$1:$AC$2,2,FALSE)*'[5]Number of Hazard Events'!N81*HLOOKUP(AI$4,[5]Assumptions!$B$2:$H$3,2,FALSE)</f>
        <v>0</v>
      </c>
      <c r="AJ81" s="84">
        <f>HLOOKUP(AJ$5,$AE$1:$AH$3,2,FALSE)*INDEX('[5]Pop and Housing Units'!$J$4:$Q$115,MATCH('Relocation Components'!$B81,'[5]Pop and Housing Units'!$Q$4:$Q$115,0),MATCH('Relocation Components'!AJ$4,'[5]Pop and Housing Units'!$J$4:$Q$4,0))*HLOOKUP(AJ$4,$X$1:$AC$2,2,FALSE)*'[5]Number of Hazard Events'!O81*HLOOKUP(AJ$4,[5]Assumptions!$B$2:$H$3,2,FALSE)</f>
        <v>120436576.82025112</v>
      </c>
      <c r="AK81" s="84">
        <f>HLOOKUP(AK$5,$AE$1:$AH$3,2,FALSE)*INDEX('[5]Pop and Housing Units'!$J$4:$Q$115,MATCH('Relocation Components'!$B81,'[5]Pop and Housing Units'!$Q$4:$Q$115,0),MATCH('Relocation Components'!AK$4,'[5]Pop and Housing Units'!$J$4:$Q$4,0))*HLOOKUP(AK$4,$X$1:$AC$2,2,FALSE)*'[5]Number of Hazard Events'!P81*HLOOKUP(AK$4,[5]Assumptions!$B$2:$H$3,2,FALSE)</f>
        <v>43274345.940571614</v>
      </c>
      <c r="AL81" s="84">
        <f>HLOOKUP(AL$5,$AE$1:$AH$3,2,FALSE)*INDEX('[5]Pop and Housing Units'!$J$4:$Q$115,MATCH('Relocation Components'!$B81,'[5]Pop and Housing Units'!$Q$4:$Q$115,0),MATCH('Relocation Components'!AL$4,'[5]Pop and Housing Units'!$J$4:$Q$4,0))*HLOOKUP(AL$4,$X$1:$AC$2,2,FALSE)*'[5]Number of Hazard Events'!Q81*HLOOKUP(AL$4,[5]Assumptions!$B$2:$H$3,2,FALSE)</f>
        <v>0</v>
      </c>
      <c r="AM81" s="84">
        <f>HLOOKUP(AM$5,$AE$1:$AH$3,2,FALSE)*INDEX('[5]Pop and Housing Units'!$J$4:$Q$115,MATCH('Relocation Components'!$B81,'[5]Pop and Housing Units'!$Q$4:$Q$115,0),MATCH('Relocation Components'!AM$4,'[5]Pop and Housing Units'!$J$4:$Q$4,0))*HLOOKUP(AM$4,$X$1:$AC$2,2,FALSE)*'[5]Number of Hazard Events'!R81*HLOOKUP(AM$4,[5]Assumptions!$B$2:$H$3,2,FALSE)</f>
        <v>24316163.861862428</v>
      </c>
      <c r="AN81" s="84">
        <f>HLOOKUP(AN$5,$AE$1:$AH$3,2,FALSE)*INDEX('[5]Pop and Housing Units'!$J$4:$Q$115,MATCH('Relocation Components'!$B81,'[5]Pop and Housing Units'!$Q$4:$Q$115,0),MATCH('Relocation Components'!AN$4,'[5]Pop and Housing Units'!$J$4:$Q$4,0))*HLOOKUP(AN$4,$X$1:$AC$2,2,FALSE)*'[5]Number of Hazard Events'!S81*HLOOKUP(AN$4,[5]Assumptions!$B$2:$H$3,2,FALSE)</f>
        <v>6857704.6396937845</v>
      </c>
      <c r="AO81" s="84">
        <f>HLOOKUP(AO$5,$AE$1:$AH$3,2,FALSE)*INDEX('[5]Pop and Housing Units'!$J$4:$Q$115,MATCH('Relocation Components'!$B81,'[5]Pop and Housing Units'!$Q$4:$Q$115,0),MATCH('Relocation Components'!AO$4,'[5]Pop and Housing Units'!$J$4:$Q$4,0))*HLOOKUP(AO$4,$X$1:$AC$2,2,FALSE)*'[5]Number of Hazard Events'!T81*HLOOKUP(AO$4,[5]Assumptions!$B$2:$H$3,2,FALSE)</f>
        <v>0</v>
      </c>
      <c r="AP81" s="60">
        <f t="shared" si="20"/>
        <v>33455773853.817783</v>
      </c>
      <c r="AQ81" s="60">
        <f>'Emergency Relocation Component'!AN91</f>
        <v>33453247413.688736</v>
      </c>
      <c r="AR81" s="60">
        <f t="shared" si="17"/>
        <v>2526440.1290473938</v>
      </c>
      <c r="AS81" s="60">
        <f t="shared" si="18"/>
        <v>4294948.2193805696</v>
      </c>
      <c r="AT81" s="60">
        <f t="shared" si="19"/>
        <v>-12401956333.156651</v>
      </c>
    </row>
    <row r="82" spans="1:46">
      <c r="A82">
        <f t="shared" si="22"/>
        <v>0.02</v>
      </c>
      <c r="B82" s="12">
        <f t="shared" si="21"/>
        <v>2096</v>
      </c>
      <c r="C82" s="60">
        <f>IF(MOD($B82,10)=0,VLOOKUP($B82,'[6]R1 Analysis'!$B$45:$X$58,23,FALSE),(VLOOKUP(CEILING($B82,10),$B$6:$R$116,COLUMN()-1,FALSE)-VLOOKUP(FLOOR($B82,10),$B$6:$R$116,COLUMN()-1,FALSE))/10+C81)</f>
        <v>20685848.583508387</v>
      </c>
      <c r="D82" s="60">
        <f>IF(MOD($B82,10)=0,VLOOKUP($B82,'[6]R1 Analysis'!$B$45:$X$58,15,FALSE),(VLOOKUP(CEILING($B82,10),$B$6:$R$116,COLUMN()-1,FALSE)-VLOOKUP(FLOOR($B82,10),$B$6:$R$116,COLUMN()-1,FALSE))/10+D81)</f>
        <v>3233796.2458561086</v>
      </c>
      <c r="E82" s="60">
        <f>IF(MOD($B82,10)=0,VLOOKUP($B82,'[6]R1 Analysis'!$B$45:$X$58,22,FALSE),(VLOOKUP(CEILING($B82,10),$B$6:$R$116,COLUMN()-1,FALSE)-VLOOKUP(FLOOR($B82,10),$B$6:$R$116,COLUMN()-1,FALSE))/10+E81)</f>
        <v>677059.5593876543</v>
      </c>
      <c r="F82" s="60">
        <f>IF(MOD($B82,10)=0,VLOOKUP($B82,'[6]R2 Analysis'!$B$45:$X$58,8,FALSE),(VLOOKUP(CEILING($B82,10),$B$6:$R$116,COLUMN()-1,FALSE)-VLOOKUP(FLOOR($B82,10),$B$6:$R$116,COLUMN()-1,FALSE))/10+F81)</f>
        <v>201540365.82019049</v>
      </c>
      <c r="G82" s="60">
        <f>IF(MOD($B82,10)=0,VLOOKUP($B82,'[6]R2 Analysis'!$B$45:$X$58,15,FALSE),(VLOOKUP(CEILING($B82,10),$B$6:$R$116,COLUMN()-1,FALSE)-VLOOKUP(FLOOR($B82,10),$B$6:$R$116,COLUMN()-1,FALSE))/10+G81)</f>
        <v>6328092.3215348832</v>
      </c>
      <c r="H82" s="60">
        <f>IF(MOD($B82,10)=0,VLOOKUP($B82,'[6]R2 Analysis'!$B$45:$X$58,22,FALSE),(VLOOKUP(CEILING($B82,10),$B$6:$R$116,COLUMN()-1,FALSE)-VLOOKUP(FLOOR($B82,10),$B$6:$R$116,COLUMN()-1,FALSE))/10+H81)</f>
        <v>1301684.3293209882</v>
      </c>
      <c r="I82" s="60">
        <f>IF(MOD($B82,10)=0,VLOOKUP($B82,'[6]R3 Analysis'!$B$45:$X$58,8,FALSE),(VLOOKUP(CEILING($B82,10),$B$6:$R$116,COLUMN()-1,FALSE)-VLOOKUP(FLOOR($B82,10),$B$6:$R$116,COLUMN()-1,FALSE))/10+I81)</f>
        <v>32950013.873290338</v>
      </c>
      <c r="J82" s="60">
        <f>IF(MOD($B82,10)=0,VLOOKUP($B82,'[6]R3 Analysis'!$B$45:$X$58,15,FALSE),(VLOOKUP(CEILING($B82,10),$B$6:$R$116,COLUMN()-1,FALSE)-VLOOKUP(FLOOR($B82,10),$B$6:$R$116,COLUMN()-1,FALSE))/10+J81)</f>
        <v>2281002.9528000006</v>
      </c>
      <c r="K82" s="60">
        <f>IF(MOD($B82,10)=0,VLOOKUP($B82,'[6]R3 Analysis'!$B$45:$X$58,22,FALSE),(VLOOKUP(CEILING($B82,10),$B$6:$R$116,COLUMN()-1,FALSE)-VLOOKUP(FLOOR($B82,10),$B$6:$R$116,COLUMN()-1,FALSE))/10+K81)</f>
        <v>870571.14473333338</v>
      </c>
      <c r="L82" s="60">
        <f>IF(MOD($B82,10)=0,VLOOKUP($B82,'[6]R4 Analysis'!$B$45:$X$58,8,FALSE),(VLOOKUP(CEILING($B82,10),$B$6:$R$116,COLUMN()-1,FALSE)-VLOOKUP(FLOOR($B82,10),$B$6:$R$116,COLUMN()-1,FALSE))/10+L81)</f>
        <v>20616127.831738453</v>
      </c>
      <c r="M82" s="60">
        <f>IF(MOD($B82,10)=0,VLOOKUP($B82,'[6]R4 Analysis'!$B$45:$X$58,15,FALSE),(VLOOKUP(CEILING($B82,10),$B$6:$R$116,COLUMN()-1,FALSE)-VLOOKUP(FLOOR($B82,10),$B$6:$R$116,COLUMN()-1,FALSE))/10+M81)</f>
        <v>768377.95684646489</v>
      </c>
      <c r="N82" s="60">
        <f>IF(MOD($B82,10)=0,VLOOKUP($B82,'[6]R4 Analysis'!$B$45:$X$58,22,FALSE),(VLOOKUP(CEILING($B82,10),$B$6:$R$116,COLUMN()-1,FALSE)-VLOOKUP(FLOOR($B82,10),$B$6:$R$116,COLUMN()-1,FALSE))/10+N81)</f>
        <v>281997.53608771611</v>
      </c>
      <c r="O82" s="60">
        <f>IF(MOD($B82,10)=0,VLOOKUP($B82,'[6]R5 Analysis'!$B$45:$X$58,8,FALSE),(VLOOKUP(CEILING($B82,10),$B$6:$R$116,COLUMN()-1,FALSE)-VLOOKUP(FLOOR($B82,10),$B$6:$R$116,COLUMN()-1,FALSE))/10+O81)</f>
        <v>46129981.259599984</v>
      </c>
      <c r="P82" s="60">
        <f>IF(MOD($B82,10)=0,VLOOKUP($B82,'[6]R5 Analysis'!$B$45:$X$58,15,FALSE),(VLOOKUP(CEILING($B82,10),$B$6:$R$116,COLUMN()-1,FALSE)-VLOOKUP(FLOOR($B82,10),$B$6:$R$116,COLUMN()-1,FALSE))/10+P81)</f>
        <v>660910.39169268962</v>
      </c>
      <c r="Q82" s="60">
        <f>IF(MOD($B82,10)=0,VLOOKUP($B82,'[6]R5 Analysis'!$B$45:$X$58,22,FALSE),(VLOOKUP(CEILING($B82,10),$B$6:$R$116,COLUMN()-1,FALSE)-VLOOKUP(FLOOR($B82,10),$B$6:$R$116,COLUMN()-1,FALSE))/10+Q81)</f>
        <v>274313.08756836737</v>
      </c>
      <c r="R82" s="60">
        <f>IF(MOD($B82,10)=0,VLOOKUP($B82,'[6]R6 Analysis'!$B$45:$X$58,8,FALSE),(VLOOKUP(CEILING($B82,10),$B$6:$R$116,COLUMN()-1,FALSE)-VLOOKUP(FLOOR($B82,10),$B$6:$R$116,COLUMN()-1,FALSE))/10+R81)</f>
        <v>2622084.563025</v>
      </c>
      <c r="S82" s="60">
        <f>IF(MOD($B82,10)=0,VLOOKUP($B82,'[6]R6 Analysis'!$B$45:$X$58,15,FALSE),(VLOOKUP(CEILING($B82,10),$B$6:$T$116,COLUMN()-1,FALSE)-VLOOKUP(FLOOR($B82,10),$B$6:$T$116,COLUMN()-1,FALSE))/10+S81)</f>
        <v>321996.39892000018</v>
      </c>
      <c r="T82" s="60">
        <f>IF(MOD($B82,10)=0,VLOOKUP($B82,'[6]R6 Analysis'!$B$45:$X$58,22,FALSE),(VLOOKUP(CEILING($B82,10),$B$6:$T$116,COLUMN()-1,FALSE)-VLOOKUP(FLOOR($B82,10),$B$6:$T$116,COLUMN()-1,FALSE))/10+T81)</f>
        <v>176910.69933938989</v>
      </c>
      <c r="U82" s="60">
        <f t="shared" si="15"/>
        <v>341721134.55544019</v>
      </c>
      <c r="V82" s="60">
        <f>'Emergency Relocation Component'!U92</f>
        <v>13320015746.103289</v>
      </c>
      <c r="W82" s="103">
        <f t="shared" si="16"/>
        <v>-12978294611.547848</v>
      </c>
      <c r="X82" s="84">
        <f>HLOOKUP(X$5,$AE$1:$AH$3,2,FALSE)*INDEX('[5]Pop and Housing Units'!$J$4:$Q$115,MATCH('Relocation Components'!$B82,'[5]Pop and Housing Units'!$Q$4:$Q$115,0),MATCH('Relocation Components'!X$4,'[5]Pop and Housing Units'!$J$4:$Q$4,0))*HLOOKUP(X$4,$X$1:$AC$2,2,FALSE)*'[5]Number of Hazard Events'!C82*HLOOKUP(X$4,[5]Assumptions!$B$2:$H$3,2,FALSE)</f>
        <v>5839970538.7553177</v>
      </c>
      <c r="Y82" s="84">
        <f>HLOOKUP(Y$5,$AE$1:$AH$3,2,FALSE)*INDEX('[5]Pop and Housing Units'!$J$4:$Q$115,MATCH('Relocation Components'!$B82,'[5]Pop and Housing Units'!$Q$4:$Q$115,0),MATCH('Relocation Components'!Y$4,'[5]Pop and Housing Units'!$J$4:$Q$4,0))*HLOOKUP(Y$4,$X$1:$AC$2,2,FALSE)*'[5]Number of Hazard Events'!D82*HLOOKUP(Y$4,[5]Assumptions!$B$2:$H$3,2,FALSE)</f>
        <v>1859460570.9437432</v>
      </c>
      <c r="Z82" s="84">
        <f>HLOOKUP(Z$5,$AE$1:$AH$3,2,FALSE)*INDEX('[5]Pop and Housing Units'!$J$4:$Q$115,MATCH('Relocation Components'!$B82,'[5]Pop and Housing Units'!$Q$4:$Q$115,0),MATCH('Relocation Components'!Z$4,'[5]Pop and Housing Units'!$J$4:$Q$4,0))*HLOOKUP(Z$4,$X$1:$AC$2,2,FALSE)*'[5]Number of Hazard Events'!E82*HLOOKUP(Z$4,[5]Assumptions!$B$2:$H$3,2,FALSE)</f>
        <v>0</v>
      </c>
      <c r="AA82" s="84">
        <f>HLOOKUP(AA$5,$AE$1:$AH$3,2,FALSE)*INDEX('[5]Pop and Housing Units'!$J$4:$Q$115,MATCH('Relocation Components'!$B82,'[5]Pop and Housing Units'!$Q$4:$Q$115,0),MATCH('Relocation Components'!AA$4,'[5]Pop and Housing Units'!$J$4:$Q$4,0))*HLOOKUP(AA$4,$X$1:$AC$2,2,FALSE)*'[5]Number of Hazard Events'!F82*HLOOKUP(AA$4,[5]Assumptions!$B$2:$H$3,2,FALSE)</f>
        <v>6425137775.8297882</v>
      </c>
      <c r="AB82" s="84">
        <f>HLOOKUP(AB$5,$AE$1:$AH$3,2,FALSE)*INDEX('[5]Pop and Housing Units'!$J$4:$Q$115,MATCH('Relocation Components'!$B82,'[5]Pop and Housing Units'!$Q$4:$Q$115,0),MATCH('Relocation Components'!AB$4,'[5]Pop and Housing Units'!$J$4:$Q$4,0))*HLOOKUP(AB$4,$X$1:$AC$2,2,FALSE)*'[5]Number of Hazard Events'!G82*HLOOKUP(AB$4,[5]Assumptions!$B$2:$H$3,2,FALSE)</f>
        <v>1865142930.791173</v>
      </c>
      <c r="AC82" s="84">
        <f>HLOOKUP(AC$5,$AE$1:$AH$3,2,FALSE)*INDEX('[5]Pop and Housing Units'!$J$4:$Q$115,MATCH('Relocation Components'!$B82,'[5]Pop and Housing Units'!$Q$4:$Q$115,0),MATCH('Relocation Components'!AC$4,'[5]Pop and Housing Units'!$J$4:$Q$4,0))*HLOOKUP(AC$4,$X$1:$AC$2,2,FALSE)*'[5]Number of Hazard Events'!H82*HLOOKUP(AC$4,[5]Assumptions!$B$2:$H$3,2,FALSE)</f>
        <v>0</v>
      </c>
      <c r="AD82" s="84">
        <f>HLOOKUP(AD$5,$AE$1:$AH$3,2,FALSE)*INDEX('[5]Pop and Housing Units'!$J$4:$Q$115,MATCH('Relocation Components'!$B82,'[5]Pop and Housing Units'!$Q$4:$Q$115,0),MATCH('Relocation Components'!AD$4,'[5]Pop and Housing Units'!$J$4:$Q$4,0))*HLOOKUP(AD$4,$X$1:$AC$2,2,FALSE)*'[5]Number of Hazard Events'!I82*HLOOKUP(AD$4,[5]Assumptions!$B$2:$H$3,2,FALSE)</f>
        <v>15276888188.373857</v>
      </c>
      <c r="AE82" s="84">
        <f>HLOOKUP(AE$5,$AE$1:$AH$3,2,FALSE)*INDEX('[5]Pop and Housing Units'!$J$4:$Q$115,MATCH('Relocation Components'!$B82,'[5]Pop and Housing Units'!$Q$4:$Q$115,0),MATCH('Relocation Components'!AE$4,'[5]Pop and Housing Units'!$J$4:$Q$4,0))*HLOOKUP(AE$4,$X$1:$AC$2,2,FALSE)*'[5]Number of Hazard Events'!J82*HLOOKUP(AE$4,[5]Assumptions!$B$2:$H$3,2,FALSE)</f>
        <v>3149819665.6539512</v>
      </c>
      <c r="AF82" s="84">
        <f>HLOOKUP(AF$5,$AE$1:$AH$3,2,FALSE)*INDEX('[5]Pop and Housing Units'!$J$4:$Q$115,MATCH('Relocation Components'!$B82,'[5]Pop and Housing Units'!$Q$4:$Q$115,0),MATCH('Relocation Components'!AF$4,'[5]Pop and Housing Units'!$J$4:$Q$4,0))*HLOOKUP(AF$4,$X$1:$AC$2,2,FALSE)*'[5]Number of Hazard Events'!K82*HLOOKUP(AF$4,[5]Assumptions!$B$2:$H$3,2,FALSE)</f>
        <v>0</v>
      </c>
      <c r="AG82" s="84">
        <f>HLOOKUP(AG$5,$AE$1:$AH$3,2,FALSE)*INDEX('[5]Pop and Housing Units'!$J$4:$Q$115,MATCH('Relocation Components'!$B82,'[5]Pop and Housing Units'!$Q$4:$Q$115,0),MATCH('Relocation Components'!AG$4,'[5]Pop and Housing Units'!$J$4:$Q$4,0))*HLOOKUP(AG$4,$X$1:$AC$2,2,FALSE)*'[5]Number of Hazard Events'!L82*HLOOKUP(AG$4,[5]Assumptions!$B$2:$H$3,2,FALSE)</f>
        <v>116319506.43002459</v>
      </c>
      <c r="AH82" s="84">
        <f>HLOOKUP(AH$5,$AE$1:$AH$3,2,FALSE)*INDEX('[5]Pop and Housing Units'!$J$4:$Q$115,MATCH('Relocation Components'!$B82,'[5]Pop and Housing Units'!$Q$4:$Q$115,0),MATCH('Relocation Components'!AH$4,'[5]Pop and Housing Units'!$J$4:$Q$4,0))*HLOOKUP(AH$4,$X$1:$AC$2,2,FALSE)*'[5]Number of Hazard Events'!M82*HLOOKUP(AH$4,[5]Assumptions!$B$2:$H$3,2,FALSE)</f>
        <v>40106446.91964601</v>
      </c>
      <c r="AI82" s="84">
        <f>HLOOKUP(AI$5,$AE$1:$AH$3,2,FALSE)*INDEX('[5]Pop and Housing Units'!$J$4:$Q$115,MATCH('Relocation Components'!$B82,'[5]Pop and Housing Units'!$Q$4:$Q$115,0),MATCH('Relocation Components'!AI$4,'[5]Pop and Housing Units'!$J$4:$Q$4,0))*HLOOKUP(AI$4,$X$1:$AC$2,2,FALSE)*'[5]Number of Hazard Events'!N82*HLOOKUP(AI$4,[5]Assumptions!$B$2:$H$3,2,FALSE)</f>
        <v>0</v>
      </c>
      <c r="AJ82" s="84">
        <f>HLOOKUP(AJ$5,$AE$1:$AH$3,2,FALSE)*INDEX('[5]Pop and Housing Units'!$J$4:$Q$115,MATCH('Relocation Components'!$B82,'[5]Pop and Housing Units'!$Q$4:$Q$115,0),MATCH('Relocation Components'!AJ$4,'[5]Pop and Housing Units'!$J$4:$Q$4,0))*HLOOKUP(AJ$4,$X$1:$AC$2,2,FALSE)*'[5]Number of Hazard Events'!O82*HLOOKUP(AJ$4,[5]Assumptions!$B$2:$H$3,2,FALSE)</f>
        <v>120482412.13773988</v>
      </c>
      <c r="AK82" s="84">
        <f>HLOOKUP(AK$5,$AE$1:$AH$3,2,FALSE)*INDEX('[5]Pop and Housing Units'!$J$4:$Q$115,MATCH('Relocation Components'!$B82,'[5]Pop and Housing Units'!$Q$4:$Q$115,0),MATCH('Relocation Components'!AK$4,'[5]Pop and Housing Units'!$J$4:$Q$4,0))*HLOOKUP(AK$4,$X$1:$AC$2,2,FALSE)*'[5]Number of Hazard Events'!P82*HLOOKUP(AK$4,[5]Assumptions!$B$2:$H$3,2,FALSE)</f>
        <v>43300101.919778757</v>
      </c>
      <c r="AL82" s="84">
        <f>HLOOKUP(AL$5,$AE$1:$AH$3,2,FALSE)*INDEX('[5]Pop and Housing Units'!$J$4:$Q$115,MATCH('Relocation Components'!$B82,'[5]Pop and Housing Units'!$Q$4:$Q$115,0),MATCH('Relocation Components'!AL$4,'[5]Pop and Housing Units'!$J$4:$Q$4,0))*HLOOKUP(AL$4,$X$1:$AC$2,2,FALSE)*'[5]Number of Hazard Events'!Q82*HLOOKUP(AL$4,[5]Assumptions!$B$2:$H$3,2,FALSE)</f>
        <v>0</v>
      </c>
      <c r="AM82" s="84">
        <f>HLOOKUP(AM$5,$AE$1:$AH$3,2,FALSE)*INDEX('[5]Pop and Housing Units'!$J$4:$Q$115,MATCH('Relocation Components'!$B82,'[5]Pop and Housing Units'!$Q$4:$Q$115,0),MATCH('Relocation Components'!AM$4,'[5]Pop and Housing Units'!$J$4:$Q$4,0))*HLOOKUP(AM$4,$X$1:$AC$2,2,FALSE)*'[5]Number of Hazard Events'!R82*HLOOKUP(AM$4,[5]Assumptions!$B$2:$H$3,2,FALSE)</f>
        <v>24437648.344977606</v>
      </c>
      <c r="AN82" s="84">
        <f>HLOOKUP(AN$5,$AE$1:$AH$3,2,FALSE)*INDEX('[5]Pop and Housing Units'!$J$4:$Q$115,MATCH('Relocation Components'!$B82,'[5]Pop and Housing Units'!$Q$4:$Q$115,0),MATCH('Relocation Components'!AN$4,'[5]Pop and Housing Units'!$J$4:$Q$4,0))*HLOOKUP(AN$4,$X$1:$AC$2,2,FALSE)*'[5]Number of Hazard Events'!S82*HLOOKUP(AN$4,[5]Assumptions!$B$2:$H$3,2,FALSE)</f>
        <v>6891990.7979241246</v>
      </c>
      <c r="AO82" s="84">
        <f>HLOOKUP(AO$5,$AE$1:$AH$3,2,FALSE)*INDEX('[5]Pop and Housing Units'!$J$4:$Q$115,MATCH('Relocation Components'!$B82,'[5]Pop and Housing Units'!$Q$4:$Q$115,0),MATCH('Relocation Components'!AO$4,'[5]Pop and Housing Units'!$J$4:$Q$4,0))*HLOOKUP(AO$4,$X$1:$AC$2,2,FALSE)*'[5]Number of Hazard Events'!T82*HLOOKUP(AO$4,[5]Assumptions!$B$2:$H$3,2,FALSE)</f>
        <v>0</v>
      </c>
      <c r="AP82" s="60">
        <f t="shared" si="20"/>
        <v>34767957776.897926</v>
      </c>
      <c r="AQ82" s="60">
        <f>'Emergency Relocation Component'!AN92</f>
        <v>34765342257.2995</v>
      </c>
      <c r="AR82" s="60">
        <f t="shared" si="17"/>
        <v>2615519.5984268188</v>
      </c>
      <c r="AS82" s="60">
        <f t="shared" si="18"/>
        <v>4446383.317325592</v>
      </c>
      <c r="AT82" s="60">
        <f t="shared" si="19"/>
        <v>-12973848228.230522</v>
      </c>
    </row>
    <row r="83" spans="1:46">
      <c r="A83">
        <f t="shared" si="22"/>
        <v>0.02</v>
      </c>
      <c r="B83" s="12">
        <f t="shared" si="21"/>
        <v>2097</v>
      </c>
      <c r="C83" s="60">
        <f>IF(MOD($B83,10)=0,VLOOKUP($B83,'[6]R1 Analysis'!$B$45:$X$58,23,FALSE),(VLOOKUP(CEILING($B83,10),$B$6:$R$116,COLUMN()-1,FALSE)-VLOOKUP(FLOOR($B83,10),$B$6:$R$116,COLUMN()-1,FALSE))/10+C82)</f>
        <v>20581806.368373759</v>
      </c>
      <c r="D83" s="60">
        <f>IF(MOD($B83,10)=0,VLOOKUP($B83,'[6]R1 Analysis'!$B$45:$X$58,15,FALSE),(VLOOKUP(CEILING($B83,10),$B$6:$R$116,COLUMN()-1,FALSE)-VLOOKUP(FLOOR($B83,10),$B$6:$R$116,COLUMN()-1,FALSE))/10+D82)</f>
        <v>3217684.1309148562</v>
      </c>
      <c r="E83" s="60">
        <f>IF(MOD($B83,10)=0,VLOOKUP($B83,'[6]R1 Analysis'!$B$45:$X$58,22,FALSE),(VLOOKUP(CEILING($B83,10),$B$6:$R$116,COLUMN()-1,FALSE)-VLOOKUP(FLOOR($B83,10),$B$6:$R$116,COLUMN()-1,FALSE))/10+E82)</f>
        <v>673661.89760658436</v>
      </c>
      <c r="F83" s="60">
        <f>IF(MOD($B83,10)=0,VLOOKUP($B83,'[6]R2 Analysis'!$B$45:$X$58,8,FALSE),(VLOOKUP(CEILING($B83,10),$B$6:$R$116,COLUMN()-1,FALSE)-VLOOKUP(FLOOR($B83,10),$B$6:$R$116,COLUMN()-1,FALSE))/10+F82)</f>
        <v>200524960.91942859</v>
      </c>
      <c r="G83" s="60">
        <f>IF(MOD($B83,10)=0,VLOOKUP($B83,'[6]R2 Analysis'!$B$45:$X$58,15,FALSE),(VLOOKUP(CEILING($B83,10),$B$6:$R$116,COLUMN()-1,FALSE)-VLOOKUP(FLOOR($B83,10),$B$6:$R$116,COLUMN()-1,FALSE))/10+G82)</f>
        <v>6296468.9024883714</v>
      </c>
      <c r="H83" s="60">
        <f>IF(MOD($B83,10)=0,VLOOKUP($B83,'[6]R2 Analysis'!$B$45:$X$58,22,FALSE),(VLOOKUP(CEILING($B83,10),$B$6:$R$116,COLUMN()-1,FALSE)-VLOOKUP(FLOOR($B83,10),$B$6:$R$116,COLUMN()-1,FALSE))/10+H82)</f>
        <v>1295157.8788055561</v>
      </c>
      <c r="I83" s="60">
        <f>IF(MOD($B83,10)=0,VLOOKUP($B83,'[6]R3 Analysis'!$B$45:$X$58,8,FALSE),(VLOOKUP(CEILING($B83,10),$B$6:$R$116,COLUMN()-1,FALSE)-VLOOKUP(FLOOR($B83,10),$B$6:$R$116,COLUMN()-1,FALSE))/10+I82)</f>
        <v>32785446.656387113</v>
      </c>
      <c r="J83" s="60">
        <f>IF(MOD($B83,10)=0,VLOOKUP($B83,'[6]R3 Analysis'!$B$45:$X$58,15,FALSE),(VLOOKUP(CEILING($B83,10),$B$6:$R$116,COLUMN()-1,FALSE)-VLOOKUP(FLOOR($B83,10),$B$6:$R$116,COLUMN()-1,FALSE))/10+J82)</f>
        <v>2269583.8176000006</v>
      </c>
      <c r="K83" s="60">
        <f>IF(MOD($B83,10)=0,VLOOKUP($B83,'[6]R3 Analysis'!$B$45:$X$58,22,FALSE),(VLOOKUP(CEILING($B83,10),$B$6:$R$116,COLUMN()-1,FALSE)-VLOOKUP(FLOOR($B83,10),$B$6:$R$116,COLUMN()-1,FALSE))/10+K82)</f>
        <v>866202.53260630637</v>
      </c>
      <c r="L83" s="60">
        <f>IF(MOD($B83,10)=0,VLOOKUP($B83,'[6]R4 Analysis'!$B$45:$X$58,8,FALSE),(VLOOKUP(CEILING($B83,10),$B$6:$R$116,COLUMN()-1,FALSE)-VLOOKUP(FLOOR($B83,10),$B$6:$R$116,COLUMN()-1,FALSE))/10+L82)</f>
        <v>20515537.98869326</v>
      </c>
      <c r="M83" s="60">
        <f>IF(MOD($B83,10)=0,VLOOKUP($B83,'[6]R4 Analysis'!$B$45:$X$58,15,FALSE),(VLOOKUP(CEILING($B83,10),$B$6:$R$116,COLUMN()-1,FALSE)-VLOOKUP(FLOOR($B83,10),$B$6:$R$116,COLUMN()-1,FALSE))/10+M82)</f>
        <v>764494.64506994979</v>
      </c>
      <c r="N83" s="60">
        <f>IF(MOD($B83,10)=0,VLOOKUP($B83,'[6]R4 Analysis'!$B$45:$X$58,22,FALSE),(VLOOKUP(CEILING($B83,10),$B$6:$R$116,COLUMN()-1,FALSE)-VLOOKUP(FLOOR($B83,10),$B$6:$R$116,COLUMN()-1,FALSE))/10+N82)</f>
        <v>280582.37274595088</v>
      </c>
      <c r="O83" s="60">
        <f>IF(MOD($B83,10)=0,VLOOKUP($B83,'[6]R5 Analysis'!$B$45:$X$58,8,FALSE),(VLOOKUP(CEILING($B83,10),$B$6:$R$116,COLUMN()-1,FALSE)-VLOOKUP(FLOOR($B83,10),$B$6:$R$116,COLUMN()-1,FALSE))/10+O82)</f>
        <v>45890828.130949982</v>
      </c>
      <c r="P83" s="60">
        <f>IF(MOD($B83,10)=0,VLOOKUP($B83,'[6]R5 Analysis'!$B$45:$X$58,15,FALSE),(VLOOKUP(CEILING($B83,10),$B$6:$R$116,COLUMN()-1,FALSE)-VLOOKUP(FLOOR($B83,10),$B$6:$R$116,COLUMN()-1,FALSE))/10+P82)</f>
        <v>657626.49649434478</v>
      </c>
      <c r="Q83" s="60">
        <f>IF(MOD($B83,10)=0,VLOOKUP($B83,'[6]R5 Analysis'!$B$45:$X$58,22,FALSE),(VLOOKUP(CEILING($B83,10),$B$6:$R$116,COLUMN()-1,FALSE)-VLOOKUP(FLOOR($B83,10),$B$6:$R$116,COLUMN()-1,FALSE))/10+Q82)</f>
        <v>272937.40357040818</v>
      </c>
      <c r="R83" s="60">
        <f>IF(MOD($B83,10)=0,VLOOKUP($B83,'[6]R6 Analysis'!$B$45:$X$58,8,FALSE),(VLOOKUP(CEILING($B83,10),$B$6:$R$116,COLUMN()-1,FALSE)-VLOOKUP(FLOOR($B83,10),$B$6:$R$116,COLUMN()-1,FALSE))/10+R82)</f>
        <v>2609057.0426125</v>
      </c>
      <c r="S83" s="60">
        <f>IF(MOD($B83,10)=0,VLOOKUP($B83,'[6]R6 Analysis'!$B$45:$X$58,15,FALSE),(VLOOKUP(CEILING($B83,10),$B$6:$T$116,COLUMN()-1,FALSE)-VLOOKUP(FLOOR($B83,10),$B$6:$T$116,COLUMN()-1,FALSE))/10+S82)</f>
        <v>320397.76209000021</v>
      </c>
      <c r="T83" s="60">
        <f>IF(MOD($B83,10)=0,VLOOKUP($B83,'[6]R6 Analysis'!$B$45:$X$58,22,FALSE),(VLOOKUP(CEILING($B83,10),$B$6:$T$116,COLUMN()-1,FALSE)-VLOOKUP(FLOOR($B83,10),$B$6:$T$116,COLUMN()-1,FALSE))/10+T82)</f>
        <v>176023.45420013566</v>
      </c>
      <c r="U83" s="60">
        <f t="shared" si="15"/>
        <v>339998458.40063769</v>
      </c>
      <c r="V83" s="60">
        <f>'Emergency Relocation Component'!U93</f>
        <v>13915494227.791798</v>
      </c>
      <c r="W83" s="103">
        <f t="shared" si="16"/>
        <v>-13575495769.391159</v>
      </c>
      <c r="X83" s="84">
        <f>HLOOKUP(X$5,$AE$1:$AH$3,2,FALSE)*INDEX('[5]Pop and Housing Units'!$J$4:$Q$115,MATCH('Relocation Components'!$B83,'[5]Pop and Housing Units'!$Q$4:$Q$115,0),MATCH('Relocation Components'!X$4,'[5]Pop and Housing Units'!$J$4:$Q$4,0))*HLOOKUP(X$4,$X$1:$AC$2,2,FALSE)*'[5]Number of Hazard Events'!C83*HLOOKUP(X$4,[5]Assumptions!$B$2:$H$3,2,FALSE)</f>
        <v>6074764638.9879332</v>
      </c>
      <c r="Y83" s="84">
        <f>HLOOKUP(Y$5,$AE$1:$AH$3,2,FALSE)*INDEX('[5]Pop and Housing Units'!$J$4:$Q$115,MATCH('Relocation Components'!$B83,'[5]Pop and Housing Units'!$Q$4:$Q$115,0),MATCH('Relocation Components'!Y$4,'[5]Pop and Housing Units'!$J$4:$Q$4,0))*HLOOKUP(Y$4,$X$1:$AC$2,2,FALSE)*'[5]Number of Hazard Events'!D83*HLOOKUP(Y$4,[5]Assumptions!$B$2:$H$3,2,FALSE)</f>
        <v>1934329952.1069262</v>
      </c>
      <c r="Z83" s="84">
        <f>HLOOKUP(Z$5,$AE$1:$AH$3,2,FALSE)*INDEX('[5]Pop and Housing Units'!$J$4:$Q$115,MATCH('Relocation Components'!$B83,'[5]Pop and Housing Units'!$Q$4:$Q$115,0),MATCH('Relocation Components'!Z$4,'[5]Pop and Housing Units'!$J$4:$Q$4,0))*HLOOKUP(Z$4,$X$1:$AC$2,2,FALSE)*'[5]Number of Hazard Events'!E83*HLOOKUP(Z$4,[5]Assumptions!$B$2:$H$3,2,FALSE)</f>
        <v>0</v>
      </c>
      <c r="AA83" s="84">
        <f>HLOOKUP(AA$5,$AE$1:$AH$3,2,FALSE)*INDEX('[5]Pop and Housing Units'!$J$4:$Q$115,MATCH('Relocation Components'!$B83,'[5]Pop and Housing Units'!$Q$4:$Q$115,0),MATCH('Relocation Components'!AA$4,'[5]Pop and Housing Units'!$J$4:$Q$4,0))*HLOOKUP(AA$4,$X$1:$AC$2,2,FALSE)*'[5]Number of Hazard Events'!F83*HLOOKUP(AA$4,[5]Assumptions!$B$2:$H$3,2,FALSE)</f>
        <v>6673334045.4071226</v>
      </c>
      <c r="AB83" s="84">
        <f>HLOOKUP(AB$5,$AE$1:$AH$3,2,FALSE)*INDEX('[5]Pop and Housing Units'!$J$4:$Q$115,MATCH('Relocation Components'!$B83,'[5]Pop and Housing Units'!$Q$4:$Q$115,0),MATCH('Relocation Components'!AB$4,'[5]Pop and Housing Units'!$J$4:$Q$4,0))*HLOOKUP(AB$4,$X$1:$AC$2,2,FALSE)*'[5]Number of Hazard Events'!G83*HLOOKUP(AB$4,[5]Assumptions!$B$2:$H$3,2,FALSE)</f>
        <v>1937271087.3392022</v>
      </c>
      <c r="AC83" s="84">
        <f>HLOOKUP(AC$5,$AE$1:$AH$3,2,FALSE)*INDEX('[5]Pop and Housing Units'!$J$4:$Q$115,MATCH('Relocation Components'!$B83,'[5]Pop and Housing Units'!$Q$4:$Q$115,0),MATCH('Relocation Components'!AC$4,'[5]Pop and Housing Units'!$J$4:$Q$4,0))*HLOOKUP(AC$4,$X$1:$AC$2,2,FALSE)*'[5]Number of Hazard Events'!H83*HLOOKUP(AC$4,[5]Assumptions!$B$2:$H$3,2,FALSE)</f>
        <v>0</v>
      </c>
      <c r="AD83" s="84">
        <f>HLOOKUP(AD$5,$AE$1:$AH$3,2,FALSE)*INDEX('[5]Pop and Housing Units'!$J$4:$Q$115,MATCH('Relocation Components'!$B83,'[5]Pop and Housing Units'!$Q$4:$Q$115,0),MATCH('Relocation Components'!AD$4,'[5]Pop and Housing Units'!$J$4:$Q$4,0))*HLOOKUP(AD$4,$X$1:$AC$2,2,FALSE)*'[5]Number of Hazard Events'!I83*HLOOKUP(AD$4,[5]Assumptions!$B$2:$H$3,2,FALSE)</f>
        <v>15890920980.749668</v>
      </c>
      <c r="AE83" s="84">
        <f>HLOOKUP(AE$5,$AE$1:$AH$3,2,FALSE)*INDEX('[5]Pop and Housing Units'!$J$4:$Q$115,MATCH('Relocation Components'!$B83,'[5]Pop and Housing Units'!$Q$4:$Q$115,0),MATCH('Relocation Components'!AE$4,'[5]Pop and Housing Units'!$J$4:$Q$4,0))*HLOOKUP(AE$4,$X$1:$AC$2,2,FALSE)*'[5]Number of Hazard Events'!J83*HLOOKUP(AE$4,[5]Assumptions!$B$2:$H$3,2,FALSE)</f>
        <v>3276383529.3717422</v>
      </c>
      <c r="AF83" s="84">
        <f>HLOOKUP(AF$5,$AE$1:$AH$3,2,FALSE)*INDEX('[5]Pop and Housing Units'!$J$4:$Q$115,MATCH('Relocation Components'!$B83,'[5]Pop and Housing Units'!$Q$4:$Q$115,0),MATCH('Relocation Components'!AF$4,'[5]Pop and Housing Units'!$J$4:$Q$4,0))*HLOOKUP(AF$4,$X$1:$AC$2,2,FALSE)*'[5]Number of Hazard Events'!K83*HLOOKUP(AF$4,[5]Assumptions!$B$2:$H$3,2,FALSE)</f>
        <v>0</v>
      </c>
      <c r="AG83" s="84">
        <f>HLOOKUP(AG$5,$AE$1:$AH$3,2,FALSE)*INDEX('[5]Pop and Housing Units'!$J$4:$Q$115,MATCH('Relocation Components'!$B83,'[5]Pop and Housing Units'!$Q$4:$Q$115,0),MATCH('Relocation Components'!AG$4,'[5]Pop and Housing Units'!$J$4:$Q$4,0))*HLOOKUP(AG$4,$X$1:$AC$2,2,FALSE)*'[5]Number of Hazard Events'!L83*HLOOKUP(AG$4,[5]Assumptions!$B$2:$H$3,2,FALSE)</f>
        <v>116355467.58440095</v>
      </c>
      <c r="AH83" s="84">
        <f>HLOOKUP(AH$5,$AE$1:$AH$3,2,FALSE)*INDEX('[5]Pop and Housing Units'!$J$4:$Q$115,MATCH('Relocation Components'!$B83,'[5]Pop and Housing Units'!$Q$4:$Q$115,0),MATCH('Relocation Components'!AH$4,'[5]Pop and Housing Units'!$J$4:$Q$4,0))*HLOOKUP(AH$4,$X$1:$AC$2,2,FALSE)*'[5]Number of Hazard Events'!M83*HLOOKUP(AH$4,[5]Assumptions!$B$2:$H$3,2,FALSE)</f>
        <v>40111801.981874354</v>
      </c>
      <c r="AI83" s="84">
        <f>HLOOKUP(AI$5,$AE$1:$AH$3,2,FALSE)*INDEX('[5]Pop and Housing Units'!$J$4:$Q$115,MATCH('Relocation Components'!$B83,'[5]Pop and Housing Units'!$Q$4:$Q$115,0),MATCH('Relocation Components'!AI$4,'[5]Pop and Housing Units'!$J$4:$Q$4,0))*HLOOKUP(AI$4,$X$1:$AC$2,2,FALSE)*'[5]Number of Hazard Events'!N83*HLOOKUP(AI$4,[5]Assumptions!$B$2:$H$3,2,FALSE)</f>
        <v>0</v>
      </c>
      <c r="AJ83" s="84">
        <f>HLOOKUP(AJ$5,$AE$1:$AH$3,2,FALSE)*INDEX('[5]Pop and Housing Units'!$J$4:$Q$115,MATCH('Relocation Components'!$B83,'[5]Pop and Housing Units'!$Q$4:$Q$115,0),MATCH('Relocation Components'!AJ$4,'[5]Pop and Housing Units'!$J$4:$Q$4,0))*HLOOKUP(AJ$4,$X$1:$AC$2,2,FALSE)*'[5]Number of Hazard Events'!O83*HLOOKUP(AJ$4,[5]Assumptions!$B$2:$H$3,2,FALSE)</f>
        <v>120521331.57550405</v>
      </c>
      <c r="AK83" s="84">
        <f>HLOOKUP(AK$5,$AE$1:$AH$3,2,FALSE)*INDEX('[5]Pop and Housing Units'!$J$4:$Q$115,MATCH('Relocation Components'!$B83,'[5]Pop and Housing Units'!$Q$4:$Q$115,0),MATCH('Relocation Components'!AK$4,'[5]Pop and Housing Units'!$J$4:$Q$4,0))*HLOOKUP(AK$4,$X$1:$AC$2,2,FALSE)*'[5]Number of Hazard Events'!P83*HLOOKUP(AK$4,[5]Assumptions!$B$2:$H$3,2,FALSE)</f>
        <v>43323475.762636334</v>
      </c>
      <c r="AL83" s="84">
        <f>HLOOKUP(AL$5,$AE$1:$AH$3,2,FALSE)*INDEX('[5]Pop and Housing Units'!$J$4:$Q$115,MATCH('Relocation Components'!$B83,'[5]Pop and Housing Units'!$Q$4:$Q$115,0),MATCH('Relocation Components'!AL$4,'[5]Pop and Housing Units'!$J$4:$Q$4,0))*HLOOKUP(AL$4,$X$1:$AC$2,2,FALSE)*'[5]Number of Hazard Events'!Q83*HLOOKUP(AL$4,[5]Assumptions!$B$2:$H$3,2,FALSE)</f>
        <v>0</v>
      </c>
      <c r="AM83" s="84">
        <f>HLOOKUP(AM$5,$AE$1:$AH$3,2,FALSE)*INDEX('[5]Pop and Housing Units'!$J$4:$Q$115,MATCH('Relocation Components'!$B83,'[5]Pop and Housing Units'!$Q$4:$Q$115,0),MATCH('Relocation Components'!AM$4,'[5]Pop and Housing Units'!$J$4:$Q$4,0))*HLOOKUP(AM$4,$X$1:$AC$2,2,FALSE)*'[5]Number of Hazard Events'!R83*HLOOKUP(AM$4,[5]Assumptions!$B$2:$H$3,2,FALSE)</f>
        <v>24559177.43748958</v>
      </c>
      <c r="AN83" s="84">
        <f>HLOOKUP(AN$5,$AE$1:$AH$3,2,FALSE)*INDEX('[5]Pop and Housing Units'!$J$4:$Q$115,MATCH('Relocation Components'!$B83,'[5]Pop and Housing Units'!$Q$4:$Q$115,0),MATCH('Relocation Components'!AN$4,'[5]Pop and Housing Units'!$J$4:$Q$4,0))*HLOOKUP(AN$4,$X$1:$AC$2,2,FALSE)*'[5]Number of Hazard Events'!S83*HLOOKUP(AN$4,[5]Assumptions!$B$2:$H$3,2,FALSE)</f>
        <v>6926290.0326428832</v>
      </c>
      <c r="AO83" s="84">
        <f>HLOOKUP(AO$5,$AE$1:$AH$3,2,FALSE)*INDEX('[5]Pop and Housing Units'!$J$4:$Q$115,MATCH('Relocation Components'!$B83,'[5]Pop and Housing Units'!$Q$4:$Q$115,0),MATCH('Relocation Components'!AO$4,'[5]Pop and Housing Units'!$J$4:$Q$4,0))*HLOOKUP(AO$4,$X$1:$AC$2,2,FALSE)*'[5]Number of Hazard Events'!T83*HLOOKUP(AO$4,[5]Assumptions!$B$2:$H$3,2,FALSE)</f>
        <v>0</v>
      </c>
      <c r="AP83" s="60">
        <f t="shared" si="20"/>
        <v>36138801778.337143</v>
      </c>
      <c r="AQ83" s="60">
        <f>'Emergency Relocation Component'!AN93</f>
        <v>36136093165.127693</v>
      </c>
      <c r="AR83" s="60">
        <f t="shared" si="17"/>
        <v>2708613.2094497681</v>
      </c>
      <c r="AS83" s="60">
        <f t="shared" si="18"/>
        <v>4604642.4560646052</v>
      </c>
      <c r="AT83" s="60">
        <f t="shared" si="19"/>
        <v>-13570891126.935095</v>
      </c>
    </row>
    <row r="84" spans="1:46">
      <c r="A84">
        <f t="shared" si="22"/>
        <v>0.02</v>
      </c>
      <c r="B84" s="12">
        <f t="shared" si="21"/>
        <v>2098</v>
      </c>
      <c r="C84" s="60">
        <f>IF(MOD($B84,10)=0,VLOOKUP($B84,'[6]R1 Analysis'!$B$45:$X$58,23,FALSE),(VLOOKUP(CEILING($B84,10),$B$6:$R$116,COLUMN()-1,FALSE)-VLOOKUP(FLOOR($B84,10),$B$6:$R$116,COLUMN()-1,FALSE))/10+C83)</f>
        <v>20477764.153239131</v>
      </c>
      <c r="D84" s="60">
        <f>IF(MOD($B84,10)=0,VLOOKUP($B84,'[6]R1 Analysis'!$B$45:$X$58,15,FALSE),(VLOOKUP(CEILING($B84,10),$B$6:$R$116,COLUMN()-1,FALSE)-VLOOKUP(FLOOR($B84,10),$B$6:$R$116,COLUMN()-1,FALSE))/10+D83)</f>
        <v>3201572.0159736038</v>
      </c>
      <c r="E84" s="60">
        <f>IF(MOD($B84,10)=0,VLOOKUP($B84,'[6]R1 Analysis'!$B$45:$X$58,22,FALSE),(VLOOKUP(CEILING($B84,10),$B$6:$R$116,COLUMN()-1,FALSE)-VLOOKUP(FLOOR($B84,10),$B$6:$R$116,COLUMN()-1,FALSE))/10+E83)</f>
        <v>670264.23582551442</v>
      </c>
      <c r="F84" s="60">
        <f>IF(MOD($B84,10)=0,VLOOKUP($B84,'[6]R2 Analysis'!$B$45:$X$58,8,FALSE),(VLOOKUP(CEILING($B84,10),$B$6:$R$116,COLUMN()-1,FALSE)-VLOOKUP(FLOOR($B84,10),$B$6:$R$116,COLUMN()-1,FALSE))/10+F83)</f>
        <v>199509556.01866668</v>
      </c>
      <c r="G84" s="60">
        <f>IF(MOD($B84,10)=0,VLOOKUP($B84,'[6]R2 Analysis'!$B$45:$X$58,15,FALSE),(VLOOKUP(CEILING($B84,10),$B$6:$R$116,COLUMN()-1,FALSE)-VLOOKUP(FLOOR($B84,10),$B$6:$R$116,COLUMN()-1,FALSE))/10+G83)</f>
        <v>6264845.4834418595</v>
      </c>
      <c r="H84" s="60">
        <f>IF(MOD($B84,10)=0,VLOOKUP($B84,'[6]R2 Analysis'!$B$45:$X$58,22,FALSE),(VLOOKUP(CEILING($B84,10),$B$6:$R$116,COLUMN()-1,FALSE)-VLOOKUP(FLOOR($B84,10),$B$6:$R$116,COLUMN()-1,FALSE))/10+H83)</f>
        <v>1288631.4282901241</v>
      </c>
      <c r="I84" s="60">
        <f>IF(MOD($B84,10)=0,VLOOKUP($B84,'[6]R3 Analysis'!$B$45:$X$58,8,FALSE),(VLOOKUP(CEILING($B84,10),$B$6:$R$116,COLUMN()-1,FALSE)-VLOOKUP(FLOOR($B84,10),$B$6:$R$116,COLUMN()-1,FALSE))/10+I83)</f>
        <v>32620879.439483888</v>
      </c>
      <c r="J84" s="60">
        <f>IF(MOD($B84,10)=0,VLOOKUP($B84,'[6]R3 Analysis'!$B$45:$X$58,15,FALSE),(VLOOKUP(CEILING($B84,10),$B$6:$R$116,COLUMN()-1,FALSE)-VLOOKUP(FLOOR($B84,10),$B$6:$R$116,COLUMN()-1,FALSE))/10+J83)</f>
        <v>2258164.6824000007</v>
      </c>
      <c r="K84" s="60">
        <f>IF(MOD($B84,10)=0,VLOOKUP($B84,'[6]R3 Analysis'!$B$45:$X$58,22,FALSE),(VLOOKUP(CEILING($B84,10),$B$6:$R$116,COLUMN()-1,FALSE)-VLOOKUP(FLOOR($B84,10),$B$6:$R$116,COLUMN()-1,FALSE))/10+K83)</f>
        <v>861833.92047927936</v>
      </c>
      <c r="L84" s="60">
        <f>IF(MOD($B84,10)=0,VLOOKUP($B84,'[6]R4 Analysis'!$B$45:$X$58,8,FALSE),(VLOOKUP(CEILING($B84,10),$B$6:$R$116,COLUMN()-1,FALSE)-VLOOKUP(FLOOR($B84,10),$B$6:$R$116,COLUMN()-1,FALSE))/10+L83)</f>
        <v>20414948.145648066</v>
      </c>
      <c r="M84" s="60">
        <f>IF(MOD($B84,10)=0,VLOOKUP($B84,'[6]R4 Analysis'!$B$45:$X$58,15,FALSE),(VLOOKUP(CEILING($B84,10),$B$6:$R$116,COLUMN()-1,FALSE)-VLOOKUP(FLOOR($B84,10),$B$6:$R$116,COLUMN()-1,FALSE))/10+M83)</f>
        <v>760611.3332934347</v>
      </c>
      <c r="N84" s="60">
        <f>IF(MOD($B84,10)=0,VLOOKUP($B84,'[6]R4 Analysis'!$B$45:$X$58,22,FALSE),(VLOOKUP(CEILING($B84,10),$B$6:$R$116,COLUMN()-1,FALSE)-VLOOKUP(FLOOR($B84,10),$B$6:$R$116,COLUMN()-1,FALSE))/10+N83)</f>
        <v>279167.20940418565</v>
      </c>
      <c r="O84" s="60">
        <f>IF(MOD($B84,10)=0,VLOOKUP($B84,'[6]R5 Analysis'!$B$45:$X$58,8,FALSE),(VLOOKUP(CEILING($B84,10),$B$6:$R$116,COLUMN()-1,FALSE)-VLOOKUP(FLOOR($B84,10),$B$6:$R$116,COLUMN()-1,FALSE))/10+O83)</f>
        <v>45651675.002299979</v>
      </c>
      <c r="P84" s="60">
        <f>IF(MOD($B84,10)=0,VLOOKUP($B84,'[6]R5 Analysis'!$B$45:$X$58,15,FALSE),(VLOOKUP(CEILING($B84,10),$B$6:$R$116,COLUMN()-1,FALSE)-VLOOKUP(FLOOR($B84,10),$B$6:$R$116,COLUMN()-1,FALSE))/10+P83)</f>
        <v>654342.60129599995</v>
      </c>
      <c r="Q84" s="60">
        <f>IF(MOD($B84,10)=0,VLOOKUP($B84,'[6]R5 Analysis'!$B$45:$X$58,22,FALSE),(VLOOKUP(CEILING($B84,10),$B$6:$R$116,COLUMN()-1,FALSE)-VLOOKUP(FLOOR($B84,10),$B$6:$R$116,COLUMN()-1,FALSE))/10+Q83)</f>
        <v>271561.71957244899</v>
      </c>
      <c r="R84" s="60">
        <f>IF(MOD($B84,10)=0,VLOOKUP($B84,'[6]R6 Analysis'!$B$45:$X$58,8,FALSE),(VLOOKUP(CEILING($B84,10),$B$6:$R$116,COLUMN()-1,FALSE)-VLOOKUP(FLOOR($B84,10),$B$6:$R$116,COLUMN()-1,FALSE))/10+R83)</f>
        <v>2596029.5222</v>
      </c>
      <c r="S84" s="60">
        <f>IF(MOD($B84,10)=0,VLOOKUP($B84,'[6]R6 Analysis'!$B$45:$X$58,15,FALSE),(VLOOKUP(CEILING($B84,10),$B$6:$T$116,COLUMN()-1,FALSE)-VLOOKUP(FLOOR($B84,10),$B$6:$T$116,COLUMN()-1,FALSE))/10+S83)</f>
        <v>318799.12526000023</v>
      </c>
      <c r="T84" s="60">
        <f>IF(MOD($B84,10)=0,VLOOKUP($B84,'[6]R6 Analysis'!$B$45:$X$58,22,FALSE),(VLOOKUP(CEILING($B84,10),$B$6:$T$116,COLUMN()-1,FALSE)-VLOOKUP(FLOOR($B84,10),$B$6:$T$116,COLUMN()-1,FALSE))/10+T83)</f>
        <v>175136.20906088143</v>
      </c>
      <c r="U84" s="60">
        <f t="shared" si="15"/>
        <v>338275782.24583501</v>
      </c>
      <c r="V84" s="60">
        <f>'Emergency Relocation Component'!U94</f>
        <v>14537220518.283886</v>
      </c>
      <c r="W84" s="103">
        <f t="shared" si="16"/>
        <v>-14198944736.038052</v>
      </c>
      <c r="X84" s="84">
        <f>HLOOKUP(X$5,$AE$1:$AH$3,2,FALSE)*INDEX('[5]Pop and Housing Units'!$J$4:$Q$115,MATCH('Relocation Components'!$B84,'[5]Pop and Housing Units'!$Q$4:$Q$115,0),MATCH('Relocation Components'!X$4,'[5]Pop and Housing Units'!$J$4:$Q$4,0))*HLOOKUP(X$4,$X$1:$AC$2,2,FALSE)*'[5]Number of Hazard Events'!C84*HLOOKUP(X$4,[5]Assumptions!$B$2:$H$3,2,FALSE)</f>
        <v>6320026414.958065</v>
      </c>
      <c r="Y84" s="84">
        <f>HLOOKUP(Y$5,$AE$1:$AH$3,2,FALSE)*INDEX('[5]Pop and Housing Units'!$J$4:$Q$115,MATCH('Relocation Components'!$B84,'[5]Pop and Housing Units'!$Q$4:$Q$115,0),MATCH('Relocation Components'!Y$4,'[5]Pop and Housing Units'!$J$4:$Q$4,0))*HLOOKUP(Y$4,$X$1:$AC$2,2,FALSE)*'[5]Number of Hazard Events'!D84*HLOOKUP(Y$4,[5]Assumptions!$B$2:$H$3,2,FALSE)</f>
        <v>2012542348.2021449</v>
      </c>
      <c r="Z84" s="84">
        <f>HLOOKUP(Z$5,$AE$1:$AH$3,2,FALSE)*INDEX('[5]Pop and Housing Units'!$J$4:$Q$115,MATCH('Relocation Components'!$B84,'[5]Pop and Housing Units'!$Q$4:$Q$115,0),MATCH('Relocation Components'!Z$4,'[5]Pop and Housing Units'!$J$4:$Q$4,0))*HLOOKUP(Z$4,$X$1:$AC$2,2,FALSE)*'[5]Number of Hazard Events'!E84*HLOOKUP(Z$4,[5]Assumptions!$B$2:$H$3,2,FALSE)</f>
        <v>0</v>
      </c>
      <c r="AA84" s="84">
        <f>HLOOKUP(AA$5,$AE$1:$AH$3,2,FALSE)*INDEX('[5]Pop and Housing Units'!$J$4:$Q$115,MATCH('Relocation Components'!$B84,'[5]Pop and Housing Units'!$Q$4:$Q$115,0),MATCH('Relocation Components'!AA$4,'[5]Pop and Housing Units'!$J$4:$Q$4,0))*HLOOKUP(AA$4,$X$1:$AC$2,2,FALSE)*'[5]Number of Hazard Events'!F84*HLOOKUP(AA$4,[5]Assumptions!$B$2:$H$3,2,FALSE)</f>
        <v>6932646308.0189877</v>
      </c>
      <c r="AB84" s="84">
        <f>HLOOKUP(AB$5,$AE$1:$AH$3,2,FALSE)*INDEX('[5]Pop and Housing Units'!$J$4:$Q$115,MATCH('Relocation Components'!$B84,'[5]Pop and Housing Units'!$Q$4:$Q$115,0),MATCH('Relocation Components'!AB$4,'[5]Pop and Housing Units'!$J$4:$Q$4,0))*HLOOKUP(AB$4,$X$1:$AC$2,2,FALSE)*'[5]Number of Hazard Events'!G84*HLOOKUP(AB$4,[5]Assumptions!$B$2:$H$3,2,FALSE)</f>
        <v>2012633120.8713596</v>
      </c>
      <c r="AC84" s="84">
        <f>HLOOKUP(AC$5,$AE$1:$AH$3,2,FALSE)*INDEX('[5]Pop and Housing Units'!$J$4:$Q$115,MATCH('Relocation Components'!$B84,'[5]Pop and Housing Units'!$Q$4:$Q$115,0),MATCH('Relocation Components'!AC$4,'[5]Pop and Housing Units'!$J$4:$Q$4,0))*HLOOKUP(AC$4,$X$1:$AC$2,2,FALSE)*'[5]Number of Hazard Events'!H84*HLOOKUP(AC$4,[5]Assumptions!$B$2:$H$3,2,FALSE)</f>
        <v>0</v>
      </c>
      <c r="AD84" s="84">
        <f>HLOOKUP(AD$5,$AE$1:$AH$3,2,FALSE)*INDEX('[5]Pop and Housing Units'!$J$4:$Q$115,MATCH('Relocation Components'!$B84,'[5]Pop and Housing Units'!$Q$4:$Q$115,0),MATCH('Relocation Components'!AD$4,'[5]Pop and Housing Units'!$J$4:$Q$4,0))*HLOOKUP(AD$4,$X$1:$AC$2,2,FALSE)*'[5]Number of Hazard Events'!I84*HLOOKUP(AD$4,[5]Assumptions!$B$2:$H$3,2,FALSE)</f>
        <v>16532366902.356005</v>
      </c>
      <c r="AE84" s="84">
        <f>HLOOKUP(AE$5,$AE$1:$AH$3,2,FALSE)*INDEX('[5]Pop and Housing Units'!$J$4:$Q$115,MATCH('Relocation Components'!$B84,'[5]Pop and Housing Units'!$Q$4:$Q$115,0),MATCH('Relocation Components'!AE$4,'[5]Pop and Housing Units'!$J$4:$Q$4,0))*HLOOKUP(AE$4,$X$1:$AC$2,2,FALSE)*'[5]Number of Hazard Events'!J84*HLOOKUP(AE$4,[5]Assumptions!$B$2:$H$3,2,FALSE)</f>
        <v>3408595960.7761106</v>
      </c>
      <c r="AF84" s="84">
        <f>HLOOKUP(AF$5,$AE$1:$AH$3,2,FALSE)*INDEX('[5]Pop and Housing Units'!$J$4:$Q$115,MATCH('Relocation Components'!$B84,'[5]Pop and Housing Units'!$Q$4:$Q$115,0),MATCH('Relocation Components'!AF$4,'[5]Pop and Housing Units'!$J$4:$Q$4,0))*HLOOKUP(AF$4,$X$1:$AC$2,2,FALSE)*'[5]Number of Hazard Events'!K84*HLOOKUP(AF$4,[5]Assumptions!$B$2:$H$3,2,FALSE)</f>
        <v>0</v>
      </c>
      <c r="AG84" s="84">
        <f>HLOOKUP(AG$5,$AE$1:$AH$3,2,FALSE)*INDEX('[5]Pop and Housing Units'!$J$4:$Q$115,MATCH('Relocation Components'!$B84,'[5]Pop and Housing Units'!$Q$4:$Q$115,0),MATCH('Relocation Components'!AG$4,'[5]Pop and Housing Units'!$J$4:$Q$4,0))*HLOOKUP(AG$4,$X$1:$AC$2,2,FALSE)*'[5]Number of Hazard Events'!L84*HLOOKUP(AG$4,[5]Assumptions!$B$2:$H$3,2,FALSE)</f>
        <v>116385510.63954507</v>
      </c>
      <c r="AH84" s="84">
        <f>HLOOKUP(AH$5,$AE$1:$AH$3,2,FALSE)*INDEX('[5]Pop and Housing Units'!$J$4:$Q$115,MATCH('Relocation Components'!$B84,'[5]Pop and Housing Units'!$Q$4:$Q$115,0),MATCH('Relocation Components'!AH$4,'[5]Pop and Housing Units'!$J$4:$Q$4,0))*HLOOKUP(AH$4,$X$1:$AC$2,2,FALSE)*'[5]Number of Hazard Events'!M84*HLOOKUP(AH$4,[5]Assumptions!$B$2:$H$3,2,FALSE)</f>
        <v>40115043.437234066</v>
      </c>
      <c r="AI84" s="84">
        <f>HLOOKUP(AI$5,$AE$1:$AH$3,2,FALSE)*INDEX('[5]Pop and Housing Units'!$J$4:$Q$115,MATCH('Relocation Components'!$B84,'[5]Pop and Housing Units'!$Q$4:$Q$115,0),MATCH('Relocation Components'!AI$4,'[5]Pop and Housing Units'!$J$4:$Q$4,0))*HLOOKUP(AI$4,$X$1:$AC$2,2,FALSE)*'[5]Number of Hazard Events'!N84*HLOOKUP(AI$4,[5]Assumptions!$B$2:$H$3,2,FALSE)</f>
        <v>0</v>
      </c>
      <c r="AJ84" s="84">
        <f>HLOOKUP(AJ$5,$AE$1:$AH$3,2,FALSE)*INDEX('[5]Pop and Housing Units'!$J$4:$Q$115,MATCH('Relocation Components'!$B84,'[5]Pop and Housing Units'!$Q$4:$Q$115,0),MATCH('Relocation Components'!AJ$4,'[5]Pop and Housing Units'!$J$4:$Q$4,0))*HLOOKUP(AJ$4,$X$1:$AC$2,2,FALSE)*'[5]Number of Hazard Events'!O84*HLOOKUP(AJ$4,[5]Assumptions!$B$2:$H$3,2,FALSE)</f>
        <v>120553335.13354367</v>
      </c>
      <c r="AK84" s="84">
        <f>HLOOKUP(AK$5,$AE$1:$AH$3,2,FALSE)*INDEX('[5]Pop and Housing Units'!$J$4:$Q$115,MATCH('Relocation Components'!$B84,'[5]Pop and Housing Units'!$Q$4:$Q$115,0),MATCH('Relocation Components'!AK$4,'[5]Pop and Housing Units'!$J$4:$Q$4,0))*HLOOKUP(AK$4,$X$1:$AC$2,2,FALSE)*'[5]Number of Hazard Events'!P84*HLOOKUP(AK$4,[5]Assumptions!$B$2:$H$3,2,FALSE)</f>
        <v>43344467.469144337</v>
      </c>
      <c r="AL84" s="84">
        <f>HLOOKUP(AL$5,$AE$1:$AH$3,2,FALSE)*INDEX('[5]Pop and Housing Units'!$J$4:$Q$115,MATCH('Relocation Components'!$B84,'[5]Pop and Housing Units'!$Q$4:$Q$115,0),MATCH('Relocation Components'!AL$4,'[5]Pop and Housing Units'!$J$4:$Q$4,0))*HLOOKUP(AL$4,$X$1:$AC$2,2,FALSE)*'[5]Number of Hazard Events'!Q84*HLOOKUP(AL$4,[5]Assumptions!$B$2:$H$3,2,FALSE)</f>
        <v>0</v>
      </c>
      <c r="AM84" s="84">
        <f>HLOOKUP(AM$5,$AE$1:$AH$3,2,FALSE)*INDEX('[5]Pop and Housing Units'!$J$4:$Q$115,MATCH('Relocation Components'!$B84,'[5]Pop and Housing Units'!$Q$4:$Q$115,0),MATCH('Relocation Components'!AM$4,'[5]Pop and Housing Units'!$J$4:$Q$4,0))*HLOOKUP(AM$4,$X$1:$AC$2,2,FALSE)*'[5]Number of Hazard Events'!R84*HLOOKUP(AM$4,[5]Assumptions!$B$2:$H$3,2,FALSE)</f>
        <v>24680630.560007352</v>
      </c>
      <c r="AN84" s="84">
        <f>HLOOKUP(AN$5,$AE$1:$AH$3,2,FALSE)*INDEX('[5]Pop and Housing Units'!$J$4:$Q$115,MATCH('Relocation Components'!$B84,'[5]Pop and Housing Units'!$Q$4:$Q$115,0),MATCH('Relocation Components'!AN$4,'[5]Pop and Housing Units'!$J$4:$Q$4,0))*HLOOKUP(AN$4,$X$1:$AC$2,2,FALSE)*'[5]Number of Hazard Events'!S84*HLOOKUP(AN$4,[5]Assumptions!$B$2:$H$3,2,FALSE)</f>
        <v>6960568.3449801737</v>
      </c>
      <c r="AO84" s="84">
        <f>HLOOKUP(AO$5,$AE$1:$AH$3,2,FALSE)*INDEX('[5]Pop and Housing Units'!$J$4:$Q$115,MATCH('Relocation Components'!$B84,'[5]Pop and Housing Units'!$Q$4:$Q$115,0),MATCH('Relocation Components'!AO$4,'[5]Pop and Housing Units'!$J$4:$Q$4,0))*HLOOKUP(AO$4,$X$1:$AC$2,2,FALSE)*'[5]Number of Hazard Events'!T84*HLOOKUP(AO$4,[5]Assumptions!$B$2:$H$3,2,FALSE)</f>
        <v>0</v>
      </c>
      <c r="AP84" s="60">
        <f t="shared" si="20"/>
        <v>37570850610.76712</v>
      </c>
      <c r="AQ84" s="60">
        <f>'Emergency Relocation Component'!AN94</f>
        <v>37568044714.328362</v>
      </c>
      <c r="AR84" s="60">
        <f t="shared" si="17"/>
        <v>2805896.4387588501</v>
      </c>
      <c r="AS84" s="60">
        <f t="shared" si="18"/>
        <v>4770023.9458900448</v>
      </c>
      <c r="AT84" s="60">
        <f t="shared" si="19"/>
        <v>-14194174712.092161</v>
      </c>
    </row>
    <row r="85" spans="1:46">
      <c r="A85">
        <f t="shared" si="22"/>
        <v>0.02</v>
      </c>
      <c r="B85" s="12">
        <f t="shared" si="21"/>
        <v>2099</v>
      </c>
      <c r="C85" s="60">
        <f>IF(MOD($B85,10)=0,VLOOKUP($B85,'[6]R1 Analysis'!$B$45:$X$58,23,FALSE),(VLOOKUP(CEILING($B85,10),$B$6:$R$116,COLUMN()-1,FALSE)-VLOOKUP(FLOOR($B85,10),$B$6:$R$116,COLUMN()-1,FALSE))/10+C84)</f>
        <v>20373721.938104503</v>
      </c>
      <c r="D85" s="60">
        <f>IF(MOD($B85,10)=0,VLOOKUP($B85,'[6]R1 Analysis'!$B$45:$X$58,15,FALSE),(VLOOKUP(CEILING($B85,10),$B$6:$R$116,COLUMN()-1,FALSE)-VLOOKUP(FLOOR($B85,10),$B$6:$R$116,COLUMN()-1,FALSE))/10+D84)</f>
        <v>3185459.9010323514</v>
      </c>
      <c r="E85" s="60">
        <f>IF(MOD($B85,10)=0,VLOOKUP($B85,'[6]R1 Analysis'!$B$45:$X$58,22,FALSE),(VLOOKUP(CEILING($B85,10),$B$6:$R$116,COLUMN()-1,FALSE)-VLOOKUP(FLOOR($B85,10),$B$6:$R$116,COLUMN()-1,FALSE))/10+E84)</f>
        <v>666866.57404444448</v>
      </c>
      <c r="F85" s="60">
        <f>IF(MOD($B85,10)=0,VLOOKUP($B85,'[6]R2 Analysis'!$B$45:$X$58,8,FALSE),(VLOOKUP(CEILING($B85,10),$B$6:$R$116,COLUMN()-1,FALSE)-VLOOKUP(FLOOR($B85,10),$B$6:$R$116,COLUMN()-1,FALSE))/10+F84)</f>
        <v>198494151.11790478</v>
      </c>
      <c r="G85" s="60">
        <f>IF(MOD($B85,10)=0,VLOOKUP($B85,'[6]R2 Analysis'!$B$45:$X$58,15,FALSE),(VLOOKUP(CEILING($B85,10),$B$6:$R$116,COLUMN()-1,FALSE)-VLOOKUP(FLOOR($B85,10),$B$6:$R$116,COLUMN()-1,FALSE))/10+G84)</f>
        <v>6233222.0643953476</v>
      </c>
      <c r="H85" s="60">
        <f>IF(MOD($B85,10)=0,VLOOKUP($B85,'[6]R2 Analysis'!$B$45:$X$58,22,FALSE),(VLOOKUP(CEILING($B85,10),$B$6:$R$116,COLUMN()-1,FALSE)-VLOOKUP(FLOOR($B85,10),$B$6:$R$116,COLUMN()-1,FALSE))/10+H84)</f>
        <v>1282104.977774692</v>
      </c>
      <c r="I85" s="60">
        <f>IF(MOD($B85,10)=0,VLOOKUP($B85,'[6]R3 Analysis'!$B$45:$X$58,8,FALSE),(VLOOKUP(CEILING($B85,10),$B$6:$R$116,COLUMN()-1,FALSE)-VLOOKUP(FLOOR($B85,10),$B$6:$R$116,COLUMN()-1,FALSE))/10+I84)</f>
        <v>32456312.222580664</v>
      </c>
      <c r="J85" s="60">
        <f>IF(MOD($B85,10)=0,VLOOKUP($B85,'[6]R3 Analysis'!$B$45:$X$58,15,FALSE),(VLOOKUP(CEILING($B85,10),$B$6:$R$116,COLUMN()-1,FALSE)-VLOOKUP(FLOOR($B85,10),$B$6:$R$116,COLUMN()-1,FALSE))/10+J84)</f>
        <v>2246745.5472000008</v>
      </c>
      <c r="K85" s="60">
        <f>IF(MOD($B85,10)=0,VLOOKUP($B85,'[6]R3 Analysis'!$B$45:$X$58,22,FALSE),(VLOOKUP(CEILING($B85,10),$B$6:$R$116,COLUMN()-1,FALSE)-VLOOKUP(FLOOR($B85,10),$B$6:$R$116,COLUMN()-1,FALSE))/10+K84)</f>
        <v>857465.30835225235</v>
      </c>
      <c r="L85" s="60">
        <f>IF(MOD($B85,10)=0,VLOOKUP($B85,'[6]R4 Analysis'!$B$45:$X$58,8,FALSE),(VLOOKUP(CEILING($B85,10),$B$6:$R$116,COLUMN()-1,FALSE)-VLOOKUP(FLOOR($B85,10),$B$6:$R$116,COLUMN()-1,FALSE))/10+L84)</f>
        <v>20314358.302602872</v>
      </c>
      <c r="M85" s="60">
        <f>IF(MOD($B85,10)=0,VLOOKUP($B85,'[6]R4 Analysis'!$B$45:$X$58,15,FALSE),(VLOOKUP(CEILING($B85,10),$B$6:$R$116,COLUMN()-1,FALSE)-VLOOKUP(FLOOR($B85,10),$B$6:$R$116,COLUMN()-1,FALSE))/10+M84)</f>
        <v>756728.0215169196</v>
      </c>
      <c r="N85" s="60">
        <f>IF(MOD($B85,10)=0,VLOOKUP($B85,'[6]R4 Analysis'!$B$45:$X$58,22,FALSE),(VLOOKUP(CEILING($B85,10),$B$6:$R$116,COLUMN()-1,FALSE)-VLOOKUP(FLOOR($B85,10),$B$6:$R$116,COLUMN()-1,FALSE))/10+N84)</f>
        <v>277752.04606242041</v>
      </c>
      <c r="O85" s="60">
        <f>IF(MOD($B85,10)=0,VLOOKUP($B85,'[6]R5 Analysis'!$B$45:$X$58,8,FALSE),(VLOOKUP(CEILING($B85,10),$B$6:$R$116,COLUMN()-1,FALSE)-VLOOKUP(FLOOR($B85,10),$B$6:$R$116,COLUMN()-1,FALSE))/10+O84)</f>
        <v>45412521.873649977</v>
      </c>
      <c r="P85" s="60">
        <f>IF(MOD($B85,10)=0,VLOOKUP($B85,'[6]R5 Analysis'!$B$45:$X$58,15,FALSE),(VLOOKUP(CEILING($B85,10),$B$6:$R$116,COLUMN()-1,FALSE)-VLOOKUP(FLOOR($B85,10),$B$6:$R$116,COLUMN()-1,FALSE))/10+P84)</f>
        <v>651058.70609765511</v>
      </c>
      <c r="Q85" s="60">
        <f>IF(MOD($B85,10)=0,VLOOKUP($B85,'[6]R5 Analysis'!$B$45:$X$58,22,FALSE),(VLOOKUP(CEILING($B85,10),$B$6:$R$116,COLUMN()-1,FALSE)-VLOOKUP(FLOOR($B85,10),$B$6:$R$116,COLUMN()-1,FALSE))/10+Q84)</f>
        <v>270186.0355744898</v>
      </c>
      <c r="R85" s="60">
        <f>IF(MOD($B85,10)=0,VLOOKUP($B85,'[6]R6 Analysis'!$B$45:$X$58,8,FALSE),(VLOOKUP(CEILING($B85,10),$B$6:$R$116,COLUMN()-1,FALSE)-VLOOKUP(FLOOR($B85,10),$B$6:$R$116,COLUMN()-1,FALSE))/10+R84)</f>
        <v>2583002.0017875</v>
      </c>
      <c r="S85" s="60">
        <f>IF(MOD($B85,10)=0,VLOOKUP($B85,'[6]R6 Analysis'!$B$45:$X$58,15,FALSE),(VLOOKUP(CEILING($B85,10),$B$6:$T$116,COLUMN()-1,FALSE)-VLOOKUP(FLOOR($B85,10),$B$6:$T$116,COLUMN()-1,FALSE))/10+S84)</f>
        <v>317200.48843000026</v>
      </c>
      <c r="T85" s="60">
        <f>IF(MOD($B85,10)=0,VLOOKUP($B85,'[6]R6 Analysis'!$B$45:$X$58,22,FALSE),(VLOOKUP(CEILING($B85,10),$B$6:$T$116,COLUMN()-1,FALSE)-VLOOKUP(FLOOR($B85,10),$B$6:$T$116,COLUMN()-1,FALSE))/10+T84)</f>
        <v>174248.9639216272</v>
      </c>
      <c r="U85" s="60">
        <f t="shared" si="15"/>
        <v>336553106.09103245</v>
      </c>
      <c r="V85" s="60">
        <f>'Emergency Relocation Component'!U95</f>
        <v>15186330702.255714</v>
      </c>
      <c r="W85" s="103">
        <f t="shared" si="16"/>
        <v>-14849777596.164682</v>
      </c>
      <c r="X85" s="84">
        <f>HLOOKUP(X$5,$AE$1:$AH$3,2,FALSE)*INDEX('[5]Pop and Housing Units'!$J$4:$Q$115,MATCH('Relocation Components'!$B85,'[5]Pop and Housing Units'!$Q$4:$Q$115,0),MATCH('Relocation Components'!X$4,'[5]Pop and Housing Units'!$J$4:$Q$4,0))*HLOOKUP(X$4,$X$1:$AC$2,2,FALSE)*'[5]Number of Hazard Events'!C85*HLOOKUP(X$4,[5]Assumptions!$B$2:$H$3,2,FALSE)</f>
        <v>6576209321.6985273</v>
      </c>
      <c r="Y85" s="84">
        <f>HLOOKUP(Y$5,$AE$1:$AH$3,2,FALSE)*INDEX('[5]Pop and Housing Units'!$J$4:$Q$115,MATCH('Relocation Components'!$B85,'[5]Pop and Housing Units'!$Q$4:$Q$115,0),MATCH('Relocation Components'!Y$4,'[5]Pop and Housing Units'!$J$4:$Q$4,0))*HLOOKUP(Y$4,$X$1:$AC$2,2,FALSE)*'[5]Number of Hazard Events'!D85*HLOOKUP(Y$4,[5]Assumptions!$B$2:$H$3,2,FALSE)</f>
        <v>2094242896.5537961</v>
      </c>
      <c r="Z85" s="84">
        <f>HLOOKUP(Z$5,$AE$1:$AH$3,2,FALSE)*INDEX('[5]Pop and Housing Units'!$J$4:$Q$115,MATCH('Relocation Components'!$B85,'[5]Pop and Housing Units'!$Q$4:$Q$115,0),MATCH('Relocation Components'!Z$4,'[5]Pop and Housing Units'!$J$4:$Q$4,0))*HLOOKUP(Z$4,$X$1:$AC$2,2,FALSE)*'[5]Number of Hazard Events'!E85*HLOOKUP(Z$4,[5]Assumptions!$B$2:$H$3,2,FALSE)</f>
        <v>0</v>
      </c>
      <c r="AA85" s="84">
        <f>HLOOKUP(AA$5,$AE$1:$AH$3,2,FALSE)*INDEX('[5]Pop and Housing Units'!$J$4:$Q$115,MATCH('Relocation Components'!$B85,'[5]Pop and Housing Units'!$Q$4:$Q$115,0),MATCH('Relocation Components'!AA$4,'[5]Pop and Housing Units'!$J$4:$Q$4,0))*HLOOKUP(AA$4,$X$1:$AC$2,2,FALSE)*'[5]Number of Hazard Events'!F85*HLOOKUP(AA$4,[5]Assumptions!$B$2:$H$3,2,FALSE)</f>
        <v>7203555359.615819</v>
      </c>
      <c r="AB85" s="84">
        <f>HLOOKUP(AB$5,$AE$1:$AH$3,2,FALSE)*INDEX('[5]Pop and Housing Units'!$J$4:$Q$115,MATCH('Relocation Components'!$B85,'[5]Pop and Housing Units'!$Q$4:$Q$115,0),MATCH('Relocation Components'!AB$4,'[5]Pop and Housing Units'!$J$4:$Q$4,0))*HLOOKUP(AB$4,$X$1:$AC$2,2,FALSE)*'[5]Number of Hazard Events'!G85*HLOOKUP(AB$4,[5]Assumptions!$B$2:$H$3,2,FALSE)</f>
        <v>2091369128.3513312</v>
      </c>
      <c r="AC85" s="84">
        <f>HLOOKUP(AC$5,$AE$1:$AH$3,2,FALSE)*INDEX('[5]Pop and Housing Units'!$J$4:$Q$115,MATCH('Relocation Components'!$B85,'[5]Pop and Housing Units'!$Q$4:$Q$115,0),MATCH('Relocation Components'!AC$4,'[5]Pop and Housing Units'!$J$4:$Q$4,0))*HLOOKUP(AC$4,$X$1:$AC$2,2,FALSE)*'[5]Number of Hazard Events'!H85*HLOOKUP(AC$4,[5]Assumptions!$B$2:$H$3,2,FALSE)</f>
        <v>0</v>
      </c>
      <c r="AD85" s="84">
        <f>HLOOKUP(AD$5,$AE$1:$AH$3,2,FALSE)*INDEX('[5]Pop and Housing Units'!$J$4:$Q$115,MATCH('Relocation Components'!$B85,'[5]Pop and Housing Units'!$Q$4:$Q$115,0),MATCH('Relocation Components'!AD$4,'[5]Pop and Housing Units'!$J$4:$Q$4,0))*HLOOKUP(AD$4,$X$1:$AC$2,2,FALSE)*'[5]Number of Hazard Events'!I85*HLOOKUP(AD$4,[5]Assumptions!$B$2:$H$3,2,FALSE)</f>
        <v>17202413952.877361</v>
      </c>
      <c r="AE85" s="84">
        <f>HLOOKUP(AE$5,$AE$1:$AH$3,2,FALSE)*INDEX('[5]Pop and Housing Units'!$J$4:$Q$115,MATCH('Relocation Components'!$B85,'[5]Pop and Housing Units'!$Q$4:$Q$115,0),MATCH('Relocation Components'!AE$4,'[5]Pop and Housing Units'!$J$4:$Q$4,0))*HLOOKUP(AE$4,$X$1:$AC$2,2,FALSE)*'[5]Number of Hazard Events'!J85*HLOOKUP(AE$4,[5]Assumptions!$B$2:$H$3,2,FALSE)</f>
        <v>3546701639.5464749</v>
      </c>
      <c r="AF85" s="84">
        <f>HLOOKUP(AF$5,$AE$1:$AH$3,2,FALSE)*INDEX('[5]Pop and Housing Units'!$J$4:$Q$115,MATCH('Relocation Components'!$B85,'[5]Pop and Housing Units'!$Q$4:$Q$115,0),MATCH('Relocation Components'!AF$4,'[5]Pop and Housing Units'!$J$4:$Q$4,0))*HLOOKUP(AF$4,$X$1:$AC$2,2,FALSE)*'[5]Number of Hazard Events'!K85*HLOOKUP(AF$4,[5]Assumptions!$B$2:$H$3,2,FALSE)</f>
        <v>0</v>
      </c>
      <c r="AG85" s="84">
        <f>HLOOKUP(AG$5,$AE$1:$AH$3,2,FALSE)*INDEX('[5]Pop and Housing Units'!$J$4:$Q$115,MATCH('Relocation Components'!$B85,'[5]Pop and Housing Units'!$Q$4:$Q$115,0),MATCH('Relocation Components'!AG$4,'[5]Pop and Housing Units'!$J$4:$Q$4,0))*HLOOKUP(AG$4,$X$1:$AC$2,2,FALSE)*'[5]Number of Hazard Events'!L85*HLOOKUP(AG$4,[5]Assumptions!$B$2:$H$3,2,FALSE)</f>
        <v>116409635.595457</v>
      </c>
      <c r="AH85" s="84">
        <f>HLOOKUP(AH$5,$AE$1:$AH$3,2,FALSE)*INDEX('[5]Pop and Housing Units'!$J$4:$Q$115,MATCH('Relocation Components'!$B85,'[5]Pop and Housing Units'!$Q$4:$Q$115,0),MATCH('Relocation Components'!AH$4,'[5]Pop and Housing Units'!$J$4:$Q$4,0))*HLOOKUP(AH$4,$X$1:$AC$2,2,FALSE)*'[5]Number of Hazard Events'!M85*HLOOKUP(AH$4,[5]Assumptions!$B$2:$H$3,2,FALSE)</f>
        <v>40116171.285725132</v>
      </c>
      <c r="AI85" s="84">
        <f>HLOOKUP(AI$5,$AE$1:$AH$3,2,FALSE)*INDEX('[5]Pop and Housing Units'!$J$4:$Q$115,MATCH('Relocation Components'!$B85,'[5]Pop and Housing Units'!$Q$4:$Q$115,0),MATCH('Relocation Components'!AI$4,'[5]Pop and Housing Units'!$J$4:$Q$4,0))*HLOOKUP(AI$4,$X$1:$AC$2,2,FALSE)*'[5]Number of Hazard Events'!N85*HLOOKUP(AI$4,[5]Assumptions!$B$2:$H$3,2,FALSE)</f>
        <v>0</v>
      </c>
      <c r="AJ85" s="84">
        <f>HLOOKUP(AJ$5,$AE$1:$AH$3,2,FALSE)*INDEX('[5]Pop and Housing Units'!$J$4:$Q$115,MATCH('Relocation Components'!$B85,'[5]Pop and Housing Units'!$Q$4:$Q$115,0),MATCH('Relocation Components'!AJ$4,'[5]Pop and Housing Units'!$J$4:$Q$4,0))*HLOOKUP(AJ$4,$X$1:$AC$2,2,FALSE)*'[5]Number of Hazard Events'!O85*HLOOKUP(AJ$4,[5]Assumptions!$B$2:$H$3,2,FALSE)</f>
        <v>120578422.81185876</v>
      </c>
      <c r="AK85" s="84">
        <f>HLOOKUP(AK$5,$AE$1:$AH$3,2,FALSE)*INDEX('[5]Pop and Housing Units'!$J$4:$Q$115,MATCH('Relocation Components'!$B85,'[5]Pop and Housing Units'!$Q$4:$Q$115,0),MATCH('Relocation Components'!AK$4,'[5]Pop and Housing Units'!$J$4:$Q$4,0))*HLOOKUP(AK$4,$X$1:$AC$2,2,FALSE)*'[5]Number of Hazard Events'!P85*HLOOKUP(AK$4,[5]Assumptions!$B$2:$H$3,2,FALSE)</f>
        <v>43363077.039302774</v>
      </c>
      <c r="AL85" s="84">
        <f>HLOOKUP(AL$5,$AE$1:$AH$3,2,FALSE)*INDEX('[5]Pop and Housing Units'!$J$4:$Q$115,MATCH('Relocation Components'!$B85,'[5]Pop and Housing Units'!$Q$4:$Q$115,0),MATCH('Relocation Components'!AL$4,'[5]Pop and Housing Units'!$J$4:$Q$4,0))*HLOOKUP(AL$4,$X$1:$AC$2,2,FALSE)*'[5]Number of Hazard Events'!Q85*HLOOKUP(AL$4,[5]Assumptions!$B$2:$H$3,2,FALSE)</f>
        <v>0</v>
      </c>
      <c r="AM85" s="84">
        <f>HLOOKUP(AM$5,$AE$1:$AH$3,2,FALSE)*INDEX('[5]Pop and Housing Units'!$J$4:$Q$115,MATCH('Relocation Components'!$B85,'[5]Pop and Housing Units'!$Q$4:$Q$115,0),MATCH('Relocation Components'!AM$4,'[5]Pop and Housing Units'!$J$4:$Q$4,0))*HLOOKUP(AM$4,$X$1:$AC$2,2,FALSE)*'[5]Number of Hazard Events'!R85*HLOOKUP(AM$4,[5]Assumptions!$B$2:$H$3,2,FALSE)</f>
        <v>24802055.844729871</v>
      </c>
      <c r="AN85" s="84">
        <f>HLOOKUP(AN$5,$AE$1:$AH$3,2,FALSE)*INDEX('[5]Pop and Housing Units'!$J$4:$Q$115,MATCH('Relocation Components'!$B85,'[5]Pop and Housing Units'!$Q$4:$Q$115,0),MATCH('Relocation Components'!AN$4,'[5]Pop and Housing Units'!$J$4:$Q$4,0))*HLOOKUP(AN$4,$X$1:$AC$2,2,FALSE)*'[5]Number of Hazard Events'!S85*HLOOKUP(AN$4,[5]Assumptions!$B$2:$H$3,2,FALSE)</f>
        <v>6994839.3168699387</v>
      </c>
      <c r="AO85" s="84">
        <f>HLOOKUP(AO$5,$AE$1:$AH$3,2,FALSE)*INDEX('[5]Pop and Housing Units'!$J$4:$Q$115,MATCH('Relocation Components'!$B85,'[5]Pop and Housing Units'!$Q$4:$Q$115,0),MATCH('Relocation Components'!AO$4,'[5]Pop and Housing Units'!$J$4:$Q$4,0))*HLOOKUP(AO$4,$X$1:$AC$2,2,FALSE)*'[5]Number of Hazard Events'!T85*HLOOKUP(AO$4,[5]Assumptions!$B$2:$H$3,2,FALSE)</f>
        <v>0</v>
      </c>
      <c r="AP85" s="60">
        <f t="shared" si="20"/>
        <v>39066756500.537254</v>
      </c>
      <c r="AQ85" s="60">
        <f>'Emergency Relocation Component'!AN95</f>
        <v>39063848949.944839</v>
      </c>
      <c r="AR85" s="60">
        <f t="shared" si="17"/>
        <v>2907550.592414856</v>
      </c>
      <c r="AS85" s="60">
        <f t="shared" si="18"/>
        <v>4942836.0071052546</v>
      </c>
      <c r="AT85" s="60">
        <f t="shared" si="19"/>
        <v>-14844834760.157578</v>
      </c>
    </row>
    <row r="86" spans="1:46">
      <c r="A86">
        <f t="shared" si="22"/>
        <v>0.02</v>
      </c>
      <c r="B86" s="12">
        <f t="shared" si="21"/>
        <v>2100</v>
      </c>
      <c r="C86" s="60">
        <f>IF(MOD($B86,10)=0,VLOOKUP($B86,'[6]R1 Analysis'!$B$45:$X$58,23,FALSE),(VLOOKUP(CEILING($B86,10),$B$6:$R$116,COLUMN()-1,FALSE)-VLOOKUP(FLOOR($B86,10),$B$6:$R$116,COLUMN()-1,FALSE))/10+C85)</f>
        <v>20269679.722969856</v>
      </c>
      <c r="D86" s="60">
        <f>IF(MOD($B86,10)=0,VLOOKUP($B86,'[6]R1 Analysis'!$B$45:$X$58,15,FALSE),(VLOOKUP(CEILING($B86,10),$B$6:$R$116,COLUMN()-1,FALSE)-VLOOKUP(FLOOR($B86,10),$B$6:$R$116,COLUMN()-1,FALSE))/10+D85)</f>
        <v>3169347.7860910972</v>
      </c>
      <c r="E86" s="60">
        <f>IF(MOD($B86,10)=0,VLOOKUP($B86,'[6]R1 Analysis'!$B$45:$X$58,22,FALSE),(VLOOKUP(CEILING($B86,10),$B$6:$R$116,COLUMN()-1,FALSE)-VLOOKUP(FLOOR($B86,10),$B$6:$R$116,COLUMN()-1,FALSE))/10+E85)</f>
        <v>663468.91226337443</v>
      </c>
      <c r="F86" s="60">
        <f>IF(MOD($B86,10)=0,VLOOKUP($B86,'[6]R2 Analysis'!$B$45:$X$58,8,FALSE),(VLOOKUP(CEILING($B86,10),$B$6:$R$116,COLUMN()-1,FALSE)-VLOOKUP(FLOOR($B86,10),$B$6:$R$116,COLUMN()-1,FALSE))/10+F85)</f>
        <v>197478746.21714285</v>
      </c>
      <c r="G86" s="60">
        <f>IF(MOD($B86,10)=0,VLOOKUP($B86,'[6]R2 Analysis'!$B$45:$X$58,15,FALSE),(VLOOKUP(CEILING($B86,10),$B$6:$R$116,COLUMN()-1,FALSE)-VLOOKUP(FLOOR($B86,10),$B$6:$R$116,COLUMN()-1,FALSE))/10+G85)</f>
        <v>6201598.6453488376</v>
      </c>
      <c r="H86" s="60">
        <f>IF(MOD($B86,10)=0,VLOOKUP($B86,'[6]R2 Analysis'!$B$45:$X$58,22,FALSE),(VLOOKUP(CEILING($B86,10),$B$6:$R$116,COLUMN()-1,FALSE)-VLOOKUP(FLOOR($B86,10),$B$6:$R$116,COLUMN()-1,FALSE))/10+H85)</f>
        <v>1275578.5272592593</v>
      </c>
      <c r="I86" s="60">
        <f>IF(MOD($B86,10)=0,VLOOKUP($B86,'[6]R3 Analysis'!$B$45:$X$58,8,FALSE),(VLOOKUP(CEILING($B86,10),$B$6:$R$116,COLUMN()-1,FALSE)-VLOOKUP(FLOOR($B86,10),$B$6:$R$116,COLUMN()-1,FALSE))/10+I85)</f>
        <v>32291745.005677421</v>
      </c>
      <c r="J86" s="60">
        <f>IF(MOD($B86,10)=0,VLOOKUP($B86,'[6]R3 Analysis'!$B$45:$X$58,15,FALSE),(VLOOKUP(CEILING($B86,10),$B$6:$R$116,COLUMN()-1,FALSE)-VLOOKUP(FLOOR($B86,10),$B$6:$R$116,COLUMN()-1,FALSE))/10+J85)</f>
        <v>2235326.412</v>
      </c>
      <c r="K86" s="60">
        <f>IF(MOD($B86,10)=0,VLOOKUP($B86,'[6]R3 Analysis'!$B$45:$X$58,22,FALSE),(VLOOKUP(CEILING($B86,10),$B$6:$R$116,COLUMN()-1,FALSE)-VLOOKUP(FLOOR($B86,10),$B$6:$R$116,COLUMN()-1,FALSE))/10+K85)</f>
        <v>853096.69622522523</v>
      </c>
      <c r="L86" s="60">
        <f>IF(MOD($B86,10)=0,VLOOKUP($B86,'[6]R4 Analysis'!$B$45:$X$58,8,FALSE),(VLOOKUP(CEILING($B86,10),$B$6:$R$116,COLUMN()-1,FALSE)-VLOOKUP(FLOOR($B86,10),$B$6:$R$116,COLUMN()-1,FALSE))/10+L85)</f>
        <v>20213768.45955769</v>
      </c>
      <c r="M86" s="60">
        <f>IF(MOD($B86,10)=0,VLOOKUP($B86,'[6]R4 Analysis'!$B$45:$X$58,15,FALSE),(VLOOKUP(CEILING($B86,10),$B$6:$R$116,COLUMN()-1,FALSE)-VLOOKUP(FLOOR($B86,10),$B$6:$R$116,COLUMN()-1,FALSE))/10+M85)</f>
        <v>752844.70974040392</v>
      </c>
      <c r="N86" s="60">
        <f>IF(MOD($B86,10)=0,VLOOKUP($B86,'[6]R4 Analysis'!$B$45:$X$58,22,FALSE),(VLOOKUP(CEILING($B86,10),$B$6:$R$116,COLUMN()-1,FALSE)-VLOOKUP(FLOOR($B86,10),$B$6:$R$116,COLUMN()-1,FALSE))/10+N85)</f>
        <v>276336.88272065512</v>
      </c>
      <c r="O86" s="60">
        <f>IF(MOD($B86,10)=0,VLOOKUP($B86,'[6]R5 Analysis'!$B$45:$X$58,8,FALSE),(VLOOKUP(CEILING($B86,10),$B$6:$R$116,COLUMN()-1,FALSE)-VLOOKUP(FLOOR($B86,10),$B$6:$R$116,COLUMN()-1,FALSE))/10+O85)</f>
        <v>45173368.745000005</v>
      </c>
      <c r="P86" s="60">
        <f>IF(MOD($B86,10)=0,VLOOKUP($B86,'[6]R5 Analysis'!$B$45:$X$58,15,FALSE),(VLOOKUP(CEILING($B86,10),$B$6:$R$116,COLUMN()-1,FALSE)-VLOOKUP(FLOOR($B86,10),$B$6:$R$116,COLUMN()-1,FALSE))/10+P85)</f>
        <v>647774.8108993104</v>
      </c>
      <c r="Q86" s="60">
        <f>IF(MOD($B86,10)=0,VLOOKUP($B86,'[6]R5 Analysis'!$B$45:$X$58,22,FALSE),(VLOOKUP(CEILING($B86,10),$B$6:$R$116,COLUMN()-1,FALSE)-VLOOKUP(FLOOR($B86,10),$B$6:$R$116,COLUMN()-1,FALSE))/10+Q85)</f>
        <v>268810.35157653067</v>
      </c>
      <c r="R86" s="60">
        <f>IF(MOD($B86,10)=0,VLOOKUP($B86,'[6]R6 Analysis'!$B$45:$X$58,8,FALSE),(VLOOKUP(CEILING($B86,10),$B$6:$R$116,COLUMN()-1,FALSE)-VLOOKUP(FLOOR($B86,10),$B$6:$R$116,COLUMN()-1,FALSE))/10+R85)</f>
        <v>2569974.481375</v>
      </c>
      <c r="S86" s="60">
        <f>IF(MOD($B86,10)=0,VLOOKUP($B86,'[6]R6 Analysis'!$B$45:$X$58,15,FALSE),(VLOOKUP(CEILING($B86,10),$B$6:$T$116,COLUMN()-1,FALSE)-VLOOKUP(FLOOR($B86,10),$B$6:$T$116,COLUMN()-1,FALSE))/10+S85)</f>
        <v>315601.85159999999</v>
      </c>
      <c r="T86" s="60">
        <f>IF(MOD($B86,10)=0,VLOOKUP($B86,'[6]R6 Analysis'!$B$45:$X$58,22,FALSE),(VLOOKUP(CEILING($B86,10),$B$6:$T$116,COLUMN()-1,FALSE)-VLOOKUP(FLOOR($B86,10),$B$6:$T$116,COLUMN()-1,FALSE))/10+T85)</f>
        <v>173361.71878237289</v>
      </c>
      <c r="U86" s="60">
        <f t="shared" si="15"/>
        <v>334830429.93622988</v>
      </c>
      <c r="V86" s="60">
        <f>'Emergency Relocation Component'!U96</f>
        <v>15864008853.329014</v>
      </c>
      <c r="W86" s="103">
        <f t="shared" si="16"/>
        <v>-15529178423.392784</v>
      </c>
      <c r="X86" s="84">
        <f>HLOOKUP(X$5,$AE$1:$AH$3,2,FALSE)*INDEX('[5]Pop and Housing Units'!$J$4:$Q$115,MATCH('Relocation Components'!$B86,'[5]Pop and Housing Units'!$Q$4:$Q$115,0),MATCH('Relocation Components'!X$4,'[5]Pop and Housing Units'!$J$4:$Q$4,0))*HLOOKUP(X$4,$X$1:$AC$2,2,FALSE)*'[5]Number of Hazard Events'!C86*HLOOKUP(X$4,[5]Assumptions!$B$2:$H$3,2,FALSE)</f>
        <v>6843785343.001729</v>
      </c>
      <c r="Y86" s="84">
        <f>HLOOKUP(Y$5,$AE$1:$AH$3,2,FALSE)*INDEX('[5]Pop and Housing Units'!$J$4:$Q$115,MATCH('Relocation Components'!$B86,'[5]Pop and Housing Units'!$Q$4:$Q$115,0),MATCH('Relocation Components'!Y$4,'[5]Pop and Housing Units'!$J$4:$Q$4,0))*HLOOKUP(Y$4,$X$1:$AC$2,2,FALSE)*'[5]Number of Hazard Events'!D86*HLOOKUP(Y$4,[5]Assumptions!$B$2:$H$3,2,FALSE)</f>
        <v>2179582684.4759789</v>
      </c>
      <c r="Z86" s="84">
        <f>HLOOKUP(Z$5,$AE$1:$AH$3,2,FALSE)*INDEX('[5]Pop and Housing Units'!$J$4:$Q$115,MATCH('Relocation Components'!$B86,'[5]Pop and Housing Units'!$Q$4:$Q$115,0),MATCH('Relocation Components'!Z$4,'[5]Pop and Housing Units'!$J$4:$Q$4,0))*HLOOKUP(Z$4,$X$1:$AC$2,2,FALSE)*'[5]Number of Hazard Events'!E86*HLOOKUP(Z$4,[5]Assumptions!$B$2:$H$3,2,FALSE)</f>
        <v>0</v>
      </c>
      <c r="AA86" s="84">
        <f>HLOOKUP(AA$5,$AE$1:$AH$3,2,FALSE)*INDEX('[5]Pop and Housing Units'!$J$4:$Q$115,MATCH('Relocation Components'!$B86,'[5]Pop and Housing Units'!$Q$4:$Q$115,0),MATCH('Relocation Components'!AA$4,'[5]Pop and Housing Units'!$J$4:$Q$4,0))*HLOOKUP(AA$4,$X$1:$AC$2,2,FALSE)*'[5]Number of Hazard Events'!F86*HLOOKUP(AA$4,[5]Assumptions!$B$2:$H$3,2,FALSE)</f>
        <v>7486563301.3442287</v>
      </c>
      <c r="AB86" s="84">
        <f>HLOOKUP(AB$5,$AE$1:$AH$3,2,FALSE)*INDEX('[5]Pop and Housing Units'!$J$4:$Q$115,MATCH('Relocation Components'!$B86,'[5]Pop and Housing Units'!$Q$4:$Q$115,0),MATCH('Relocation Components'!AB$4,'[5]Pop and Housing Units'!$J$4:$Q$4,0))*HLOOKUP(AB$4,$X$1:$AC$2,2,FALSE)*'[5]Number of Hazard Events'!G86*HLOOKUP(AB$4,[5]Assumptions!$B$2:$H$3,2,FALSE)</f>
        <v>2173625426.5870876</v>
      </c>
      <c r="AC86" s="84">
        <f>HLOOKUP(AC$5,$AE$1:$AH$3,2,FALSE)*INDEX('[5]Pop and Housing Units'!$J$4:$Q$115,MATCH('Relocation Components'!$B86,'[5]Pop and Housing Units'!$Q$4:$Q$115,0),MATCH('Relocation Components'!AC$4,'[5]Pop and Housing Units'!$J$4:$Q$4,0))*HLOOKUP(AC$4,$X$1:$AC$2,2,FALSE)*'[5]Number of Hazard Events'!H86*HLOOKUP(AC$4,[5]Assumptions!$B$2:$H$3,2,FALSE)</f>
        <v>0</v>
      </c>
      <c r="AD86" s="84">
        <f>HLOOKUP(AD$5,$AE$1:$AH$3,2,FALSE)*INDEX('[5]Pop and Housing Units'!$J$4:$Q$115,MATCH('Relocation Components'!$B86,'[5]Pop and Housing Units'!$Q$4:$Q$115,0),MATCH('Relocation Components'!AD$4,'[5]Pop and Housing Units'!$J$4:$Q$4,0))*HLOOKUP(AD$4,$X$1:$AC$2,2,FALSE)*'[5]Number of Hazard Events'!I86*HLOOKUP(AD$4,[5]Assumptions!$B$2:$H$3,2,FALSE)</f>
        <v>17902301877.96122</v>
      </c>
      <c r="AE86" s="84">
        <f>HLOOKUP(AE$5,$AE$1:$AH$3,2,FALSE)*INDEX('[5]Pop and Housing Units'!$J$4:$Q$115,MATCH('Relocation Components'!$B86,'[5]Pop and Housing Units'!$Q$4:$Q$115,0),MATCH('Relocation Components'!AE$4,'[5]Pop and Housing Units'!$J$4:$Q$4,0))*HLOOKUP(AE$4,$X$1:$AC$2,2,FALSE)*'[5]Number of Hazard Events'!J86*HLOOKUP(AE$4,[5]Assumptions!$B$2:$H$3,2,FALSE)</f>
        <v>3690955896.8095584</v>
      </c>
      <c r="AF86" s="84">
        <f>HLOOKUP(AF$5,$AE$1:$AH$3,2,FALSE)*INDEX('[5]Pop and Housing Units'!$J$4:$Q$115,MATCH('Relocation Components'!$B86,'[5]Pop and Housing Units'!$Q$4:$Q$115,0),MATCH('Relocation Components'!AF$4,'[5]Pop and Housing Units'!$J$4:$Q$4,0))*HLOOKUP(AF$4,$X$1:$AC$2,2,FALSE)*'[5]Number of Hazard Events'!K86*HLOOKUP(AF$4,[5]Assumptions!$B$2:$H$3,2,FALSE)</f>
        <v>0</v>
      </c>
      <c r="AG86" s="84">
        <f>HLOOKUP(AG$5,$AE$1:$AH$3,2,FALSE)*INDEX('[5]Pop and Housing Units'!$J$4:$Q$115,MATCH('Relocation Components'!$B86,'[5]Pop and Housing Units'!$Q$4:$Q$115,0),MATCH('Relocation Components'!AG$4,'[5]Pop and Housing Units'!$J$4:$Q$4,0))*HLOOKUP(AG$4,$X$1:$AC$2,2,FALSE)*'[5]Number of Hazard Events'!L86*HLOOKUP(AG$4,[5]Assumptions!$B$2:$H$3,2,FALSE)</f>
        <v>116427842.45213671</v>
      </c>
      <c r="AH86" s="84">
        <f>HLOOKUP(AH$5,$AE$1:$AH$3,2,FALSE)*INDEX('[5]Pop and Housing Units'!$J$4:$Q$115,MATCH('Relocation Components'!$B86,'[5]Pop and Housing Units'!$Q$4:$Q$115,0),MATCH('Relocation Components'!AH$4,'[5]Pop and Housing Units'!$J$4:$Q$4,0))*HLOOKUP(AH$4,$X$1:$AC$2,2,FALSE)*'[5]Number of Hazard Events'!M86*HLOOKUP(AH$4,[5]Assumptions!$B$2:$H$3,2,FALSE)</f>
        <v>40115185.527347572</v>
      </c>
      <c r="AI86" s="84">
        <f>HLOOKUP(AI$5,$AE$1:$AH$3,2,FALSE)*INDEX('[5]Pop and Housing Units'!$J$4:$Q$115,MATCH('Relocation Components'!$B86,'[5]Pop and Housing Units'!$Q$4:$Q$115,0),MATCH('Relocation Components'!AI$4,'[5]Pop and Housing Units'!$J$4:$Q$4,0))*HLOOKUP(AI$4,$X$1:$AC$2,2,FALSE)*'[5]Number of Hazard Events'!N86*HLOOKUP(AI$4,[5]Assumptions!$B$2:$H$3,2,FALSE)</f>
        <v>0</v>
      </c>
      <c r="AJ86" s="84">
        <f>HLOOKUP(AJ$5,$AE$1:$AH$3,2,FALSE)*INDEX('[5]Pop and Housing Units'!$J$4:$Q$115,MATCH('Relocation Components'!$B86,'[5]Pop and Housing Units'!$Q$4:$Q$115,0),MATCH('Relocation Components'!AJ$4,'[5]Pop and Housing Units'!$J$4:$Q$4,0))*HLOOKUP(AJ$4,$X$1:$AC$2,2,FALSE)*'[5]Number of Hazard Events'!O86*HLOOKUP(AJ$4,[5]Assumptions!$B$2:$H$3,2,FALSE)</f>
        <v>120596594.61044936</v>
      </c>
      <c r="AK86" s="84">
        <f>HLOOKUP(AK$5,$AE$1:$AH$3,2,FALSE)*INDEX('[5]Pop and Housing Units'!$J$4:$Q$115,MATCH('Relocation Components'!$B86,'[5]Pop and Housing Units'!$Q$4:$Q$115,0),MATCH('Relocation Components'!AK$4,'[5]Pop and Housing Units'!$J$4:$Q$4,0))*HLOOKUP(AK$4,$X$1:$AC$2,2,FALSE)*'[5]Number of Hazard Events'!P86*HLOOKUP(AK$4,[5]Assumptions!$B$2:$H$3,2,FALSE)</f>
        <v>43379304.473111629</v>
      </c>
      <c r="AL86" s="84">
        <f>HLOOKUP(AL$5,$AE$1:$AH$3,2,FALSE)*INDEX('[5]Pop and Housing Units'!$J$4:$Q$115,MATCH('Relocation Components'!$B86,'[5]Pop and Housing Units'!$Q$4:$Q$115,0),MATCH('Relocation Components'!AL$4,'[5]Pop and Housing Units'!$J$4:$Q$4,0))*HLOOKUP(AL$4,$X$1:$AC$2,2,FALSE)*'[5]Number of Hazard Events'!Q86*HLOOKUP(AL$4,[5]Assumptions!$B$2:$H$3,2,FALSE)</f>
        <v>0</v>
      </c>
      <c r="AM86" s="84">
        <f>HLOOKUP(AM$5,$AE$1:$AH$3,2,FALSE)*INDEX('[5]Pop and Housing Units'!$J$4:$Q$115,MATCH('Relocation Components'!$B86,'[5]Pop and Housing Units'!$Q$4:$Q$115,0),MATCH('Relocation Components'!AM$4,'[5]Pop and Housing Units'!$J$4:$Q$4,0))*HLOOKUP(AM$4,$X$1:$AC$2,2,FALSE)*'[5]Number of Hazard Events'!R86*HLOOKUP(AM$4,[5]Assumptions!$B$2:$H$3,2,FALSE)</f>
        <v>24923499.739037644</v>
      </c>
      <c r="AN86" s="84">
        <f>HLOOKUP(AN$5,$AE$1:$AH$3,2,FALSE)*INDEX('[5]Pop and Housing Units'!$J$4:$Q$115,MATCH('Relocation Components'!$B86,'[5]Pop and Housing Units'!$Q$4:$Q$115,0),MATCH('Relocation Components'!AN$4,'[5]Pop and Housing Units'!$J$4:$Q$4,0))*HLOOKUP(AN$4,$X$1:$AC$2,2,FALSE)*'[5]Number of Hazard Events'!S86*HLOOKUP(AN$4,[5]Assumptions!$B$2:$H$3,2,FALSE)</f>
        <v>7029116.055433658</v>
      </c>
      <c r="AO86" s="84">
        <f>HLOOKUP(AO$5,$AE$1:$AH$3,2,FALSE)*INDEX('[5]Pop and Housing Units'!$J$4:$Q$115,MATCH('Relocation Components'!$B86,'[5]Pop and Housing Units'!$Q$4:$Q$115,0),MATCH('Relocation Components'!AO$4,'[5]Pop and Housing Units'!$J$4:$Q$4,0))*HLOOKUP(AO$4,$X$1:$AC$2,2,FALSE)*'[5]Number of Hazard Events'!T86*HLOOKUP(AO$4,[5]Assumptions!$B$2:$H$3,2,FALSE)</f>
        <v>0</v>
      </c>
      <c r="AP86" s="60">
        <f t="shared" si="20"/>
        <v>40629286073.037315</v>
      </c>
      <c r="AQ86" s="60">
        <f>'Emergency Relocation Component'!AN96</f>
        <v>40626272305.716545</v>
      </c>
      <c r="AR86" s="60">
        <f t="shared" si="17"/>
        <v>3013767.3207702637</v>
      </c>
      <c r="AS86" s="60">
        <f t="shared" si="18"/>
        <v>5123404.4453094481</v>
      </c>
      <c r="AT86" s="60">
        <f t="shared" si="19"/>
        <v>-15524055018.947475</v>
      </c>
    </row>
    <row r="87" spans="1:46">
      <c r="A87">
        <f t="shared" si="22"/>
        <v>0.02</v>
      </c>
      <c r="B87" s="12">
        <f t="shared" si="21"/>
        <v>2101</v>
      </c>
      <c r="C87" s="60">
        <f>IF(MOD($B87,10)=0,VLOOKUP($B87,'[6]R1 Analysis'!$B$45:$X$58,23,FALSE),(VLOOKUP(CEILING($B87,10),$B$6:$R$116,COLUMN()-1,FALSE)-VLOOKUP(FLOOR($B87,10),$B$6:$R$116,COLUMN()-1,FALSE))/10+C86)</f>
        <v>20169045.511966147</v>
      </c>
      <c r="D87" s="60">
        <f>IF(MOD($B87,10)=0,VLOOKUP($B87,'[6]R1 Analysis'!$B$45:$X$58,15,FALSE),(VLOOKUP(CEILING($B87,10),$B$6:$R$116,COLUMN()-1,FALSE)-VLOOKUP(FLOOR($B87,10),$B$6:$R$116,COLUMN()-1,FALSE))/10+D86)</f>
        <v>3153425.225443271</v>
      </c>
      <c r="E87" s="60">
        <f>IF(MOD($B87,10)=0,VLOOKUP($B87,'[6]R1 Analysis'!$B$45:$X$58,22,FALSE),(VLOOKUP(CEILING($B87,10),$B$6:$R$116,COLUMN()-1,FALSE)-VLOOKUP(FLOOR($B87,10),$B$6:$R$116,COLUMN()-1,FALSE))/10+E86)</f>
        <v>660158.86926748964</v>
      </c>
      <c r="F87" s="60">
        <f>IF(MOD($B87,10)=0,VLOOKUP($B87,'[6]R2 Analysis'!$B$45:$X$58,8,FALSE),(VLOOKUP(CEILING($B87,10),$B$6:$R$116,COLUMN()-1,FALSE)-VLOOKUP(FLOOR($B87,10),$B$6:$R$116,COLUMN()-1,FALSE))/10+F86)</f>
        <v>196498355.27847618</v>
      </c>
      <c r="G87" s="60">
        <f>IF(MOD($B87,10)=0,VLOOKUP($B87,'[6]R2 Analysis'!$B$45:$X$58,15,FALSE),(VLOOKUP(CEILING($B87,10),$B$6:$R$116,COLUMN()-1,FALSE)-VLOOKUP(FLOOR($B87,10),$B$6:$R$116,COLUMN()-1,FALSE))/10+G86)</f>
        <v>6170543.3116744189</v>
      </c>
      <c r="H87" s="60">
        <f>IF(MOD($B87,10)=0,VLOOKUP($B87,'[6]R2 Analysis'!$B$45:$X$58,22,FALSE),(VLOOKUP(CEILING($B87,10),$B$6:$R$116,COLUMN()-1,FALSE)-VLOOKUP(FLOOR($B87,10),$B$6:$R$116,COLUMN()-1,FALSE))/10+H86)</f>
        <v>1269210.7307895061</v>
      </c>
      <c r="I87" s="60">
        <f>IF(MOD($B87,10)=0,VLOOKUP($B87,'[6]R3 Analysis'!$B$45:$X$58,8,FALSE),(VLOOKUP(CEILING($B87,10),$B$6:$R$116,COLUMN()-1,FALSE)-VLOOKUP(FLOOR($B87,10),$B$6:$R$116,COLUMN()-1,FALSE))/10+I86)</f>
        <v>32130834.838038713</v>
      </c>
      <c r="J87" s="60">
        <f>IF(MOD($B87,10)=0,VLOOKUP($B87,'[6]R3 Analysis'!$B$45:$X$58,15,FALSE),(VLOOKUP(CEILING($B87,10),$B$6:$R$116,COLUMN()-1,FALSE)-VLOOKUP(FLOOR($B87,10),$B$6:$R$116,COLUMN()-1,FALSE))/10+J86)</f>
        <v>2224152.8495999998</v>
      </c>
      <c r="K87" s="60">
        <f>IF(MOD($B87,10)=0,VLOOKUP($B87,'[6]R3 Analysis'!$B$45:$X$58,22,FALSE),(VLOOKUP(CEILING($B87,10),$B$6:$R$116,COLUMN()-1,FALSE)-VLOOKUP(FLOOR($B87,10),$B$6:$R$116,COLUMN()-1,FALSE))/10+K86)</f>
        <v>848842.92668828834</v>
      </c>
      <c r="L87" s="60">
        <f>IF(MOD($B87,10)=0,VLOOKUP($B87,'[6]R4 Analysis'!$B$45:$X$58,8,FALSE),(VLOOKUP(CEILING($B87,10),$B$6:$R$116,COLUMN()-1,FALSE)-VLOOKUP(FLOOR($B87,10),$B$6:$R$116,COLUMN()-1,FALSE))/10+L86)</f>
        <v>20113178.6165125</v>
      </c>
      <c r="M87" s="60">
        <f>IF(MOD($B87,10)=0,VLOOKUP($B87,'[6]R4 Analysis'!$B$45:$X$58,15,FALSE),(VLOOKUP(CEILING($B87,10),$B$6:$R$116,COLUMN()-1,FALSE)-VLOOKUP(FLOOR($B87,10),$B$6:$R$116,COLUMN()-1,FALSE))/10+M86)</f>
        <v>749116.73043494939</v>
      </c>
      <c r="N87" s="60">
        <f>IF(MOD($B87,10)=0,VLOOKUP($B87,'[6]R4 Analysis'!$B$45:$X$58,22,FALSE),(VLOOKUP(CEILING($B87,10),$B$6:$R$116,COLUMN()-1,FALSE)-VLOOKUP(FLOOR($B87,10),$B$6:$R$116,COLUMN()-1,FALSE))/10+N86)</f>
        <v>274957.91281474067</v>
      </c>
      <c r="O87" s="60">
        <f>IF(MOD($B87,10)=0,VLOOKUP($B87,'[6]R5 Analysis'!$B$45:$X$58,8,FALSE),(VLOOKUP(CEILING($B87,10),$B$6:$R$116,COLUMN()-1,FALSE)-VLOOKUP(FLOOR($B87,10),$B$6:$R$116,COLUMN()-1,FALSE))/10+O86)</f>
        <v>44947501.901275001</v>
      </c>
      <c r="P87" s="60">
        <f>IF(MOD($B87,10)=0,VLOOKUP($B87,'[6]R5 Analysis'!$B$45:$X$58,15,FALSE),(VLOOKUP(CEILING($B87,10),$B$6:$R$116,COLUMN()-1,FALSE)-VLOOKUP(FLOOR($B87,10),$B$6:$R$116,COLUMN()-1,FALSE))/10+P86)</f>
        <v>644543.88175255177</v>
      </c>
      <c r="Q87" s="60">
        <f>IF(MOD($B87,10)=0,VLOOKUP($B87,'[6]R5 Analysis'!$B$45:$X$58,22,FALSE),(VLOOKUP(CEILING($B87,10),$B$6:$R$116,COLUMN()-1,FALSE)-VLOOKUP(FLOOR($B87,10),$B$6:$R$116,COLUMN()-1,FALSE))/10+Q86)</f>
        <v>267468.6350846939</v>
      </c>
      <c r="R87" s="60">
        <f>IF(MOD($B87,10)=0,VLOOKUP($B87,'[6]R6 Analysis'!$B$45:$X$58,8,FALSE),(VLOOKUP(CEILING($B87,10),$B$6:$R$116,COLUMN()-1,FALSE)-VLOOKUP(FLOOR($B87,10),$B$6:$R$116,COLUMN()-1,FALSE))/10+R86)</f>
        <v>2558131.281</v>
      </c>
      <c r="S87" s="60">
        <f>IF(MOD($B87,10)=0,VLOOKUP($B87,'[6]R6 Analysis'!$B$45:$X$58,15,FALSE),(VLOOKUP(CEILING($B87,10),$B$6:$T$116,COLUMN()-1,FALSE)-VLOOKUP(FLOOR($B87,10),$B$6:$T$116,COLUMN()-1,FALSE))/10+S86)</f>
        <v>314003.21477000002</v>
      </c>
      <c r="T87" s="60">
        <f>IF(MOD($B87,10)=0,VLOOKUP($B87,'[6]R6 Analysis'!$B$45:$X$58,22,FALSE),(VLOOKUP(CEILING($B87,10),$B$6:$T$116,COLUMN()-1,FALSE)-VLOOKUP(FLOOR($B87,10),$B$6:$T$116,COLUMN()-1,FALSE))/10+T86)</f>
        <v>172494.4117361356</v>
      </c>
      <c r="U87" s="60">
        <f t="shared" si="15"/>
        <v>333165966.12732458</v>
      </c>
      <c r="V87" s="60">
        <f>'Emergency Relocation Component'!U97</f>
        <v>16574385694.378338</v>
      </c>
      <c r="W87" s="103">
        <f t="shared" si="16"/>
        <v>-16241219728.251013</v>
      </c>
      <c r="X87" s="84">
        <f>HLOOKUP(X$5,$AE$1:$AH$3,2,FALSE)*INDEX('[5]Pop and Housing Units'!$J$4:$Q$115,MATCH('Relocation Components'!$B87,'[5]Pop and Housing Units'!$Q$4:$Q$115,0),MATCH('Relocation Components'!X$4,'[5]Pop and Housing Units'!$J$4:$Q$4,0))*HLOOKUP(X$4,$X$1:$AC$2,2,FALSE)*'[5]Number of Hazard Events'!C87*HLOOKUP(X$4,[5]Assumptions!$B$2:$H$3,2,FALSE)</f>
        <v>7124610524.5859413</v>
      </c>
      <c r="Y87" s="84">
        <f>HLOOKUP(Y$5,$AE$1:$AH$3,2,FALSE)*INDEX('[5]Pop and Housing Units'!$J$4:$Q$115,MATCH('Relocation Components'!$B87,'[5]Pop and Housing Units'!$Q$4:$Q$115,0),MATCH('Relocation Components'!Y$4,'[5]Pop and Housing Units'!$J$4:$Q$4,0))*HLOOKUP(Y$4,$X$1:$AC$2,2,FALSE)*'[5]Number of Hazard Events'!D87*HLOOKUP(Y$4,[5]Assumptions!$B$2:$H$3,2,FALSE)</f>
        <v>2268855679.3072681</v>
      </c>
      <c r="Z87" s="84">
        <f>HLOOKUP(Z$5,$AE$1:$AH$3,2,FALSE)*INDEX('[5]Pop and Housing Units'!$J$4:$Q$115,MATCH('Relocation Components'!$B87,'[5]Pop and Housing Units'!$Q$4:$Q$115,0),MATCH('Relocation Components'!Z$4,'[5]Pop and Housing Units'!$J$4:$Q$4,0))*HLOOKUP(Z$4,$X$1:$AC$2,2,FALSE)*'[5]Number of Hazard Events'!E87*HLOOKUP(Z$4,[5]Assumptions!$B$2:$H$3,2,FALSE)</f>
        <v>0</v>
      </c>
      <c r="AA87" s="84">
        <f>HLOOKUP(AA$5,$AE$1:$AH$3,2,FALSE)*INDEX('[5]Pop and Housing Units'!$J$4:$Q$115,MATCH('Relocation Components'!$B87,'[5]Pop and Housing Units'!$Q$4:$Q$115,0),MATCH('Relocation Components'!AA$4,'[5]Pop and Housing Units'!$J$4:$Q$4,0))*HLOOKUP(AA$4,$X$1:$AC$2,2,FALSE)*'[5]Number of Hazard Events'!F87*HLOOKUP(AA$4,[5]Assumptions!$B$2:$H$3,2,FALSE)</f>
        <v>7783579579.6499662</v>
      </c>
      <c r="AB87" s="84">
        <f>HLOOKUP(AB$5,$AE$1:$AH$3,2,FALSE)*INDEX('[5]Pop and Housing Units'!$J$4:$Q$115,MATCH('Relocation Components'!$B87,'[5]Pop and Housing Units'!$Q$4:$Q$115,0),MATCH('Relocation Components'!AB$4,'[5]Pop and Housing Units'!$J$4:$Q$4,0))*HLOOKUP(AB$4,$X$1:$AC$2,2,FALSE)*'[5]Number of Hazard Events'!G87*HLOOKUP(AB$4,[5]Assumptions!$B$2:$H$3,2,FALSE)</f>
        <v>2259762332.345633</v>
      </c>
      <c r="AC87" s="84">
        <f>HLOOKUP(AC$5,$AE$1:$AH$3,2,FALSE)*INDEX('[5]Pop and Housing Units'!$J$4:$Q$115,MATCH('Relocation Components'!$B87,'[5]Pop and Housing Units'!$Q$4:$Q$115,0),MATCH('Relocation Components'!AC$4,'[5]Pop and Housing Units'!$J$4:$Q$4,0))*HLOOKUP(AC$4,$X$1:$AC$2,2,FALSE)*'[5]Number of Hazard Events'!H87*HLOOKUP(AC$4,[5]Assumptions!$B$2:$H$3,2,FALSE)</f>
        <v>0</v>
      </c>
      <c r="AD87" s="84">
        <f>HLOOKUP(AD$5,$AE$1:$AH$3,2,FALSE)*INDEX('[5]Pop and Housing Units'!$J$4:$Q$115,MATCH('Relocation Components'!$B87,'[5]Pop and Housing Units'!$Q$4:$Q$115,0),MATCH('Relocation Components'!AD$4,'[5]Pop and Housing Units'!$J$4:$Q$4,0))*HLOOKUP(AD$4,$X$1:$AC$2,2,FALSE)*'[5]Number of Hazard Events'!I87*HLOOKUP(AD$4,[5]Assumptions!$B$2:$H$3,2,FALSE)</f>
        <v>18635443308.495213</v>
      </c>
      <c r="AE87" s="84">
        <f>HLOOKUP(AE$5,$AE$1:$AH$3,2,FALSE)*INDEX('[5]Pop and Housing Units'!$J$4:$Q$115,MATCH('Relocation Components'!$B87,'[5]Pop and Housing Units'!$Q$4:$Q$115,0),MATCH('Relocation Components'!AE$4,'[5]Pop and Housing Units'!$J$4:$Q$4,0))*HLOOKUP(AE$4,$X$1:$AC$2,2,FALSE)*'[5]Number of Hazard Events'!J87*HLOOKUP(AE$4,[5]Assumptions!$B$2:$H$3,2,FALSE)</f>
        <v>3842048942.5231285</v>
      </c>
      <c r="AF87" s="84">
        <f>HLOOKUP(AF$5,$AE$1:$AH$3,2,FALSE)*INDEX('[5]Pop and Housing Units'!$J$4:$Q$115,MATCH('Relocation Components'!$B87,'[5]Pop and Housing Units'!$Q$4:$Q$115,0),MATCH('Relocation Components'!AF$4,'[5]Pop and Housing Units'!$J$4:$Q$4,0))*HLOOKUP(AF$4,$X$1:$AC$2,2,FALSE)*'[5]Number of Hazard Events'!K87*HLOOKUP(AF$4,[5]Assumptions!$B$2:$H$3,2,FALSE)</f>
        <v>0</v>
      </c>
      <c r="AG87" s="84">
        <f>HLOOKUP(AG$5,$AE$1:$AH$3,2,FALSE)*INDEX('[5]Pop and Housing Units'!$J$4:$Q$115,MATCH('Relocation Components'!$B87,'[5]Pop and Housing Units'!$Q$4:$Q$115,0),MATCH('Relocation Components'!AG$4,'[5]Pop and Housing Units'!$J$4:$Q$4,0))*HLOOKUP(AG$4,$X$1:$AC$2,2,FALSE)*'[5]Number of Hazard Events'!L87*HLOOKUP(AG$4,[5]Assumptions!$B$2:$H$3,2,FALSE)</f>
        <v>116440131.20958425</v>
      </c>
      <c r="AH87" s="84">
        <f>HLOOKUP(AH$5,$AE$1:$AH$3,2,FALSE)*INDEX('[5]Pop and Housing Units'!$J$4:$Q$115,MATCH('Relocation Components'!$B87,'[5]Pop and Housing Units'!$Q$4:$Q$115,0),MATCH('Relocation Components'!AH$4,'[5]Pop and Housing Units'!$J$4:$Q$4,0))*HLOOKUP(AH$4,$X$1:$AC$2,2,FALSE)*'[5]Number of Hazard Events'!M87*HLOOKUP(AH$4,[5]Assumptions!$B$2:$H$3,2,FALSE)</f>
        <v>40120405.295076564</v>
      </c>
      <c r="AI87" s="84">
        <f>HLOOKUP(AI$5,$AE$1:$AH$3,2,FALSE)*INDEX('[5]Pop and Housing Units'!$J$4:$Q$115,MATCH('Relocation Components'!$B87,'[5]Pop and Housing Units'!$Q$4:$Q$115,0),MATCH('Relocation Components'!AI$4,'[5]Pop and Housing Units'!$J$4:$Q$4,0))*HLOOKUP(AI$4,$X$1:$AC$2,2,FALSE)*'[5]Number of Hazard Events'!N87*HLOOKUP(AI$4,[5]Assumptions!$B$2:$H$3,2,FALSE)</f>
        <v>0</v>
      </c>
      <c r="AJ87" s="84">
        <f>HLOOKUP(AJ$5,$AE$1:$AH$3,2,FALSE)*INDEX('[5]Pop and Housing Units'!$J$4:$Q$115,MATCH('Relocation Components'!$B87,'[5]Pop and Housing Units'!$Q$4:$Q$115,0),MATCH('Relocation Components'!AJ$4,'[5]Pop and Housing Units'!$J$4:$Q$4,0))*HLOOKUP(AJ$4,$X$1:$AC$2,2,FALSE)*'[5]Number of Hazard Events'!O87*HLOOKUP(AJ$4,[5]Assumptions!$B$2:$H$3,2,FALSE)</f>
        <v>120643512.22373557</v>
      </c>
      <c r="AK87" s="84">
        <f>HLOOKUP(AK$5,$AE$1:$AH$3,2,FALSE)*INDEX('[5]Pop and Housing Units'!$J$4:$Q$115,MATCH('Relocation Components'!$B87,'[5]Pop and Housing Units'!$Q$4:$Q$115,0),MATCH('Relocation Components'!AK$4,'[5]Pop and Housing Units'!$J$4:$Q$4,0))*HLOOKUP(AK$4,$X$1:$AC$2,2,FALSE)*'[5]Number of Hazard Events'!P87*HLOOKUP(AK$4,[5]Assumptions!$B$2:$H$3,2,FALSE)</f>
        <v>43396715.940012939</v>
      </c>
      <c r="AL87" s="84">
        <f>HLOOKUP(AL$5,$AE$1:$AH$3,2,FALSE)*INDEX('[5]Pop and Housing Units'!$J$4:$Q$115,MATCH('Relocation Components'!$B87,'[5]Pop and Housing Units'!$Q$4:$Q$115,0),MATCH('Relocation Components'!AL$4,'[5]Pop and Housing Units'!$J$4:$Q$4,0))*HLOOKUP(AL$4,$X$1:$AC$2,2,FALSE)*'[5]Number of Hazard Events'!Q87*HLOOKUP(AL$4,[5]Assumptions!$B$2:$H$3,2,FALSE)</f>
        <v>0</v>
      </c>
      <c r="AM87" s="84">
        <f>HLOOKUP(AM$5,$AE$1:$AH$3,2,FALSE)*INDEX('[5]Pop and Housing Units'!$J$4:$Q$115,MATCH('Relocation Components'!$B87,'[5]Pop and Housing Units'!$Q$4:$Q$115,0),MATCH('Relocation Components'!AM$4,'[5]Pop and Housing Units'!$J$4:$Q$4,0))*HLOOKUP(AM$4,$X$1:$AC$2,2,FALSE)*'[5]Number of Hazard Events'!R87*HLOOKUP(AM$4,[5]Assumptions!$B$2:$H$3,2,FALSE)</f>
        <v>25056441.868108273</v>
      </c>
      <c r="AN87" s="84">
        <f>HLOOKUP(AN$5,$AE$1:$AH$3,2,FALSE)*INDEX('[5]Pop and Housing Units'!$J$4:$Q$115,MATCH('Relocation Components'!$B87,'[5]Pop and Housing Units'!$Q$4:$Q$115,0),MATCH('Relocation Components'!AN$4,'[5]Pop and Housing Units'!$J$4:$Q$4,0))*HLOOKUP(AN$4,$X$1:$AC$2,2,FALSE)*'[5]Number of Hazard Events'!S87*HLOOKUP(AN$4,[5]Assumptions!$B$2:$H$3,2,FALSE)</f>
        <v>7063364.5618014475</v>
      </c>
      <c r="AO87" s="84">
        <f>HLOOKUP(AO$5,$AE$1:$AH$3,2,FALSE)*INDEX('[5]Pop and Housing Units'!$J$4:$Q$115,MATCH('Relocation Components'!$B87,'[5]Pop and Housing Units'!$Q$4:$Q$115,0),MATCH('Relocation Components'!AO$4,'[5]Pop and Housing Units'!$J$4:$Q$4,0))*HLOOKUP(AO$4,$X$1:$AC$2,2,FALSE)*'[5]Number of Hazard Events'!T87*HLOOKUP(AO$4,[5]Assumptions!$B$2:$H$3,2,FALSE)</f>
        <v>0</v>
      </c>
      <c r="AP87" s="60">
        <f t="shared" si="20"/>
        <v>42267020938.005463</v>
      </c>
      <c r="AQ87" s="60">
        <f>'Emergency Relocation Component'!AN97</f>
        <v>42263896241.903236</v>
      </c>
      <c r="AR87" s="60">
        <f t="shared" si="17"/>
        <v>3124696.1022262573</v>
      </c>
      <c r="AS87" s="60">
        <f t="shared" si="18"/>
        <v>5311983.3737846371</v>
      </c>
      <c r="AT87" s="60">
        <f t="shared" si="19"/>
        <v>-16235907744.877228</v>
      </c>
    </row>
    <row r="88" spans="1:46">
      <c r="A88">
        <f t="shared" si="22"/>
        <v>0.02</v>
      </c>
      <c r="B88" s="12">
        <f t="shared" si="21"/>
        <v>2102</v>
      </c>
      <c r="C88" s="60">
        <f>IF(MOD($B88,10)=0,VLOOKUP($B88,'[6]R1 Analysis'!$B$45:$X$58,23,FALSE),(VLOOKUP(CEILING($B88,10),$B$6:$R$116,COLUMN()-1,FALSE)-VLOOKUP(FLOOR($B88,10),$B$6:$R$116,COLUMN()-1,FALSE))/10+C87)</f>
        <v>20068411.300962437</v>
      </c>
      <c r="D88" s="60">
        <f>IF(MOD($B88,10)=0,VLOOKUP($B88,'[6]R1 Analysis'!$B$45:$X$58,15,FALSE),(VLOOKUP(CEILING($B88,10),$B$6:$R$116,COLUMN()-1,FALSE)-VLOOKUP(FLOOR($B88,10),$B$6:$R$116,COLUMN()-1,FALSE))/10+D87)</f>
        <v>3137502.6647954448</v>
      </c>
      <c r="E88" s="60">
        <f>IF(MOD($B88,10)=0,VLOOKUP($B88,'[6]R1 Analysis'!$B$45:$X$58,22,FALSE),(VLOOKUP(CEILING($B88,10),$B$6:$R$116,COLUMN()-1,FALSE)-VLOOKUP(FLOOR($B88,10),$B$6:$R$116,COLUMN()-1,FALSE))/10+E87)</f>
        <v>656848.82627160486</v>
      </c>
      <c r="F88" s="60">
        <f>IF(MOD($B88,10)=0,VLOOKUP($B88,'[6]R2 Analysis'!$B$45:$X$58,8,FALSE),(VLOOKUP(CEILING($B88,10),$B$6:$R$116,COLUMN()-1,FALSE)-VLOOKUP(FLOOR($B88,10),$B$6:$R$116,COLUMN()-1,FALSE))/10+F87)</f>
        <v>195517964.33980951</v>
      </c>
      <c r="G88" s="60">
        <f>IF(MOD($B88,10)=0,VLOOKUP($B88,'[6]R2 Analysis'!$B$45:$X$58,15,FALSE),(VLOOKUP(CEILING($B88,10),$B$6:$R$116,COLUMN()-1,FALSE)-VLOOKUP(FLOOR($B88,10),$B$6:$R$116,COLUMN()-1,FALSE))/10+G87)</f>
        <v>6139487.9780000001</v>
      </c>
      <c r="H88" s="60">
        <f>IF(MOD($B88,10)=0,VLOOKUP($B88,'[6]R2 Analysis'!$B$45:$X$58,22,FALSE),(VLOOKUP(CEILING($B88,10),$B$6:$R$116,COLUMN()-1,FALSE)-VLOOKUP(FLOOR($B88,10),$B$6:$R$116,COLUMN()-1,FALSE))/10+H87)</f>
        <v>1262842.934319753</v>
      </c>
      <c r="I88" s="60">
        <f>IF(MOD($B88,10)=0,VLOOKUP($B88,'[6]R3 Analysis'!$B$45:$X$58,8,FALSE),(VLOOKUP(CEILING($B88,10),$B$6:$R$116,COLUMN()-1,FALSE)-VLOOKUP(FLOOR($B88,10),$B$6:$R$116,COLUMN()-1,FALSE))/10+I87)</f>
        <v>31969924.670400001</v>
      </c>
      <c r="J88" s="60">
        <f>IF(MOD($B88,10)=0,VLOOKUP($B88,'[6]R3 Analysis'!$B$45:$X$58,15,FALSE),(VLOOKUP(CEILING($B88,10),$B$6:$R$116,COLUMN()-1,FALSE)-VLOOKUP(FLOOR($B88,10),$B$6:$R$116,COLUMN()-1,FALSE))/10+J87)</f>
        <v>2212979.2871999997</v>
      </c>
      <c r="K88" s="60">
        <f>IF(MOD($B88,10)=0,VLOOKUP($B88,'[6]R3 Analysis'!$B$45:$X$58,22,FALSE),(VLOOKUP(CEILING($B88,10),$B$6:$R$116,COLUMN()-1,FALSE)-VLOOKUP(FLOOR($B88,10),$B$6:$R$116,COLUMN()-1,FALSE))/10+K87)</f>
        <v>844589.15715135145</v>
      </c>
      <c r="L88" s="60">
        <f>IF(MOD($B88,10)=0,VLOOKUP($B88,'[6]R4 Analysis'!$B$45:$X$58,8,FALSE),(VLOOKUP(CEILING($B88,10),$B$6:$R$116,COLUMN()-1,FALSE)-VLOOKUP(FLOOR($B88,10),$B$6:$R$116,COLUMN()-1,FALSE))/10+L87)</f>
        <v>20012588.77346731</v>
      </c>
      <c r="M88" s="60">
        <f>IF(MOD($B88,10)=0,VLOOKUP($B88,'[6]R4 Analysis'!$B$45:$X$58,15,FALSE),(VLOOKUP(CEILING($B88,10),$B$6:$R$116,COLUMN()-1,FALSE)-VLOOKUP(FLOOR($B88,10),$B$6:$R$116,COLUMN()-1,FALSE))/10+M87)</f>
        <v>745388.75112949486</v>
      </c>
      <c r="N88" s="60">
        <f>IF(MOD($B88,10)=0,VLOOKUP($B88,'[6]R4 Analysis'!$B$45:$X$58,22,FALSE),(VLOOKUP(CEILING($B88,10),$B$6:$R$116,COLUMN()-1,FALSE)-VLOOKUP(FLOOR($B88,10),$B$6:$R$116,COLUMN()-1,FALSE))/10+N87)</f>
        <v>273578.94290882623</v>
      </c>
      <c r="O88" s="60">
        <f>IF(MOD($B88,10)=0,VLOOKUP($B88,'[6]R5 Analysis'!$B$45:$X$58,8,FALSE),(VLOOKUP(CEILING($B88,10),$B$6:$R$116,COLUMN()-1,FALSE)-VLOOKUP(FLOOR($B88,10),$B$6:$R$116,COLUMN()-1,FALSE))/10+O87)</f>
        <v>44721635.057549998</v>
      </c>
      <c r="P88" s="60">
        <f>IF(MOD($B88,10)=0,VLOOKUP($B88,'[6]R5 Analysis'!$B$45:$X$58,15,FALSE),(VLOOKUP(CEILING($B88,10),$B$6:$R$116,COLUMN()-1,FALSE)-VLOOKUP(FLOOR($B88,10),$B$6:$R$116,COLUMN()-1,FALSE))/10+P87)</f>
        <v>641312.95260579314</v>
      </c>
      <c r="Q88" s="60">
        <f>IF(MOD($B88,10)=0,VLOOKUP($B88,'[6]R5 Analysis'!$B$45:$X$58,22,FALSE),(VLOOKUP(CEILING($B88,10),$B$6:$R$116,COLUMN()-1,FALSE)-VLOOKUP(FLOOR($B88,10),$B$6:$R$116,COLUMN()-1,FALSE))/10+Q87)</f>
        <v>266126.91859285714</v>
      </c>
      <c r="R88" s="60">
        <f>IF(MOD($B88,10)=0,VLOOKUP($B88,'[6]R6 Analysis'!$B$45:$X$58,8,FALSE),(VLOOKUP(CEILING($B88,10),$B$6:$R$116,COLUMN()-1,FALSE)-VLOOKUP(FLOOR($B88,10),$B$6:$R$116,COLUMN()-1,FALSE))/10+R87)</f>
        <v>2546288.0806249999</v>
      </c>
      <c r="S88" s="60">
        <f>IF(MOD($B88,10)=0,VLOOKUP($B88,'[6]R6 Analysis'!$B$45:$X$58,15,FALSE),(VLOOKUP(CEILING($B88,10),$B$6:$T$116,COLUMN()-1,FALSE)-VLOOKUP(FLOOR($B88,10),$B$6:$T$116,COLUMN()-1,FALSE))/10+S87)</f>
        <v>312404.57794000005</v>
      </c>
      <c r="T88" s="60">
        <f>IF(MOD($B88,10)=0,VLOOKUP($B88,'[6]R6 Analysis'!$B$45:$X$58,22,FALSE),(VLOOKUP(CEILING($B88,10),$B$6:$T$116,COLUMN()-1,FALSE)-VLOOKUP(FLOOR($B88,10),$B$6:$T$116,COLUMN()-1,FALSE))/10+T87)</f>
        <v>171627.10468989832</v>
      </c>
      <c r="U88" s="60">
        <f t="shared" si="15"/>
        <v>331501502.31841928</v>
      </c>
      <c r="V88" s="60">
        <f>'Emergency Relocation Component'!U98</f>
        <v>17316140197.399265</v>
      </c>
      <c r="W88" s="103">
        <f t="shared" si="16"/>
        <v>-16984638695.080847</v>
      </c>
      <c r="X88" s="84">
        <f>HLOOKUP(X$5,$AE$1:$AH$3,2,FALSE)*INDEX('[5]Pop and Housing Units'!$J$4:$Q$115,MATCH('Relocation Components'!$B88,'[5]Pop and Housing Units'!$Q$4:$Q$115,0),MATCH('Relocation Components'!X$4,'[5]Pop and Housing Units'!$J$4:$Q$4,0))*HLOOKUP(X$4,$X$1:$AC$2,2,FALSE)*'[5]Number of Hazard Events'!C88*HLOOKUP(X$4,[5]Assumptions!$B$2:$H$3,2,FALSE)</f>
        <v>7417960735.6550179</v>
      </c>
      <c r="Y88" s="84">
        <f>HLOOKUP(Y$5,$AE$1:$AH$3,2,FALSE)*INDEX('[5]Pop and Housing Units'!$J$4:$Q$115,MATCH('Relocation Components'!$B88,'[5]Pop and Housing Units'!$Q$4:$Q$115,0),MATCH('Relocation Components'!Y$4,'[5]Pop and Housing Units'!$J$4:$Q$4,0))*HLOOKUP(Y$4,$X$1:$AC$2,2,FALSE)*'[5]Number of Hazard Events'!D88*HLOOKUP(Y$4,[5]Assumptions!$B$2:$H$3,2,FALSE)</f>
        <v>2362102464.343245</v>
      </c>
      <c r="Z88" s="84">
        <f>HLOOKUP(Z$5,$AE$1:$AH$3,2,FALSE)*INDEX('[5]Pop and Housing Units'!$J$4:$Q$115,MATCH('Relocation Components'!$B88,'[5]Pop and Housing Units'!$Q$4:$Q$115,0),MATCH('Relocation Components'!Z$4,'[5]Pop and Housing Units'!$J$4:$Q$4,0))*HLOOKUP(Z$4,$X$1:$AC$2,2,FALSE)*'[5]Number of Hazard Events'!E88*HLOOKUP(Z$4,[5]Assumptions!$B$2:$H$3,2,FALSE)</f>
        <v>0</v>
      </c>
      <c r="AA88" s="84">
        <f>HLOOKUP(AA$5,$AE$1:$AH$3,2,FALSE)*INDEX('[5]Pop and Housing Units'!$J$4:$Q$115,MATCH('Relocation Components'!$B88,'[5]Pop and Housing Units'!$Q$4:$Q$115,0),MATCH('Relocation Components'!AA$4,'[5]Pop and Housing Units'!$J$4:$Q$4,0))*HLOOKUP(AA$4,$X$1:$AC$2,2,FALSE)*'[5]Number of Hazard Events'!F88*HLOOKUP(AA$4,[5]Assumptions!$B$2:$H$3,2,FALSE)</f>
        <v>8093886750.2227154</v>
      </c>
      <c r="AB88" s="84">
        <f>HLOOKUP(AB$5,$AE$1:$AH$3,2,FALSE)*INDEX('[5]Pop and Housing Units'!$J$4:$Q$115,MATCH('Relocation Components'!$B88,'[5]Pop and Housing Units'!$Q$4:$Q$115,0),MATCH('Relocation Components'!AB$4,'[5]Pop and Housing Units'!$J$4:$Q$4,0))*HLOOKUP(AB$4,$X$1:$AC$2,2,FALSE)*'[5]Number of Hazard Events'!G88*HLOOKUP(AB$4,[5]Assumptions!$B$2:$H$3,2,FALSE)</f>
        <v>2349749249.7826009</v>
      </c>
      <c r="AC88" s="84">
        <f>HLOOKUP(AC$5,$AE$1:$AH$3,2,FALSE)*INDEX('[5]Pop and Housing Units'!$J$4:$Q$115,MATCH('Relocation Components'!$B88,'[5]Pop and Housing Units'!$Q$4:$Q$115,0),MATCH('Relocation Components'!AC$4,'[5]Pop and Housing Units'!$J$4:$Q$4,0))*HLOOKUP(AC$4,$X$1:$AC$2,2,FALSE)*'[5]Number of Hazard Events'!H88*HLOOKUP(AC$4,[5]Assumptions!$B$2:$H$3,2,FALSE)</f>
        <v>0</v>
      </c>
      <c r="AD88" s="84">
        <f>HLOOKUP(AD$5,$AE$1:$AH$3,2,FALSE)*INDEX('[5]Pop and Housing Units'!$J$4:$Q$115,MATCH('Relocation Components'!$B88,'[5]Pop and Housing Units'!$Q$4:$Q$115,0),MATCH('Relocation Components'!AD$4,'[5]Pop and Housing Units'!$J$4:$Q$4,0))*HLOOKUP(AD$4,$X$1:$AC$2,2,FALSE)*'[5]Number of Hazard Events'!I88*HLOOKUP(AD$4,[5]Assumptions!$B$2:$H$3,2,FALSE)</f>
        <v>19401260284.383236</v>
      </c>
      <c r="AE88" s="84">
        <f>HLOOKUP(AE$5,$AE$1:$AH$3,2,FALSE)*INDEX('[5]Pop and Housing Units'!$J$4:$Q$115,MATCH('Relocation Components'!$B88,'[5]Pop and Housing Units'!$Q$4:$Q$115,0),MATCH('Relocation Components'!AE$4,'[5]Pop and Housing Units'!$J$4:$Q$4,0))*HLOOKUP(AE$4,$X$1:$AC$2,2,FALSE)*'[5]Number of Hazard Events'!J88*HLOOKUP(AE$4,[5]Assumptions!$B$2:$H$3,2,FALSE)</f>
        <v>3999873188.1198692</v>
      </c>
      <c r="AF88" s="84">
        <f>HLOOKUP(AF$5,$AE$1:$AH$3,2,FALSE)*INDEX('[5]Pop and Housing Units'!$J$4:$Q$115,MATCH('Relocation Components'!$B88,'[5]Pop and Housing Units'!$Q$4:$Q$115,0),MATCH('Relocation Components'!AF$4,'[5]Pop and Housing Units'!$J$4:$Q$4,0))*HLOOKUP(AF$4,$X$1:$AC$2,2,FALSE)*'[5]Number of Hazard Events'!K88*HLOOKUP(AF$4,[5]Assumptions!$B$2:$H$3,2,FALSE)</f>
        <v>0</v>
      </c>
      <c r="AG88" s="84">
        <f>HLOOKUP(AG$5,$AE$1:$AH$3,2,FALSE)*INDEX('[5]Pop and Housing Units'!$J$4:$Q$115,MATCH('Relocation Components'!$B88,'[5]Pop and Housing Units'!$Q$4:$Q$115,0),MATCH('Relocation Components'!AG$4,'[5]Pop and Housing Units'!$J$4:$Q$4,0))*HLOOKUP(AG$4,$X$1:$AC$2,2,FALSE)*'[5]Number of Hazard Events'!L88*HLOOKUP(AG$4,[5]Assumptions!$B$2:$H$3,2,FALSE)</f>
        <v>116446501.86779959</v>
      </c>
      <c r="AH88" s="84">
        <f>HLOOKUP(AH$5,$AE$1:$AH$3,2,FALSE)*INDEX('[5]Pop and Housing Units'!$J$4:$Q$115,MATCH('Relocation Components'!$B88,'[5]Pop and Housing Units'!$Q$4:$Q$115,0),MATCH('Relocation Components'!AH$4,'[5]Pop and Housing Units'!$J$4:$Q$4,0))*HLOOKUP(AH$4,$X$1:$AC$2,2,FALSE)*'[5]Number of Hazard Events'!M88*HLOOKUP(AH$4,[5]Assumptions!$B$2:$H$3,2,FALSE)</f>
        <v>40123596.000211641</v>
      </c>
      <c r="AI88" s="84">
        <f>HLOOKUP(AI$5,$AE$1:$AH$3,2,FALSE)*INDEX('[5]Pop and Housing Units'!$J$4:$Q$115,MATCH('Relocation Components'!$B88,'[5]Pop and Housing Units'!$Q$4:$Q$115,0),MATCH('Relocation Components'!AI$4,'[5]Pop and Housing Units'!$J$4:$Q$4,0))*HLOOKUP(AI$4,$X$1:$AC$2,2,FALSE)*'[5]Number of Hazard Events'!N88*HLOOKUP(AI$4,[5]Assumptions!$B$2:$H$3,2,FALSE)</f>
        <v>0</v>
      </c>
      <c r="AJ88" s="84">
        <f>HLOOKUP(AJ$5,$AE$1:$AH$3,2,FALSE)*INDEX('[5]Pop and Housing Units'!$J$4:$Q$115,MATCH('Relocation Components'!$B88,'[5]Pop and Housing Units'!$Q$4:$Q$115,0),MATCH('Relocation Components'!AJ$4,'[5]Pop and Housing Units'!$J$4:$Q$4,0))*HLOOKUP(AJ$4,$X$1:$AC$2,2,FALSE)*'[5]Number of Hazard Events'!O88*HLOOKUP(AJ$4,[5]Assumptions!$B$2:$H$3,2,FALSE)</f>
        <v>120683898.17283751</v>
      </c>
      <c r="AK88" s="84">
        <f>HLOOKUP(AK$5,$AE$1:$AH$3,2,FALSE)*INDEX('[5]Pop and Housing Units'!$J$4:$Q$115,MATCH('Relocation Components'!$B88,'[5]Pop and Housing Units'!$Q$4:$Q$115,0),MATCH('Relocation Components'!AK$4,'[5]Pop and Housing Units'!$J$4:$Q$4,0))*HLOOKUP(AK$4,$X$1:$AC$2,2,FALSE)*'[5]Number of Hazard Events'!P88*HLOOKUP(AK$4,[5]Assumptions!$B$2:$H$3,2,FALSE)</f>
        <v>43411783.692118712</v>
      </c>
      <c r="AL88" s="84">
        <f>HLOOKUP(AL$5,$AE$1:$AH$3,2,FALSE)*INDEX('[5]Pop and Housing Units'!$J$4:$Q$115,MATCH('Relocation Components'!$B88,'[5]Pop and Housing Units'!$Q$4:$Q$115,0),MATCH('Relocation Components'!AL$4,'[5]Pop and Housing Units'!$J$4:$Q$4,0))*HLOOKUP(AL$4,$X$1:$AC$2,2,FALSE)*'[5]Number of Hazard Events'!Q88*HLOOKUP(AL$4,[5]Assumptions!$B$2:$H$3,2,FALSE)</f>
        <v>0</v>
      </c>
      <c r="AM88" s="84">
        <f>HLOOKUP(AM$5,$AE$1:$AH$3,2,FALSE)*INDEX('[5]Pop and Housing Units'!$J$4:$Q$115,MATCH('Relocation Components'!$B88,'[5]Pop and Housing Units'!$Q$4:$Q$115,0),MATCH('Relocation Components'!AM$4,'[5]Pop and Housing Units'!$J$4:$Q$4,0))*HLOOKUP(AM$4,$X$1:$AC$2,2,FALSE)*'[5]Number of Hazard Events'!R88*HLOOKUP(AM$4,[5]Assumptions!$B$2:$H$3,2,FALSE)</f>
        <v>25189559.371459875</v>
      </c>
      <c r="AN88" s="84">
        <f>HLOOKUP(AN$5,$AE$1:$AH$3,2,FALSE)*INDEX('[5]Pop and Housing Units'!$J$4:$Q$115,MATCH('Relocation Components'!$B88,'[5]Pop and Housing Units'!$Q$4:$Q$115,0),MATCH('Relocation Components'!AN$4,'[5]Pop and Housing Units'!$J$4:$Q$4,0))*HLOOKUP(AN$4,$X$1:$AC$2,2,FALSE)*'[5]Number of Hazard Events'!S88*HLOOKUP(AN$4,[5]Assumptions!$B$2:$H$3,2,FALSE)</f>
        <v>7097597.7056885548</v>
      </c>
      <c r="AO88" s="84">
        <f>HLOOKUP(AO$5,$AE$1:$AH$3,2,FALSE)*INDEX('[5]Pop and Housing Units'!$J$4:$Q$115,MATCH('Relocation Components'!$B88,'[5]Pop and Housing Units'!$Q$4:$Q$115,0),MATCH('Relocation Components'!AO$4,'[5]Pop and Housing Units'!$J$4:$Q$4,0))*HLOOKUP(AO$4,$X$1:$AC$2,2,FALSE)*'[5]Number of Hazard Events'!T88*HLOOKUP(AO$4,[5]Assumptions!$B$2:$H$3,2,FALSE)</f>
        <v>0</v>
      </c>
      <c r="AP88" s="60">
        <f t="shared" si="20"/>
        <v>43977785609.316795</v>
      </c>
      <c r="AQ88" s="60">
        <f>'Emergency Relocation Component'!AN98</f>
        <v>43974545024.989265</v>
      </c>
      <c r="AR88" s="60">
        <f t="shared" si="17"/>
        <v>3240584.3275299072</v>
      </c>
      <c r="AS88" s="60">
        <f t="shared" si="18"/>
        <v>5508993.3568008421</v>
      </c>
      <c r="AT88" s="60">
        <f t="shared" si="19"/>
        <v>-16979129701.724047</v>
      </c>
    </row>
    <row r="89" spans="1:46">
      <c r="A89">
        <f t="shared" si="22"/>
        <v>0.02</v>
      </c>
      <c r="B89" s="12">
        <f t="shared" si="21"/>
        <v>2103</v>
      </c>
      <c r="C89" s="60">
        <f>IF(MOD($B89,10)=0,VLOOKUP($B89,'[6]R1 Analysis'!$B$45:$X$58,23,FALSE),(VLOOKUP(CEILING($B89,10),$B$6:$R$116,COLUMN()-1,FALSE)-VLOOKUP(FLOOR($B89,10),$B$6:$R$116,COLUMN()-1,FALSE))/10+C88)</f>
        <v>19967777.089958727</v>
      </c>
      <c r="D89" s="60">
        <f>IF(MOD($B89,10)=0,VLOOKUP($B89,'[6]R1 Analysis'!$B$45:$X$58,15,FALSE),(VLOOKUP(CEILING($B89,10),$B$6:$R$116,COLUMN()-1,FALSE)-VLOOKUP(FLOOR($B89,10),$B$6:$R$116,COLUMN()-1,FALSE))/10+D88)</f>
        <v>3121580.1041476186</v>
      </c>
      <c r="E89" s="60">
        <f>IF(MOD($B89,10)=0,VLOOKUP($B89,'[6]R1 Analysis'!$B$45:$X$58,22,FALSE),(VLOOKUP(CEILING($B89,10),$B$6:$R$116,COLUMN()-1,FALSE)-VLOOKUP(FLOOR($B89,10),$B$6:$R$116,COLUMN()-1,FALSE))/10+E88)</f>
        <v>653538.78327572008</v>
      </c>
      <c r="F89" s="60">
        <f>IF(MOD($B89,10)=0,VLOOKUP($B89,'[6]R2 Analysis'!$B$45:$X$58,8,FALSE),(VLOOKUP(CEILING($B89,10),$B$6:$R$116,COLUMN()-1,FALSE)-VLOOKUP(FLOOR($B89,10),$B$6:$R$116,COLUMN()-1,FALSE))/10+F88)</f>
        <v>194537573.40114284</v>
      </c>
      <c r="G89" s="60">
        <f>IF(MOD($B89,10)=0,VLOOKUP($B89,'[6]R2 Analysis'!$B$45:$X$58,15,FALSE),(VLOOKUP(CEILING($B89,10),$B$6:$R$116,COLUMN()-1,FALSE)-VLOOKUP(FLOOR($B89,10),$B$6:$R$116,COLUMN()-1,FALSE))/10+G88)</f>
        <v>6108432.6443255814</v>
      </c>
      <c r="H89" s="60">
        <f>IF(MOD($B89,10)=0,VLOOKUP($B89,'[6]R2 Analysis'!$B$45:$X$58,22,FALSE),(VLOOKUP(CEILING($B89,10),$B$6:$R$116,COLUMN()-1,FALSE)-VLOOKUP(FLOOR($B89,10),$B$6:$R$116,COLUMN()-1,FALSE))/10+H88)</f>
        <v>1256475.1378499998</v>
      </c>
      <c r="I89" s="60">
        <f>IF(MOD($B89,10)=0,VLOOKUP($B89,'[6]R3 Analysis'!$B$45:$X$58,8,FALSE),(VLOOKUP(CEILING($B89,10),$B$6:$R$116,COLUMN()-1,FALSE)-VLOOKUP(FLOOR($B89,10),$B$6:$R$116,COLUMN()-1,FALSE))/10+I88)</f>
        <v>31809014.502761289</v>
      </c>
      <c r="J89" s="60">
        <f>IF(MOD($B89,10)=0,VLOOKUP($B89,'[6]R3 Analysis'!$B$45:$X$58,15,FALSE),(VLOOKUP(CEILING($B89,10),$B$6:$R$116,COLUMN()-1,FALSE)-VLOOKUP(FLOOR($B89,10),$B$6:$R$116,COLUMN()-1,FALSE))/10+J88)</f>
        <v>2201805.7247999995</v>
      </c>
      <c r="K89" s="60">
        <f>IF(MOD($B89,10)=0,VLOOKUP($B89,'[6]R3 Analysis'!$B$45:$X$58,22,FALSE),(VLOOKUP(CEILING($B89,10),$B$6:$R$116,COLUMN()-1,FALSE)-VLOOKUP(FLOOR($B89,10),$B$6:$R$116,COLUMN()-1,FALSE))/10+K88)</f>
        <v>840335.38761441456</v>
      </c>
      <c r="L89" s="60">
        <f>IF(MOD($B89,10)=0,VLOOKUP($B89,'[6]R4 Analysis'!$B$45:$X$58,8,FALSE),(VLOOKUP(CEILING($B89,10),$B$6:$R$116,COLUMN()-1,FALSE)-VLOOKUP(FLOOR($B89,10),$B$6:$R$116,COLUMN()-1,FALSE))/10+L88)</f>
        <v>19911998.93042212</v>
      </c>
      <c r="M89" s="60">
        <f>IF(MOD($B89,10)=0,VLOOKUP($B89,'[6]R4 Analysis'!$B$45:$X$58,15,FALSE),(VLOOKUP(CEILING($B89,10),$B$6:$R$116,COLUMN()-1,FALSE)-VLOOKUP(FLOOR($B89,10),$B$6:$R$116,COLUMN()-1,FALSE))/10+M88)</f>
        <v>741660.77182404033</v>
      </c>
      <c r="N89" s="60">
        <f>IF(MOD($B89,10)=0,VLOOKUP($B89,'[6]R4 Analysis'!$B$45:$X$58,22,FALSE),(VLOOKUP(CEILING($B89,10),$B$6:$R$116,COLUMN()-1,FALSE)-VLOOKUP(FLOOR($B89,10),$B$6:$R$116,COLUMN()-1,FALSE))/10+N88)</f>
        <v>272199.97300291178</v>
      </c>
      <c r="O89" s="60">
        <f>IF(MOD($B89,10)=0,VLOOKUP($B89,'[6]R5 Analysis'!$B$45:$X$58,8,FALSE),(VLOOKUP(CEILING($B89,10),$B$6:$R$116,COLUMN()-1,FALSE)-VLOOKUP(FLOOR($B89,10),$B$6:$R$116,COLUMN()-1,FALSE))/10+O88)</f>
        <v>44495768.213824995</v>
      </c>
      <c r="P89" s="60">
        <f>IF(MOD($B89,10)=0,VLOOKUP($B89,'[6]R5 Analysis'!$B$45:$X$58,15,FALSE),(VLOOKUP(CEILING($B89,10),$B$6:$R$116,COLUMN()-1,FALSE)-VLOOKUP(FLOOR($B89,10),$B$6:$R$116,COLUMN()-1,FALSE))/10+P88)</f>
        <v>638082.02345903451</v>
      </c>
      <c r="Q89" s="60">
        <f>IF(MOD($B89,10)=0,VLOOKUP($B89,'[6]R5 Analysis'!$B$45:$X$58,22,FALSE),(VLOOKUP(CEILING($B89,10),$B$6:$R$116,COLUMN()-1,FALSE)-VLOOKUP(FLOOR($B89,10),$B$6:$R$116,COLUMN()-1,FALSE))/10+Q88)</f>
        <v>264785.20210102038</v>
      </c>
      <c r="R89" s="60">
        <f>IF(MOD($B89,10)=0,VLOOKUP($B89,'[6]R6 Analysis'!$B$45:$X$58,8,FALSE),(VLOOKUP(CEILING($B89,10),$B$6:$R$116,COLUMN()-1,FALSE)-VLOOKUP(FLOOR($B89,10),$B$6:$R$116,COLUMN()-1,FALSE))/10+R88)</f>
        <v>2534444.8802499999</v>
      </c>
      <c r="S89" s="60">
        <f>IF(MOD($B89,10)=0,VLOOKUP($B89,'[6]R6 Analysis'!$B$45:$X$58,15,FALSE),(VLOOKUP(CEILING($B89,10),$B$6:$T$116,COLUMN()-1,FALSE)-VLOOKUP(FLOOR($B89,10),$B$6:$T$116,COLUMN()-1,FALSE))/10+S88)</f>
        <v>310805.94111000007</v>
      </c>
      <c r="T89" s="60">
        <f>IF(MOD($B89,10)=0,VLOOKUP($B89,'[6]R6 Analysis'!$B$45:$X$58,22,FALSE),(VLOOKUP(CEILING($B89,10),$B$6:$T$116,COLUMN()-1,FALSE)-VLOOKUP(FLOOR($B89,10),$B$6:$T$116,COLUMN()-1,FALSE))/10+T88)</f>
        <v>170759.79764366103</v>
      </c>
      <c r="U89" s="60">
        <f t="shared" si="15"/>
        <v>329837038.50951391</v>
      </c>
      <c r="V89" s="60">
        <f>'Emergency Relocation Component'!U99</f>
        <v>18090634186.486343</v>
      </c>
      <c r="W89" s="103">
        <f t="shared" si="16"/>
        <v>-17760797147.97683</v>
      </c>
      <c r="X89" s="84">
        <f>HLOOKUP(X$5,$AE$1:$AH$3,2,FALSE)*INDEX('[5]Pop and Housing Units'!$J$4:$Q$115,MATCH('Relocation Components'!$B89,'[5]Pop and Housing Units'!$Q$4:$Q$115,0),MATCH('Relocation Components'!X$4,'[5]Pop and Housing Units'!$J$4:$Q$4,0))*HLOOKUP(X$4,$X$1:$AC$2,2,FALSE)*'[5]Number of Hazard Events'!C89*HLOOKUP(X$4,[5]Assumptions!$B$2:$H$3,2,FALSE)</f>
        <v>7724379808.9685612</v>
      </c>
      <c r="Y89" s="84">
        <f>HLOOKUP(Y$5,$AE$1:$AH$3,2,FALSE)*INDEX('[5]Pop and Housing Units'!$J$4:$Q$115,MATCH('Relocation Components'!$B89,'[5]Pop and Housing Units'!$Q$4:$Q$115,0),MATCH('Relocation Components'!Y$4,'[5]Pop and Housing Units'!$J$4:$Q$4,0))*HLOOKUP(Y$4,$X$1:$AC$2,2,FALSE)*'[5]Number of Hazard Events'!D89*HLOOKUP(Y$4,[5]Assumptions!$B$2:$H$3,2,FALSE)</f>
        <v>2459495102.3606782</v>
      </c>
      <c r="Z89" s="84">
        <f>HLOOKUP(Z$5,$AE$1:$AH$3,2,FALSE)*INDEX('[5]Pop and Housing Units'!$J$4:$Q$115,MATCH('Relocation Components'!$B89,'[5]Pop and Housing Units'!$Q$4:$Q$115,0),MATCH('Relocation Components'!Z$4,'[5]Pop and Housing Units'!$J$4:$Q$4,0))*HLOOKUP(Z$4,$X$1:$AC$2,2,FALSE)*'[5]Number of Hazard Events'!E89*HLOOKUP(Z$4,[5]Assumptions!$B$2:$H$3,2,FALSE)</f>
        <v>0</v>
      </c>
      <c r="AA89" s="84">
        <f>HLOOKUP(AA$5,$AE$1:$AH$3,2,FALSE)*INDEX('[5]Pop and Housing Units'!$J$4:$Q$115,MATCH('Relocation Components'!$B89,'[5]Pop and Housing Units'!$Q$4:$Q$115,0),MATCH('Relocation Components'!AA$4,'[5]Pop and Housing Units'!$J$4:$Q$4,0))*HLOOKUP(AA$4,$X$1:$AC$2,2,FALSE)*'[5]Number of Hazard Events'!F89*HLOOKUP(AA$4,[5]Assumptions!$B$2:$H$3,2,FALSE)</f>
        <v>8418062108.2111893</v>
      </c>
      <c r="AB89" s="84">
        <f>HLOOKUP(AB$5,$AE$1:$AH$3,2,FALSE)*INDEX('[5]Pop and Housing Units'!$J$4:$Q$115,MATCH('Relocation Components'!$B89,'[5]Pop and Housing Units'!$Q$4:$Q$115,0),MATCH('Relocation Components'!AB$4,'[5]Pop and Housing Units'!$J$4:$Q$4,0))*HLOOKUP(AB$4,$X$1:$AC$2,2,FALSE)*'[5]Number of Hazard Events'!G89*HLOOKUP(AB$4,[5]Assumptions!$B$2:$H$3,2,FALSE)</f>
        <v>2443753127.1299191</v>
      </c>
      <c r="AC89" s="84">
        <f>HLOOKUP(AC$5,$AE$1:$AH$3,2,FALSE)*INDEX('[5]Pop and Housing Units'!$J$4:$Q$115,MATCH('Relocation Components'!$B89,'[5]Pop and Housing Units'!$Q$4:$Q$115,0),MATCH('Relocation Components'!AC$4,'[5]Pop and Housing Units'!$J$4:$Q$4,0))*HLOOKUP(AC$4,$X$1:$AC$2,2,FALSE)*'[5]Number of Hazard Events'!H89*HLOOKUP(AC$4,[5]Assumptions!$B$2:$H$3,2,FALSE)</f>
        <v>0</v>
      </c>
      <c r="AD89" s="84">
        <f>HLOOKUP(AD$5,$AE$1:$AH$3,2,FALSE)*INDEX('[5]Pop and Housing Units'!$J$4:$Q$115,MATCH('Relocation Components'!$B89,'[5]Pop and Housing Units'!$Q$4:$Q$115,0),MATCH('Relocation Components'!AD$4,'[5]Pop and Housing Units'!$J$4:$Q$4,0))*HLOOKUP(AD$4,$X$1:$AC$2,2,FALSE)*'[5]Number of Hazard Events'!I89*HLOOKUP(AD$4,[5]Assumptions!$B$2:$H$3,2,FALSE)</f>
        <v>20201169641.22295</v>
      </c>
      <c r="AE89" s="84">
        <f>HLOOKUP(AE$5,$AE$1:$AH$3,2,FALSE)*INDEX('[5]Pop and Housing Units'!$J$4:$Q$115,MATCH('Relocation Components'!$B89,'[5]Pop and Housing Units'!$Q$4:$Q$115,0),MATCH('Relocation Components'!AE$4,'[5]Pop and Housing Units'!$J$4:$Q$4,0))*HLOOKUP(AE$4,$X$1:$AC$2,2,FALSE)*'[5]Number of Hazard Events'!J89*HLOOKUP(AE$4,[5]Assumptions!$B$2:$H$3,2,FALSE)</f>
        <v>4164720326.585535</v>
      </c>
      <c r="AF89" s="84">
        <f>HLOOKUP(AF$5,$AE$1:$AH$3,2,FALSE)*INDEX('[5]Pop and Housing Units'!$J$4:$Q$115,MATCH('Relocation Components'!$B89,'[5]Pop and Housing Units'!$Q$4:$Q$115,0),MATCH('Relocation Components'!AF$4,'[5]Pop and Housing Units'!$J$4:$Q$4,0))*HLOOKUP(AF$4,$X$1:$AC$2,2,FALSE)*'[5]Number of Hazard Events'!K89*HLOOKUP(AF$4,[5]Assumptions!$B$2:$H$3,2,FALSE)</f>
        <v>0</v>
      </c>
      <c r="AG89" s="84">
        <f>HLOOKUP(AG$5,$AE$1:$AH$3,2,FALSE)*INDEX('[5]Pop and Housing Units'!$J$4:$Q$115,MATCH('Relocation Components'!$B89,'[5]Pop and Housing Units'!$Q$4:$Q$115,0),MATCH('Relocation Components'!AG$4,'[5]Pop and Housing Units'!$J$4:$Q$4,0))*HLOOKUP(AG$4,$X$1:$AC$2,2,FALSE)*'[5]Number of Hazard Events'!L89*HLOOKUP(AG$4,[5]Assumptions!$B$2:$H$3,2,FALSE)</f>
        <v>116446954.42678273</v>
      </c>
      <c r="AH89" s="84">
        <f>HLOOKUP(AH$5,$AE$1:$AH$3,2,FALSE)*INDEX('[5]Pop and Housing Units'!$J$4:$Q$115,MATCH('Relocation Components'!$B89,'[5]Pop and Housing Units'!$Q$4:$Q$115,0),MATCH('Relocation Components'!AH$4,'[5]Pop and Housing Units'!$J$4:$Q$4,0))*HLOOKUP(AH$4,$X$1:$AC$2,2,FALSE)*'[5]Number of Hazard Events'!M89*HLOOKUP(AH$4,[5]Assumptions!$B$2:$H$3,2,FALSE)</f>
        <v>40124757.642752826</v>
      </c>
      <c r="AI89" s="84">
        <f>HLOOKUP(AI$5,$AE$1:$AH$3,2,FALSE)*INDEX('[5]Pop and Housing Units'!$J$4:$Q$115,MATCH('Relocation Components'!$B89,'[5]Pop and Housing Units'!$Q$4:$Q$115,0),MATCH('Relocation Components'!AI$4,'[5]Pop and Housing Units'!$J$4:$Q$4,0))*HLOOKUP(AI$4,$X$1:$AC$2,2,FALSE)*'[5]Number of Hazard Events'!N89*HLOOKUP(AI$4,[5]Assumptions!$B$2:$H$3,2,FALSE)</f>
        <v>0</v>
      </c>
      <c r="AJ89" s="84">
        <f>HLOOKUP(AJ$5,$AE$1:$AH$3,2,FALSE)*INDEX('[5]Pop and Housing Units'!$J$4:$Q$115,MATCH('Relocation Components'!$B89,'[5]Pop and Housing Units'!$Q$4:$Q$115,0),MATCH('Relocation Components'!AJ$4,'[5]Pop and Housing Units'!$J$4:$Q$4,0))*HLOOKUP(AJ$4,$X$1:$AC$2,2,FALSE)*'[5]Number of Hazard Events'!O89*HLOOKUP(AJ$4,[5]Assumptions!$B$2:$H$3,2,FALSE)</f>
        <v>120717752.4577551</v>
      </c>
      <c r="AK89" s="84">
        <f>HLOOKUP(AK$5,$AE$1:$AH$3,2,FALSE)*INDEX('[5]Pop and Housing Units'!$J$4:$Q$115,MATCH('Relocation Components'!$B89,'[5]Pop and Housing Units'!$Q$4:$Q$115,0),MATCH('Relocation Components'!AK$4,'[5]Pop and Housing Units'!$J$4:$Q$4,0))*HLOOKUP(AK$4,$X$1:$AC$2,2,FALSE)*'[5]Number of Hazard Events'!P89*HLOOKUP(AK$4,[5]Assumptions!$B$2:$H$3,2,FALSE)</f>
        <v>43424507.729428947</v>
      </c>
      <c r="AL89" s="84">
        <f>HLOOKUP(AL$5,$AE$1:$AH$3,2,FALSE)*INDEX('[5]Pop and Housing Units'!$J$4:$Q$115,MATCH('Relocation Components'!$B89,'[5]Pop and Housing Units'!$Q$4:$Q$115,0),MATCH('Relocation Components'!AL$4,'[5]Pop and Housing Units'!$J$4:$Q$4,0))*HLOOKUP(AL$4,$X$1:$AC$2,2,FALSE)*'[5]Number of Hazard Events'!Q89*HLOOKUP(AL$4,[5]Assumptions!$B$2:$H$3,2,FALSE)</f>
        <v>0</v>
      </c>
      <c r="AM89" s="84">
        <f>HLOOKUP(AM$5,$AE$1:$AH$3,2,FALSE)*INDEX('[5]Pop and Housing Units'!$J$4:$Q$115,MATCH('Relocation Components'!$B89,'[5]Pop and Housing Units'!$Q$4:$Q$115,0),MATCH('Relocation Components'!AM$4,'[5]Pop and Housing Units'!$J$4:$Q$4,0))*HLOOKUP(AM$4,$X$1:$AC$2,2,FALSE)*'[5]Number of Hazard Events'!R89*HLOOKUP(AM$4,[5]Assumptions!$B$2:$H$3,2,FALSE)</f>
        <v>25322899.730338831</v>
      </c>
      <c r="AN89" s="84">
        <f>HLOOKUP(AN$5,$AE$1:$AH$3,2,FALSE)*INDEX('[5]Pop and Housing Units'!$J$4:$Q$115,MATCH('Relocation Components'!$B89,'[5]Pop and Housing Units'!$Q$4:$Q$115,0),MATCH('Relocation Components'!AN$4,'[5]Pop and Housing Units'!$J$4:$Q$4,0))*HLOOKUP(AN$4,$X$1:$AC$2,2,FALSE)*'[5]Number of Hazard Events'!S89*HLOOKUP(AN$4,[5]Assumptions!$B$2:$H$3,2,FALSE)</f>
        <v>7131827.8819977622</v>
      </c>
      <c r="AO89" s="84">
        <f>HLOOKUP(AO$5,$AE$1:$AH$3,2,FALSE)*INDEX('[5]Pop and Housing Units'!$J$4:$Q$115,MATCH('Relocation Components'!$B89,'[5]Pop and Housing Units'!$Q$4:$Q$115,0),MATCH('Relocation Components'!AO$4,'[5]Pop and Housing Units'!$J$4:$Q$4,0))*HLOOKUP(AO$4,$X$1:$AC$2,2,FALSE)*'[5]Number of Hazard Events'!T89*HLOOKUP(AO$4,[5]Assumptions!$B$2:$H$3,2,FALSE)</f>
        <v>0</v>
      </c>
      <c r="AP89" s="60">
        <f t="shared" si="20"/>
        <v>45764748814.347885</v>
      </c>
      <c r="AQ89" s="60">
        <f>'Emergency Relocation Component'!AN99</f>
        <v>45761387167.292854</v>
      </c>
      <c r="AR89" s="60">
        <f t="shared" si="17"/>
        <v>3361647.0550308228</v>
      </c>
      <c r="AS89" s="60">
        <f t="shared" si="18"/>
        <v>5714799.9935523989</v>
      </c>
      <c r="AT89" s="60">
        <f t="shared" si="19"/>
        <v>-17755082347.983276</v>
      </c>
    </row>
    <row r="90" spans="1:46">
      <c r="A90">
        <f t="shared" si="22"/>
        <v>0.02</v>
      </c>
      <c r="B90" s="12">
        <f t="shared" si="21"/>
        <v>2104</v>
      </c>
      <c r="C90" s="60">
        <f>IF(MOD($B90,10)=0,VLOOKUP($B90,'[6]R1 Analysis'!$B$45:$X$58,23,FALSE),(VLOOKUP(CEILING($B90,10),$B$6:$R$116,COLUMN()-1,FALSE)-VLOOKUP(FLOOR($B90,10),$B$6:$R$116,COLUMN()-1,FALSE))/10+C89)</f>
        <v>19867142.878955018</v>
      </c>
      <c r="D90" s="60">
        <f>IF(MOD($B90,10)=0,VLOOKUP($B90,'[6]R1 Analysis'!$B$45:$X$58,15,FALSE),(VLOOKUP(CEILING($B90,10),$B$6:$R$116,COLUMN()-1,FALSE)-VLOOKUP(FLOOR($B90,10),$B$6:$R$116,COLUMN()-1,FALSE))/10+D89)</f>
        <v>3105657.5434997925</v>
      </c>
      <c r="E90" s="60">
        <f>IF(MOD($B90,10)=0,VLOOKUP($B90,'[6]R1 Analysis'!$B$45:$X$58,22,FALSE),(VLOOKUP(CEILING($B90,10),$B$6:$R$116,COLUMN()-1,FALSE)-VLOOKUP(FLOOR($B90,10),$B$6:$R$116,COLUMN()-1,FALSE))/10+E89)</f>
        <v>650228.7402798353</v>
      </c>
      <c r="F90" s="60">
        <f>IF(MOD($B90,10)=0,VLOOKUP($B90,'[6]R2 Analysis'!$B$45:$X$58,8,FALSE),(VLOOKUP(CEILING($B90,10),$B$6:$R$116,COLUMN()-1,FALSE)-VLOOKUP(FLOOR($B90,10),$B$6:$R$116,COLUMN()-1,FALSE))/10+F89)</f>
        <v>193557182.46247616</v>
      </c>
      <c r="G90" s="60">
        <f>IF(MOD($B90,10)=0,VLOOKUP($B90,'[6]R2 Analysis'!$B$45:$X$58,15,FALSE),(VLOOKUP(CEILING($B90,10),$B$6:$R$116,COLUMN()-1,FALSE)-VLOOKUP(FLOOR($B90,10),$B$6:$R$116,COLUMN()-1,FALSE))/10+G89)</f>
        <v>6077377.3106511626</v>
      </c>
      <c r="H90" s="60">
        <f>IF(MOD($B90,10)=0,VLOOKUP($B90,'[6]R2 Analysis'!$B$45:$X$58,22,FALSE),(VLOOKUP(CEILING($B90,10),$B$6:$R$116,COLUMN()-1,FALSE)-VLOOKUP(FLOOR($B90,10),$B$6:$R$116,COLUMN()-1,FALSE))/10+H89)</f>
        <v>1250107.3413802467</v>
      </c>
      <c r="I90" s="60">
        <f>IF(MOD($B90,10)=0,VLOOKUP($B90,'[6]R3 Analysis'!$B$45:$X$58,8,FALSE),(VLOOKUP(CEILING($B90,10),$B$6:$R$116,COLUMN()-1,FALSE)-VLOOKUP(FLOOR($B90,10),$B$6:$R$116,COLUMN()-1,FALSE))/10+I89)</f>
        <v>31648104.335122578</v>
      </c>
      <c r="J90" s="60">
        <f>IF(MOD($B90,10)=0,VLOOKUP($B90,'[6]R3 Analysis'!$B$45:$X$58,15,FALSE),(VLOOKUP(CEILING($B90,10),$B$6:$R$116,COLUMN()-1,FALSE)-VLOOKUP(FLOOR($B90,10),$B$6:$R$116,COLUMN()-1,FALSE))/10+J89)</f>
        <v>2190632.1623999993</v>
      </c>
      <c r="K90" s="60">
        <f>IF(MOD($B90,10)=0,VLOOKUP($B90,'[6]R3 Analysis'!$B$45:$X$58,22,FALSE),(VLOOKUP(CEILING($B90,10),$B$6:$R$116,COLUMN()-1,FALSE)-VLOOKUP(FLOOR($B90,10),$B$6:$R$116,COLUMN()-1,FALSE))/10+K89)</f>
        <v>836081.61807747767</v>
      </c>
      <c r="L90" s="60">
        <f>IF(MOD($B90,10)=0,VLOOKUP($B90,'[6]R4 Analysis'!$B$45:$X$58,8,FALSE),(VLOOKUP(CEILING($B90,10),$B$6:$R$116,COLUMN()-1,FALSE)-VLOOKUP(FLOOR($B90,10),$B$6:$R$116,COLUMN()-1,FALSE))/10+L89)</f>
        <v>19811409.08737693</v>
      </c>
      <c r="M90" s="60">
        <f>IF(MOD($B90,10)=0,VLOOKUP($B90,'[6]R4 Analysis'!$B$45:$X$58,15,FALSE),(VLOOKUP(CEILING($B90,10),$B$6:$R$116,COLUMN()-1,FALSE)-VLOOKUP(FLOOR($B90,10),$B$6:$R$116,COLUMN()-1,FALSE))/10+M89)</f>
        <v>737932.7925185858</v>
      </c>
      <c r="N90" s="60">
        <f>IF(MOD($B90,10)=0,VLOOKUP($B90,'[6]R4 Analysis'!$B$45:$X$58,22,FALSE),(VLOOKUP(CEILING($B90,10),$B$6:$R$116,COLUMN()-1,FALSE)-VLOOKUP(FLOOR($B90,10),$B$6:$R$116,COLUMN()-1,FALSE))/10+N89)</f>
        <v>270821.00309699733</v>
      </c>
      <c r="O90" s="60">
        <f>IF(MOD($B90,10)=0,VLOOKUP($B90,'[6]R5 Analysis'!$B$45:$X$58,8,FALSE),(VLOOKUP(CEILING($B90,10),$B$6:$R$116,COLUMN()-1,FALSE)-VLOOKUP(FLOOR($B90,10),$B$6:$R$116,COLUMN()-1,FALSE))/10+O89)</f>
        <v>44269901.370099992</v>
      </c>
      <c r="P90" s="60">
        <f>IF(MOD($B90,10)=0,VLOOKUP($B90,'[6]R5 Analysis'!$B$45:$X$58,15,FALSE),(VLOOKUP(CEILING($B90,10),$B$6:$R$116,COLUMN()-1,FALSE)-VLOOKUP(FLOOR($B90,10),$B$6:$R$116,COLUMN()-1,FALSE))/10+P89)</f>
        <v>634851.09431227588</v>
      </c>
      <c r="Q90" s="60">
        <f>IF(MOD($B90,10)=0,VLOOKUP($B90,'[6]R5 Analysis'!$B$45:$X$58,22,FALSE),(VLOOKUP(CEILING($B90,10),$B$6:$R$116,COLUMN()-1,FALSE)-VLOOKUP(FLOOR($B90,10),$B$6:$R$116,COLUMN()-1,FALSE))/10+Q89)</f>
        <v>263443.48560918361</v>
      </c>
      <c r="R90" s="60">
        <f>IF(MOD($B90,10)=0,VLOOKUP($B90,'[6]R6 Analysis'!$B$45:$X$58,8,FALSE),(VLOOKUP(CEILING($B90,10),$B$6:$R$116,COLUMN()-1,FALSE)-VLOOKUP(FLOOR($B90,10),$B$6:$R$116,COLUMN()-1,FALSE))/10+R89)</f>
        <v>2522601.6798749999</v>
      </c>
      <c r="S90" s="60">
        <f>IF(MOD($B90,10)=0,VLOOKUP($B90,'[6]R6 Analysis'!$B$45:$X$58,15,FALSE),(VLOOKUP(CEILING($B90,10),$B$6:$T$116,COLUMN()-1,FALSE)-VLOOKUP(FLOOR($B90,10),$B$6:$T$116,COLUMN()-1,FALSE))/10+S89)</f>
        <v>309207.3042800001</v>
      </c>
      <c r="T90" s="60">
        <f>IF(MOD($B90,10)=0,VLOOKUP($B90,'[6]R6 Analysis'!$B$45:$X$58,22,FALSE),(VLOOKUP(CEILING($B90,10),$B$6:$T$116,COLUMN()-1,FALSE)-VLOOKUP(FLOOR($B90,10),$B$6:$T$116,COLUMN()-1,FALSE))/10+T89)</f>
        <v>169892.49059742375</v>
      </c>
      <c r="U90" s="60">
        <f t="shared" si="15"/>
        <v>328172574.70060867</v>
      </c>
      <c r="V90" s="60">
        <f>'Emergency Relocation Component'!U100</f>
        <v>18899287223.988636</v>
      </c>
      <c r="W90" s="103">
        <f t="shared" si="16"/>
        <v>-18571114649.288029</v>
      </c>
      <c r="X90" s="84">
        <f>HLOOKUP(X$5,$AE$1:$AH$3,2,FALSE)*INDEX('[5]Pop and Housing Units'!$J$4:$Q$115,MATCH('Relocation Components'!$B90,'[5]Pop and Housing Units'!$Q$4:$Q$115,0),MATCH('Relocation Components'!X$4,'[5]Pop and Housing Units'!$J$4:$Q$4,0))*HLOOKUP(X$4,$X$1:$AC$2,2,FALSE)*'[5]Number of Hazard Events'!C90*HLOOKUP(X$4,[5]Assumptions!$B$2:$H$3,2,FALSE)</f>
        <v>8044434910.2681599</v>
      </c>
      <c r="Y90" s="84">
        <f>HLOOKUP(Y$5,$AE$1:$AH$3,2,FALSE)*INDEX('[5]Pop and Housing Units'!$J$4:$Q$115,MATCH('Relocation Components'!$B90,'[5]Pop and Housing Units'!$Q$4:$Q$115,0),MATCH('Relocation Components'!Y$4,'[5]Pop and Housing Units'!$J$4:$Q$4,0))*HLOOKUP(Y$4,$X$1:$AC$2,2,FALSE)*'[5]Number of Hazard Events'!D90*HLOOKUP(Y$4,[5]Assumptions!$B$2:$H$3,2,FALSE)</f>
        <v>2561213011.4619813</v>
      </c>
      <c r="Z90" s="84">
        <f>HLOOKUP(Z$5,$AE$1:$AH$3,2,FALSE)*INDEX('[5]Pop and Housing Units'!$J$4:$Q$115,MATCH('Relocation Components'!$B90,'[5]Pop and Housing Units'!$Q$4:$Q$115,0),MATCH('Relocation Components'!Z$4,'[5]Pop and Housing Units'!$J$4:$Q$4,0))*HLOOKUP(Z$4,$X$1:$AC$2,2,FALSE)*'[5]Number of Hazard Events'!E90*HLOOKUP(Z$4,[5]Assumptions!$B$2:$H$3,2,FALSE)</f>
        <v>0</v>
      </c>
      <c r="AA90" s="84">
        <f>HLOOKUP(AA$5,$AE$1:$AH$3,2,FALSE)*INDEX('[5]Pop and Housing Units'!$J$4:$Q$115,MATCH('Relocation Components'!$B90,'[5]Pop and Housing Units'!$Q$4:$Q$115,0),MATCH('Relocation Components'!AA$4,'[5]Pop and Housing Units'!$J$4:$Q$4,0))*HLOOKUP(AA$4,$X$1:$AC$2,2,FALSE)*'[5]Number of Hazard Events'!F90*HLOOKUP(AA$4,[5]Assumptions!$B$2:$H$3,2,FALSE)</f>
        <v>8756707044.3776016</v>
      </c>
      <c r="AB90" s="84">
        <f>HLOOKUP(AB$5,$AE$1:$AH$3,2,FALSE)*INDEX('[5]Pop and Housing Units'!$J$4:$Q$115,MATCH('Relocation Components'!$B90,'[5]Pop and Housing Units'!$Q$4:$Q$115,0),MATCH('Relocation Components'!AB$4,'[5]Pop and Housing Units'!$J$4:$Q$4,0))*HLOOKUP(AB$4,$X$1:$AC$2,2,FALSE)*'[5]Number of Hazard Events'!G90*HLOOKUP(AB$4,[5]Assumptions!$B$2:$H$3,2,FALSE)</f>
        <v>2541947864.3474569</v>
      </c>
      <c r="AC90" s="84">
        <f>HLOOKUP(AC$5,$AE$1:$AH$3,2,FALSE)*INDEX('[5]Pop and Housing Units'!$J$4:$Q$115,MATCH('Relocation Components'!$B90,'[5]Pop and Housing Units'!$Q$4:$Q$115,0),MATCH('Relocation Components'!AC$4,'[5]Pop and Housing Units'!$J$4:$Q$4,0))*HLOOKUP(AC$4,$X$1:$AC$2,2,FALSE)*'[5]Number of Hazard Events'!H90*HLOOKUP(AC$4,[5]Assumptions!$B$2:$H$3,2,FALSE)</f>
        <v>0</v>
      </c>
      <c r="AD90" s="84">
        <f>HLOOKUP(AD$5,$AE$1:$AH$3,2,FALSE)*INDEX('[5]Pop and Housing Units'!$J$4:$Q$115,MATCH('Relocation Components'!$B90,'[5]Pop and Housing Units'!$Q$4:$Q$115,0),MATCH('Relocation Components'!AD$4,'[5]Pop and Housing Units'!$J$4:$Q$4,0))*HLOOKUP(AD$4,$X$1:$AC$2,2,FALSE)*'[5]Number of Hazard Events'!I90*HLOOKUP(AD$4,[5]Assumptions!$B$2:$H$3,2,FALSE)</f>
        <v>21036649091.979195</v>
      </c>
      <c r="AE90" s="84">
        <f>HLOOKUP(AE$5,$AE$1:$AH$3,2,FALSE)*INDEX('[5]Pop and Housing Units'!$J$4:$Q$115,MATCH('Relocation Components'!$B90,'[5]Pop and Housing Units'!$Q$4:$Q$115,0),MATCH('Relocation Components'!AE$4,'[5]Pop and Housing Units'!$J$4:$Q$4,0))*HLOOKUP(AE$4,$X$1:$AC$2,2,FALSE)*'[5]Number of Hazard Events'!J90*HLOOKUP(AE$4,[5]Assumptions!$B$2:$H$3,2,FALSE)</f>
        <v>4336894574.1853552</v>
      </c>
      <c r="AF90" s="84">
        <f>HLOOKUP(AF$5,$AE$1:$AH$3,2,FALSE)*INDEX('[5]Pop and Housing Units'!$J$4:$Q$115,MATCH('Relocation Components'!$B90,'[5]Pop and Housing Units'!$Q$4:$Q$115,0),MATCH('Relocation Components'!AF$4,'[5]Pop and Housing Units'!$J$4:$Q$4,0))*HLOOKUP(AF$4,$X$1:$AC$2,2,FALSE)*'[5]Number of Hazard Events'!K90*HLOOKUP(AF$4,[5]Assumptions!$B$2:$H$3,2,FALSE)</f>
        <v>0</v>
      </c>
      <c r="AG90" s="84">
        <f>HLOOKUP(AG$5,$AE$1:$AH$3,2,FALSE)*INDEX('[5]Pop and Housing Units'!$J$4:$Q$115,MATCH('Relocation Components'!$B90,'[5]Pop and Housing Units'!$Q$4:$Q$115,0),MATCH('Relocation Components'!AG$4,'[5]Pop and Housing Units'!$J$4:$Q$4,0))*HLOOKUP(AG$4,$X$1:$AC$2,2,FALSE)*'[5]Number of Hazard Events'!L90*HLOOKUP(AG$4,[5]Assumptions!$B$2:$H$3,2,FALSE)</f>
        <v>116441488.88653365</v>
      </c>
      <c r="AH90" s="84">
        <f>HLOOKUP(AH$5,$AE$1:$AH$3,2,FALSE)*INDEX('[5]Pop and Housing Units'!$J$4:$Q$115,MATCH('Relocation Components'!$B90,'[5]Pop and Housing Units'!$Q$4:$Q$115,0),MATCH('Relocation Components'!AH$4,'[5]Pop and Housing Units'!$J$4:$Q$4,0))*HLOOKUP(AH$4,$X$1:$AC$2,2,FALSE)*'[5]Number of Hazard Events'!M90*HLOOKUP(AH$4,[5]Assumptions!$B$2:$H$3,2,FALSE)</f>
        <v>40123890.222700112</v>
      </c>
      <c r="AI90" s="84">
        <f>HLOOKUP(AI$5,$AE$1:$AH$3,2,FALSE)*INDEX('[5]Pop and Housing Units'!$J$4:$Q$115,MATCH('Relocation Components'!$B90,'[5]Pop and Housing Units'!$Q$4:$Q$115,0),MATCH('Relocation Components'!AI$4,'[5]Pop and Housing Units'!$J$4:$Q$4,0))*HLOOKUP(AI$4,$X$1:$AC$2,2,FALSE)*'[5]Number of Hazard Events'!N90*HLOOKUP(AI$4,[5]Assumptions!$B$2:$H$3,2,FALSE)</f>
        <v>0</v>
      </c>
      <c r="AJ90" s="84">
        <f>HLOOKUP(AJ$5,$AE$1:$AH$3,2,FALSE)*INDEX('[5]Pop and Housing Units'!$J$4:$Q$115,MATCH('Relocation Components'!$B90,'[5]Pop and Housing Units'!$Q$4:$Q$115,0),MATCH('Relocation Components'!AJ$4,'[5]Pop and Housing Units'!$J$4:$Q$4,0))*HLOOKUP(AJ$4,$X$1:$AC$2,2,FALSE)*'[5]Number of Hazard Events'!O90*HLOOKUP(AJ$4,[5]Assumptions!$B$2:$H$3,2,FALSE)</f>
        <v>120745075.07848842</v>
      </c>
      <c r="AK90" s="84">
        <f>HLOOKUP(AK$5,$AE$1:$AH$3,2,FALSE)*INDEX('[5]Pop and Housing Units'!$J$4:$Q$115,MATCH('Relocation Components'!$B90,'[5]Pop and Housing Units'!$Q$4:$Q$115,0),MATCH('Relocation Components'!AK$4,'[5]Pop and Housing Units'!$J$4:$Q$4,0))*HLOOKUP(AK$4,$X$1:$AC$2,2,FALSE)*'[5]Number of Hazard Events'!P90*HLOOKUP(AK$4,[5]Assumptions!$B$2:$H$3,2,FALSE)</f>
        <v>43434888.05194363</v>
      </c>
      <c r="AL90" s="84">
        <f>HLOOKUP(AL$5,$AE$1:$AH$3,2,FALSE)*INDEX('[5]Pop and Housing Units'!$J$4:$Q$115,MATCH('Relocation Components'!$B90,'[5]Pop and Housing Units'!$Q$4:$Q$115,0),MATCH('Relocation Components'!AL$4,'[5]Pop and Housing Units'!$J$4:$Q$4,0))*HLOOKUP(AL$4,$X$1:$AC$2,2,FALSE)*'[5]Number of Hazard Events'!Q90*HLOOKUP(AL$4,[5]Assumptions!$B$2:$H$3,2,FALSE)</f>
        <v>0</v>
      </c>
      <c r="AM90" s="84">
        <f>HLOOKUP(AM$5,$AE$1:$AH$3,2,FALSE)*INDEX('[5]Pop and Housing Units'!$J$4:$Q$115,MATCH('Relocation Components'!$B90,'[5]Pop and Housing Units'!$Q$4:$Q$115,0),MATCH('Relocation Components'!AM$4,'[5]Pop and Housing Units'!$J$4:$Q$4,0))*HLOOKUP(AM$4,$X$1:$AC$2,2,FALSE)*'[5]Number of Hazard Events'!R90*HLOOKUP(AM$4,[5]Assumptions!$B$2:$H$3,2,FALSE)</f>
        <v>25456345.773282304</v>
      </c>
      <c r="AN90" s="84">
        <f>HLOOKUP(AN$5,$AE$1:$AH$3,2,FALSE)*INDEX('[5]Pop and Housing Units'!$J$4:$Q$115,MATCH('Relocation Components'!$B90,'[5]Pop and Housing Units'!$Q$4:$Q$115,0),MATCH('Relocation Components'!AN$4,'[5]Pop and Housing Units'!$J$4:$Q$4,0))*HLOOKUP(AN$4,$X$1:$AC$2,2,FALSE)*'[5]Number of Hazard Events'!S90*HLOOKUP(AN$4,[5]Assumptions!$B$2:$H$3,2,FALSE)</f>
        <v>7166021.091859187</v>
      </c>
      <c r="AO90" s="84">
        <f>HLOOKUP(AO$5,$AE$1:$AH$3,2,FALSE)*INDEX('[5]Pop and Housing Units'!$J$4:$Q$115,MATCH('Relocation Components'!$B90,'[5]Pop and Housing Units'!$Q$4:$Q$115,0),MATCH('Relocation Components'!AO$4,'[5]Pop and Housing Units'!$J$4:$Q$4,0))*HLOOKUP(AO$4,$X$1:$AC$2,2,FALSE)*'[5]Number of Hazard Events'!T90*HLOOKUP(AO$4,[5]Assumptions!$B$2:$H$3,2,FALSE)</f>
        <v>0</v>
      </c>
      <c r="AP90" s="60">
        <f t="shared" si="20"/>
        <v>47631214205.724564</v>
      </c>
      <c r="AQ90" s="60">
        <f>'Emergency Relocation Component'!AN100</f>
        <v>47627726097.334839</v>
      </c>
      <c r="AR90" s="60">
        <f t="shared" si="17"/>
        <v>3488108.3897247314</v>
      </c>
      <c r="AS90" s="60">
        <f t="shared" si="18"/>
        <v>5929784.2625320433</v>
      </c>
      <c r="AT90" s="60">
        <f t="shared" si="19"/>
        <v>-18565184865.025497</v>
      </c>
    </row>
    <row r="91" spans="1:46">
      <c r="A91">
        <f t="shared" si="22"/>
        <v>0.02</v>
      </c>
      <c r="B91" s="12">
        <f t="shared" si="21"/>
        <v>2105</v>
      </c>
      <c r="C91" s="60">
        <f>IF(MOD($B91,10)=0,VLOOKUP($B91,'[6]R1 Analysis'!$B$45:$X$58,23,FALSE),(VLOOKUP(CEILING($B91,10),$B$6:$R$116,COLUMN()-1,FALSE)-VLOOKUP(FLOOR($B91,10),$B$6:$R$116,COLUMN()-1,FALSE))/10+C90)</f>
        <v>19766508.667951308</v>
      </c>
      <c r="D91" s="60">
        <f>IF(MOD($B91,10)=0,VLOOKUP($B91,'[6]R1 Analysis'!$B$45:$X$58,15,FALSE),(VLOOKUP(CEILING($B91,10),$B$6:$R$116,COLUMN()-1,FALSE)-VLOOKUP(FLOOR($B91,10),$B$6:$R$116,COLUMN()-1,FALSE))/10+D90)</f>
        <v>3089734.9828519663</v>
      </c>
      <c r="E91" s="60">
        <f>IF(MOD($B91,10)=0,VLOOKUP($B91,'[6]R1 Analysis'!$B$45:$X$58,22,FALSE),(VLOOKUP(CEILING($B91,10),$B$6:$R$116,COLUMN()-1,FALSE)-VLOOKUP(FLOOR($B91,10),$B$6:$R$116,COLUMN()-1,FALSE))/10+E90)</f>
        <v>646918.69728395052</v>
      </c>
      <c r="F91" s="60">
        <f>IF(MOD($B91,10)=0,VLOOKUP($B91,'[6]R2 Analysis'!$B$45:$X$58,8,FALSE),(VLOOKUP(CEILING($B91,10),$B$6:$R$116,COLUMN()-1,FALSE)-VLOOKUP(FLOOR($B91,10),$B$6:$R$116,COLUMN()-1,FALSE))/10+F90)</f>
        <v>192576791.52380949</v>
      </c>
      <c r="G91" s="60">
        <f>IF(MOD($B91,10)=0,VLOOKUP($B91,'[6]R2 Analysis'!$B$45:$X$58,15,FALSE),(VLOOKUP(CEILING($B91,10),$B$6:$R$116,COLUMN()-1,FALSE)-VLOOKUP(FLOOR($B91,10),$B$6:$R$116,COLUMN()-1,FALSE))/10+G90)</f>
        <v>6046321.9769767439</v>
      </c>
      <c r="H91" s="60">
        <f>IF(MOD($B91,10)=0,VLOOKUP($B91,'[6]R2 Analysis'!$B$45:$X$58,22,FALSE),(VLOOKUP(CEILING($B91,10),$B$6:$R$116,COLUMN()-1,FALSE)-VLOOKUP(FLOOR($B91,10),$B$6:$R$116,COLUMN()-1,FALSE))/10+H90)</f>
        <v>1243739.5449104935</v>
      </c>
      <c r="I91" s="60">
        <f>IF(MOD($B91,10)=0,VLOOKUP($B91,'[6]R3 Analysis'!$B$45:$X$58,8,FALSE),(VLOOKUP(CEILING($B91,10),$B$6:$R$116,COLUMN()-1,FALSE)-VLOOKUP(FLOOR($B91,10),$B$6:$R$116,COLUMN()-1,FALSE))/10+I90)</f>
        <v>31487194.167483866</v>
      </c>
      <c r="J91" s="60">
        <f>IF(MOD($B91,10)=0,VLOOKUP($B91,'[6]R3 Analysis'!$B$45:$X$58,15,FALSE),(VLOOKUP(CEILING($B91,10),$B$6:$R$116,COLUMN()-1,FALSE)-VLOOKUP(FLOOR($B91,10),$B$6:$R$116,COLUMN()-1,FALSE))/10+J90)</f>
        <v>2179458.5999999992</v>
      </c>
      <c r="K91" s="60">
        <f>IF(MOD($B91,10)=0,VLOOKUP($B91,'[6]R3 Analysis'!$B$45:$X$58,22,FALSE),(VLOOKUP(CEILING($B91,10),$B$6:$R$116,COLUMN()-1,FALSE)-VLOOKUP(FLOOR($B91,10),$B$6:$R$116,COLUMN()-1,FALSE))/10+K90)</f>
        <v>831827.84854054078</v>
      </c>
      <c r="L91" s="60">
        <f>IF(MOD($B91,10)=0,VLOOKUP($B91,'[6]R4 Analysis'!$B$45:$X$58,8,FALSE),(VLOOKUP(CEILING($B91,10),$B$6:$R$116,COLUMN()-1,FALSE)-VLOOKUP(FLOOR($B91,10),$B$6:$R$116,COLUMN()-1,FALSE))/10+L90)</f>
        <v>19710819.24433174</v>
      </c>
      <c r="M91" s="60">
        <f>IF(MOD($B91,10)=0,VLOOKUP($B91,'[6]R4 Analysis'!$B$45:$X$58,15,FALSE),(VLOOKUP(CEILING($B91,10),$B$6:$R$116,COLUMN()-1,FALSE)-VLOOKUP(FLOOR($B91,10),$B$6:$R$116,COLUMN()-1,FALSE))/10+M90)</f>
        <v>734204.81321313127</v>
      </c>
      <c r="N91" s="60">
        <f>IF(MOD($B91,10)=0,VLOOKUP($B91,'[6]R4 Analysis'!$B$45:$X$58,22,FALSE),(VLOOKUP(CEILING($B91,10),$B$6:$R$116,COLUMN()-1,FALSE)-VLOOKUP(FLOOR($B91,10),$B$6:$R$116,COLUMN()-1,FALSE))/10+N90)</f>
        <v>269442.03319108288</v>
      </c>
      <c r="O91" s="60">
        <f>IF(MOD($B91,10)=0,VLOOKUP($B91,'[6]R5 Analysis'!$B$45:$X$58,8,FALSE),(VLOOKUP(CEILING($B91,10),$B$6:$R$116,COLUMN()-1,FALSE)-VLOOKUP(FLOOR($B91,10),$B$6:$R$116,COLUMN()-1,FALSE))/10+O90)</f>
        <v>44044034.526374988</v>
      </c>
      <c r="P91" s="60">
        <f>IF(MOD($B91,10)=0,VLOOKUP($B91,'[6]R5 Analysis'!$B$45:$X$58,15,FALSE),(VLOOKUP(CEILING($B91,10),$B$6:$R$116,COLUMN()-1,FALSE)-VLOOKUP(FLOOR($B91,10),$B$6:$R$116,COLUMN()-1,FALSE))/10+P90)</f>
        <v>631620.16516551725</v>
      </c>
      <c r="Q91" s="60">
        <f>IF(MOD($B91,10)=0,VLOOKUP($B91,'[6]R5 Analysis'!$B$45:$X$58,22,FALSE),(VLOOKUP(CEILING($B91,10),$B$6:$R$116,COLUMN()-1,FALSE)-VLOOKUP(FLOOR($B91,10),$B$6:$R$116,COLUMN()-1,FALSE))/10+Q90)</f>
        <v>262101.76911734688</v>
      </c>
      <c r="R91" s="60">
        <f>IF(MOD($B91,10)=0,VLOOKUP($B91,'[6]R6 Analysis'!$B$45:$X$58,8,FALSE),(VLOOKUP(CEILING($B91,10),$B$6:$R$116,COLUMN()-1,FALSE)-VLOOKUP(FLOOR($B91,10),$B$6:$R$116,COLUMN()-1,FALSE))/10+R90)</f>
        <v>2510758.4794999999</v>
      </c>
      <c r="S91" s="60">
        <f>IF(MOD($B91,10)=0,VLOOKUP($B91,'[6]R6 Analysis'!$B$45:$X$58,15,FALSE),(VLOOKUP(CEILING($B91,10),$B$6:$T$116,COLUMN()-1,FALSE)-VLOOKUP(FLOOR($B91,10),$B$6:$T$116,COLUMN()-1,FALSE))/10+S90)</f>
        <v>307608.66745000012</v>
      </c>
      <c r="T91" s="60">
        <f>IF(MOD($B91,10)=0,VLOOKUP($B91,'[6]R6 Analysis'!$B$45:$X$58,22,FALSE),(VLOOKUP(CEILING($B91,10),$B$6:$T$116,COLUMN()-1,FALSE)-VLOOKUP(FLOOR($B91,10),$B$6:$T$116,COLUMN()-1,FALSE))/10+T90)</f>
        <v>169025.18355118646</v>
      </c>
      <c r="U91" s="60">
        <f t="shared" si="15"/>
        <v>326508110.89170337</v>
      </c>
      <c r="V91" s="60">
        <f>'Emergency Relocation Component'!U101</f>
        <v>19743578979.77494</v>
      </c>
      <c r="W91" s="103">
        <f t="shared" si="16"/>
        <v>-19417070868.883236</v>
      </c>
      <c r="X91" s="84">
        <f>HLOOKUP(X$5,$AE$1:$AH$3,2,FALSE)*INDEX('[5]Pop and Housing Units'!$J$4:$Q$115,MATCH('Relocation Components'!$B91,'[5]Pop and Housing Units'!$Q$4:$Q$115,0),MATCH('Relocation Components'!X$4,'[5]Pop and Housing Units'!$J$4:$Q$4,0))*HLOOKUP(X$4,$X$1:$AC$2,2,FALSE)*'[5]Number of Hazard Events'!C91*HLOOKUP(X$4,[5]Assumptions!$B$2:$H$3,2,FALSE)</f>
        <v>8378717132.1309452</v>
      </c>
      <c r="Y91" s="84">
        <f>HLOOKUP(Y$5,$AE$1:$AH$3,2,FALSE)*INDEX('[5]Pop and Housing Units'!$J$4:$Q$115,MATCH('Relocation Components'!$B91,'[5]Pop and Housing Units'!$Q$4:$Q$115,0),MATCH('Relocation Components'!Y$4,'[5]Pop and Housing Units'!$J$4:$Q$4,0))*HLOOKUP(Y$4,$X$1:$AC$2,2,FALSE)*'[5]Number of Hazard Events'!D91*HLOOKUP(Y$4,[5]Assumptions!$B$2:$H$3,2,FALSE)</f>
        <v>2667443149.4870014</v>
      </c>
      <c r="Z91" s="84">
        <f>HLOOKUP(Z$5,$AE$1:$AH$3,2,FALSE)*INDEX('[5]Pop and Housing Units'!$J$4:$Q$115,MATCH('Relocation Components'!$B91,'[5]Pop and Housing Units'!$Q$4:$Q$115,0),MATCH('Relocation Components'!Z$4,'[5]Pop and Housing Units'!$J$4:$Q$4,0))*HLOOKUP(Z$4,$X$1:$AC$2,2,FALSE)*'[5]Number of Hazard Events'!E91*HLOOKUP(Z$4,[5]Assumptions!$B$2:$H$3,2,FALSE)</f>
        <v>0</v>
      </c>
      <c r="AA91" s="84">
        <f>HLOOKUP(AA$5,$AE$1:$AH$3,2,FALSE)*INDEX('[5]Pop and Housing Units'!$J$4:$Q$115,MATCH('Relocation Components'!$B91,'[5]Pop and Housing Units'!$Q$4:$Q$115,0),MATCH('Relocation Components'!AA$4,'[5]Pop and Housing Units'!$J$4:$Q$4,0))*HLOOKUP(AA$4,$X$1:$AC$2,2,FALSE)*'[5]Number of Hazard Events'!F91*HLOOKUP(AA$4,[5]Assumptions!$B$2:$H$3,2,FALSE)</f>
        <v>9110448810.2509117</v>
      </c>
      <c r="AB91" s="84">
        <f>HLOOKUP(AB$5,$AE$1:$AH$3,2,FALSE)*INDEX('[5]Pop and Housing Units'!$J$4:$Q$115,MATCH('Relocation Components'!$B91,'[5]Pop and Housing Units'!$Q$4:$Q$115,0),MATCH('Relocation Components'!AB$4,'[5]Pop and Housing Units'!$J$4:$Q$4,0))*HLOOKUP(AB$4,$X$1:$AC$2,2,FALSE)*'[5]Number of Hazard Events'!G91*HLOOKUP(AB$4,[5]Assumptions!$B$2:$H$3,2,FALSE)</f>
        <v>2644514822.8301063</v>
      </c>
      <c r="AC91" s="84">
        <f>HLOOKUP(AC$5,$AE$1:$AH$3,2,FALSE)*INDEX('[5]Pop and Housing Units'!$J$4:$Q$115,MATCH('Relocation Components'!$B91,'[5]Pop and Housing Units'!$Q$4:$Q$115,0),MATCH('Relocation Components'!AC$4,'[5]Pop and Housing Units'!$J$4:$Q$4,0))*HLOOKUP(AC$4,$X$1:$AC$2,2,FALSE)*'[5]Number of Hazard Events'!H91*HLOOKUP(AC$4,[5]Assumptions!$B$2:$H$3,2,FALSE)</f>
        <v>0</v>
      </c>
      <c r="AD91" s="84">
        <f>HLOOKUP(AD$5,$AE$1:$AH$3,2,FALSE)*INDEX('[5]Pop and Housing Units'!$J$4:$Q$115,MATCH('Relocation Components'!$B91,'[5]Pop and Housing Units'!$Q$4:$Q$115,0),MATCH('Relocation Components'!AD$4,'[5]Pop and Housing Units'!$J$4:$Q$4,0))*HLOOKUP(AD$4,$X$1:$AC$2,2,FALSE)*'[5]Number of Hazard Events'!I91*HLOOKUP(AD$4,[5]Assumptions!$B$2:$H$3,2,FALSE)</f>
        <v>21909238393.063141</v>
      </c>
      <c r="AE91" s="84">
        <f>HLOOKUP(AE$5,$AE$1:$AH$3,2,FALSE)*INDEX('[5]Pop and Housing Units'!$J$4:$Q$115,MATCH('Relocation Components'!$B91,'[5]Pop and Housing Units'!$Q$4:$Q$115,0),MATCH('Relocation Components'!AE$4,'[5]Pop and Housing Units'!$J$4:$Q$4,0))*HLOOKUP(AE$4,$X$1:$AC$2,2,FALSE)*'[5]Number of Hazard Events'!J91*HLOOKUP(AE$4,[5]Assumptions!$B$2:$H$3,2,FALSE)</f>
        <v>4516712909.1390305</v>
      </c>
      <c r="AF91" s="84">
        <f>HLOOKUP(AF$5,$AE$1:$AH$3,2,FALSE)*INDEX('[5]Pop and Housing Units'!$J$4:$Q$115,MATCH('Relocation Components'!$B91,'[5]Pop and Housing Units'!$Q$4:$Q$115,0),MATCH('Relocation Components'!AF$4,'[5]Pop and Housing Units'!$J$4:$Q$4,0))*HLOOKUP(AF$4,$X$1:$AC$2,2,FALSE)*'[5]Number of Hazard Events'!K91*HLOOKUP(AF$4,[5]Assumptions!$B$2:$H$3,2,FALSE)</f>
        <v>0</v>
      </c>
      <c r="AG91" s="84">
        <f>HLOOKUP(AG$5,$AE$1:$AH$3,2,FALSE)*INDEX('[5]Pop and Housing Units'!$J$4:$Q$115,MATCH('Relocation Components'!$B91,'[5]Pop and Housing Units'!$Q$4:$Q$115,0),MATCH('Relocation Components'!AG$4,'[5]Pop and Housing Units'!$J$4:$Q$4,0))*HLOOKUP(AG$4,$X$1:$AC$2,2,FALSE)*'[5]Number of Hazard Events'!L91*HLOOKUP(AG$4,[5]Assumptions!$B$2:$H$3,2,FALSE)</f>
        <v>116430105.2470524</v>
      </c>
      <c r="AH91" s="84">
        <f>HLOOKUP(AH$5,$AE$1:$AH$3,2,FALSE)*INDEX('[5]Pop and Housing Units'!$J$4:$Q$115,MATCH('Relocation Components'!$B91,'[5]Pop and Housing Units'!$Q$4:$Q$115,0),MATCH('Relocation Components'!AH$4,'[5]Pop and Housing Units'!$J$4:$Q$4,0))*HLOOKUP(AH$4,$X$1:$AC$2,2,FALSE)*'[5]Number of Hazard Events'!M91*HLOOKUP(AH$4,[5]Assumptions!$B$2:$H$3,2,FALSE)</f>
        <v>40120993.740053505</v>
      </c>
      <c r="AI91" s="84">
        <f>HLOOKUP(AI$5,$AE$1:$AH$3,2,FALSE)*INDEX('[5]Pop and Housing Units'!$J$4:$Q$115,MATCH('Relocation Components'!$B91,'[5]Pop and Housing Units'!$Q$4:$Q$115,0),MATCH('Relocation Components'!AI$4,'[5]Pop and Housing Units'!$J$4:$Q$4,0))*HLOOKUP(AI$4,$X$1:$AC$2,2,FALSE)*'[5]Number of Hazard Events'!N91*HLOOKUP(AI$4,[5]Assumptions!$B$2:$H$3,2,FALSE)</f>
        <v>0</v>
      </c>
      <c r="AJ91" s="84">
        <f>HLOOKUP(AJ$5,$AE$1:$AH$3,2,FALSE)*INDEX('[5]Pop and Housing Units'!$J$4:$Q$115,MATCH('Relocation Components'!$B91,'[5]Pop and Housing Units'!$Q$4:$Q$115,0),MATCH('Relocation Components'!AJ$4,'[5]Pop and Housing Units'!$J$4:$Q$4,0))*HLOOKUP(AJ$4,$X$1:$AC$2,2,FALSE)*'[5]Number of Hazard Events'!O91*HLOOKUP(AJ$4,[5]Assumptions!$B$2:$H$3,2,FALSE)</f>
        <v>120765866.03503743</v>
      </c>
      <c r="AK91" s="84">
        <f>HLOOKUP(AK$5,$AE$1:$AH$3,2,FALSE)*INDEX('[5]Pop and Housing Units'!$J$4:$Q$115,MATCH('Relocation Components'!$B91,'[5]Pop and Housing Units'!$Q$4:$Q$115,0),MATCH('Relocation Components'!AK$4,'[5]Pop and Housing Units'!$J$4:$Q$4,0))*HLOOKUP(AK$4,$X$1:$AC$2,2,FALSE)*'[5]Number of Hazard Events'!P91*HLOOKUP(AK$4,[5]Assumptions!$B$2:$H$3,2,FALSE)</f>
        <v>43442924.659662768</v>
      </c>
      <c r="AL91" s="84">
        <f>HLOOKUP(AL$5,$AE$1:$AH$3,2,FALSE)*INDEX('[5]Pop and Housing Units'!$J$4:$Q$115,MATCH('Relocation Components'!$B91,'[5]Pop and Housing Units'!$Q$4:$Q$115,0),MATCH('Relocation Components'!AL$4,'[5]Pop and Housing Units'!$J$4:$Q$4,0))*HLOOKUP(AL$4,$X$1:$AC$2,2,FALSE)*'[5]Number of Hazard Events'!Q91*HLOOKUP(AL$4,[5]Assumptions!$B$2:$H$3,2,FALSE)</f>
        <v>0</v>
      </c>
      <c r="AM91" s="84">
        <f>HLOOKUP(AM$5,$AE$1:$AH$3,2,FALSE)*INDEX('[5]Pop and Housing Units'!$J$4:$Q$115,MATCH('Relocation Components'!$B91,'[5]Pop and Housing Units'!$Q$4:$Q$115,0),MATCH('Relocation Components'!AM$4,'[5]Pop and Housing Units'!$J$4:$Q$4,0))*HLOOKUP(AM$4,$X$1:$AC$2,2,FALSE)*'[5]Number of Hazard Events'!R91*HLOOKUP(AM$4,[5]Assumptions!$B$2:$H$3,2,FALSE)</f>
        <v>25589944.215710115</v>
      </c>
      <c r="AN91" s="84">
        <f>HLOOKUP(AN$5,$AE$1:$AH$3,2,FALSE)*INDEX('[5]Pop and Housing Units'!$J$4:$Q$115,MATCH('Relocation Components'!$B91,'[5]Pop and Housing Units'!$Q$4:$Q$115,0),MATCH('Relocation Components'!AN$4,'[5]Pop and Housing Units'!$J$4:$Q$4,0))*HLOOKUP(AN$4,$X$1:$AC$2,2,FALSE)*'[5]Number of Hazard Events'!S91*HLOOKUP(AN$4,[5]Assumptions!$B$2:$H$3,2,FALSE)</f>
        <v>7200189.4927693792</v>
      </c>
      <c r="AO91" s="84">
        <f>HLOOKUP(AO$5,$AE$1:$AH$3,2,FALSE)*INDEX('[5]Pop and Housing Units'!$J$4:$Q$115,MATCH('Relocation Components'!$B91,'[5]Pop and Housing Units'!$Q$4:$Q$115,0),MATCH('Relocation Components'!AO$4,'[5]Pop and Housing Units'!$J$4:$Q$4,0))*HLOOKUP(AO$4,$X$1:$AC$2,2,FALSE)*'[5]Number of Hazard Events'!T91*HLOOKUP(AO$4,[5]Assumptions!$B$2:$H$3,2,FALSE)</f>
        <v>0</v>
      </c>
      <c r="AP91" s="60">
        <f t="shared" si="20"/>
        <v>49580625240.291412</v>
      </c>
      <c r="AQ91" s="60">
        <f>'Emergency Relocation Component'!AN101</f>
        <v>49577005038.404144</v>
      </c>
      <c r="AR91" s="60">
        <f t="shared" si="17"/>
        <v>3620201.8872680664</v>
      </c>
      <c r="AS91" s="60">
        <f t="shared" si="18"/>
        <v>6154343.2083557127</v>
      </c>
      <c r="AT91" s="60">
        <f t="shared" si="19"/>
        <v>-19410916525.674881</v>
      </c>
    </row>
    <row r="92" spans="1:46">
      <c r="A92">
        <f t="shared" si="22"/>
        <v>0.02</v>
      </c>
      <c r="B92" s="12">
        <f t="shared" si="21"/>
        <v>2106</v>
      </c>
      <c r="C92" s="60">
        <f>IF(MOD($B92,10)=0,VLOOKUP($B92,'[6]R1 Analysis'!$B$45:$X$58,23,FALSE),(VLOOKUP(CEILING($B92,10),$B$6:$R$116,COLUMN()-1,FALSE)-VLOOKUP(FLOOR($B92,10),$B$6:$R$116,COLUMN()-1,FALSE))/10+C91)</f>
        <v>19665874.456947599</v>
      </c>
      <c r="D92" s="60">
        <f>IF(MOD($B92,10)=0,VLOOKUP($B92,'[6]R1 Analysis'!$B$45:$X$58,15,FALSE),(VLOOKUP(CEILING($B92,10),$B$6:$R$116,COLUMN()-1,FALSE)-VLOOKUP(FLOOR($B92,10),$B$6:$R$116,COLUMN()-1,FALSE))/10+D91)</f>
        <v>3073812.4222041401</v>
      </c>
      <c r="E92" s="60">
        <f>IF(MOD($B92,10)=0,VLOOKUP($B92,'[6]R1 Analysis'!$B$45:$X$58,22,FALSE),(VLOOKUP(CEILING($B92,10),$B$6:$R$116,COLUMN()-1,FALSE)-VLOOKUP(FLOOR($B92,10),$B$6:$R$116,COLUMN()-1,FALSE))/10+E91)</f>
        <v>643608.65428806574</v>
      </c>
      <c r="F92" s="60">
        <f>IF(MOD($B92,10)=0,VLOOKUP($B92,'[6]R2 Analysis'!$B$45:$X$58,8,FALSE),(VLOOKUP(CEILING($B92,10),$B$6:$R$116,COLUMN()-1,FALSE)-VLOOKUP(FLOOR($B92,10),$B$6:$R$116,COLUMN()-1,FALSE))/10+F91)</f>
        <v>191596400.58514282</v>
      </c>
      <c r="G92" s="60">
        <f>IF(MOD($B92,10)=0,VLOOKUP($B92,'[6]R2 Analysis'!$B$45:$X$58,15,FALSE),(VLOOKUP(CEILING($B92,10),$B$6:$R$116,COLUMN()-1,FALSE)-VLOOKUP(FLOOR($B92,10),$B$6:$R$116,COLUMN()-1,FALSE))/10+G91)</f>
        <v>6015266.6433023252</v>
      </c>
      <c r="H92" s="60">
        <f>IF(MOD($B92,10)=0,VLOOKUP($B92,'[6]R2 Analysis'!$B$45:$X$58,22,FALSE),(VLOOKUP(CEILING($B92,10),$B$6:$R$116,COLUMN()-1,FALSE)-VLOOKUP(FLOOR($B92,10),$B$6:$R$116,COLUMN()-1,FALSE))/10+H91)</f>
        <v>1237371.7484407404</v>
      </c>
      <c r="I92" s="60">
        <f>IF(MOD($B92,10)=0,VLOOKUP($B92,'[6]R3 Analysis'!$B$45:$X$58,8,FALSE),(VLOOKUP(CEILING($B92,10),$B$6:$R$116,COLUMN()-1,FALSE)-VLOOKUP(FLOOR($B92,10),$B$6:$R$116,COLUMN()-1,FALSE))/10+I91)</f>
        <v>31326283.999845155</v>
      </c>
      <c r="J92" s="60">
        <f>IF(MOD($B92,10)=0,VLOOKUP($B92,'[6]R3 Analysis'!$B$45:$X$58,15,FALSE),(VLOOKUP(CEILING($B92,10),$B$6:$R$116,COLUMN()-1,FALSE)-VLOOKUP(FLOOR($B92,10),$B$6:$R$116,COLUMN()-1,FALSE))/10+J91)</f>
        <v>2168285.037599999</v>
      </c>
      <c r="K92" s="60">
        <f>IF(MOD($B92,10)=0,VLOOKUP($B92,'[6]R3 Analysis'!$B$45:$X$58,22,FALSE),(VLOOKUP(CEILING($B92,10),$B$6:$R$116,COLUMN()-1,FALSE)-VLOOKUP(FLOOR($B92,10),$B$6:$R$116,COLUMN()-1,FALSE))/10+K91)</f>
        <v>827574.0790036039</v>
      </c>
      <c r="L92" s="60">
        <f>IF(MOD($B92,10)=0,VLOOKUP($B92,'[6]R4 Analysis'!$B$45:$X$58,8,FALSE),(VLOOKUP(CEILING($B92,10),$B$6:$R$116,COLUMN()-1,FALSE)-VLOOKUP(FLOOR($B92,10),$B$6:$R$116,COLUMN()-1,FALSE))/10+L91)</f>
        <v>19610229.40128655</v>
      </c>
      <c r="M92" s="60">
        <f>IF(MOD($B92,10)=0,VLOOKUP($B92,'[6]R4 Analysis'!$B$45:$X$58,15,FALSE),(VLOOKUP(CEILING($B92,10),$B$6:$R$116,COLUMN()-1,FALSE)-VLOOKUP(FLOOR($B92,10),$B$6:$R$116,COLUMN()-1,FALSE))/10+M91)</f>
        <v>730476.83390767674</v>
      </c>
      <c r="N92" s="60">
        <f>IF(MOD($B92,10)=0,VLOOKUP($B92,'[6]R4 Analysis'!$B$45:$X$58,22,FALSE),(VLOOKUP(CEILING($B92,10),$B$6:$R$116,COLUMN()-1,FALSE)-VLOOKUP(FLOOR($B92,10),$B$6:$R$116,COLUMN()-1,FALSE))/10+N91)</f>
        <v>268063.06328516843</v>
      </c>
      <c r="O92" s="60">
        <f>IF(MOD($B92,10)=0,VLOOKUP($B92,'[6]R5 Analysis'!$B$45:$X$58,8,FALSE),(VLOOKUP(CEILING($B92,10),$B$6:$R$116,COLUMN()-1,FALSE)-VLOOKUP(FLOOR($B92,10),$B$6:$R$116,COLUMN()-1,FALSE))/10+O91)</f>
        <v>43818167.682649985</v>
      </c>
      <c r="P92" s="60">
        <f>IF(MOD($B92,10)=0,VLOOKUP($B92,'[6]R5 Analysis'!$B$45:$X$58,15,FALSE),(VLOOKUP(CEILING($B92,10),$B$6:$R$116,COLUMN()-1,FALSE)-VLOOKUP(FLOOR($B92,10),$B$6:$R$116,COLUMN()-1,FALSE))/10+P91)</f>
        <v>628389.23601875862</v>
      </c>
      <c r="Q92" s="60">
        <f>IF(MOD($B92,10)=0,VLOOKUP($B92,'[6]R5 Analysis'!$B$45:$X$58,22,FALSE),(VLOOKUP(CEILING($B92,10),$B$6:$R$116,COLUMN()-1,FALSE)-VLOOKUP(FLOOR($B92,10),$B$6:$R$116,COLUMN()-1,FALSE))/10+Q91)</f>
        <v>260760.05262551014</v>
      </c>
      <c r="R92" s="60">
        <f>IF(MOD($B92,10)=0,VLOOKUP($B92,'[6]R6 Analysis'!$B$45:$X$58,8,FALSE),(VLOOKUP(CEILING($B92,10),$B$6:$R$116,COLUMN()-1,FALSE)-VLOOKUP(FLOOR($B92,10),$B$6:$R$116,COLUMN()-1,FALSE))/10+R91)</f>
        <v>2498915.2791249999</v>
      </c>
      <c r="S92" s="60">
        <f>IF(MOD($B92,10)=0,VLOOKUP($B92,'[6]R6 Analysis'!$B$45:$X$58,15,FALSE),(VLOOKUP(CEILING($B92,10),$B$6:$T$116,COLUMN()-1,FALSE)-VLOOKUP(FLOOR($B92,10),$B$6:$T$116,COLUMN()-1,FALSE))/10+S91)</f>
        <v>306010.03062000015</v>
      </c>
      <c r="T92" s="60">
        <f>IF(MOD($B92,10)=0,VLOOKUP($B92,'[6]R6 Analysis'!$B$45:$X$58,22,FALSE),(VLOOKUP(CEILING($B92,10),$B$6:$T$116,COLUMN()-1,FALSE)-VLOOKUP(FLOOR($B92,10),$B$6:$T$116,COLUMN()-1,FALSE))/10+T91)</f>
        <v>168157.87650494918</v>
      </c>
      <c r="U92" s="60">
        <f t="shared" si="15"/>
        <v>324843647.08279806</v>
      </c>
      <c r="V92" s="60">
        <f>'Emergency Relocation Component'!U102</f>
        <v>20625051693.079914</v>
      </c>
      <c r="W92" s="103">
        <f t="shared" si="16"/>
        <v>-20300208045.997116</v>
      </c>
      <c r="X92" s="84">
        <f>HLOOKUP(X$5,$AE$1:$AH$3,2,FALSE)*INDEX('[5]Pop and Housing Units'!$J$4:$Q$115,MATCH('Relocation Components'!$B92,'[5]Pop and Housing Units'!$Q$4:$Q$115,0),MATCH('Relocation Components'!X$4,'[5]Pop and Housing Units'!$J$4:$Q$4,0))*HLOOKUP(X$4,$X$1:$AC$2,2,FALSE)*'[5]Number of Hazard Events'!C92*HLOOKUP(X$4,[5]Assumptions!$B$2:$H$3,2,FALSE)</f>
        <v>8727842488.5421391</v>
      </c>
      <c r="Y92" s="84">
        <f>HLOOKUP(Y$5,$AE$1:$AH$3,2,FALSE)*INDEX('[5]Pop and Housing Units'!$J$4:$Q$115,MATCH('Relocation Components'!$B92,'[5]Pop and Housing Units'!$Q$4:$Q$115,0),MATCH('Relocation Components'!Y$4,'[5]Pop and Housing Units'!$J$4:$Q$4,0))*HLOOKUP(Y$4,$X$1:$AC$2,2,FALSE)*'[5]Number of Hazard Events'!D92*HLOOKUP(Y$4,[5]Assumptions!$B$2:$H$3,2,FALSE)</f>
        <v>2778380325.759706</v>
      </c>
      <c r="Z92" s="84">
        <f>HLOOKUP(Z$5,$AE$1:$AH$3,2,FALSE)*INDEX('[5]Pop and Housing Units'!$J$4:$Q$115,MATCH('Relocation Components'!$B92,'[5]Pop and Housing Units'!$Q$4:$Q$115,0),MATCH('Relocation Components'!Z$4,'[5]Pop and Housing Units'!$J$4:$Q$4,0))*HLOOKUP(Z$4,$X$1:$AC$2,2,FALSE)*'[5]Number of Hazard Events'!E92*HLOOKUP(Z$4,[5]Assumptions!$B$2:$H$3,2,FALSE)</f>
        <v>0</v>
      </c>
      <c r="AA92" s="84">
        <f>HLOOKUP(AA$5,$AE$1:$AH$3,2,FALSE)*INDEX('[5]Pop and Housing Units'!$J$4:$Q$115,MATCH('Relocation Components'!$B92,'[5]Pop and Housing Units'!$Q$4:$Q$115,0),MATCH('Relocation Components'!AA$4,'[5]Pop and Housing Units'!$J$4:$Q$4,0))*HLOOKUP(AA$4,$X$1:$AC$2,2,FALSE)*'[5]Number of Hazard Events'!F92*HLOOKUP(AA$4,[5]Assumptions!$B$2:$H$3,2,FALSE)</f>
        <v>9479940458.101429</v>
      </c>
      <c r="AB92" s="84">
        <f>HLOOKUP(AB$5,$AE$1:$AH$3,2,FALSE)*INDEX('[5]Pop and Housing Units'!$J$4:$Q$115,MATCH('Relocation Components'!$B92,'[5]Pop and Housing Units'!$Q$4:$Q$115,0),MATCH('Relocation Components'!AB$4,'[5]Pop and Housing Units'!$J$4:$Q$4,0))*HLOOKUP(AB$4,$X$1:$AC$2,2,FALSE)*'[5]Number of Hazard Events'!G92*HLOOKUP(AB$4,[5]Assumptions!$B$2:$H$3,2,FALSE)</f>
        <v>2751642805.1174169</v>
      </c>
      <c r="AC92" s="84">
        <f>HLOOKUP(AC$5,$AE$1:$AH$3,2,FALSE)*INDEX('[5]Pop and Housing Units'!$J$4:$Q$115,MATCH('Relocation Components'!$B92,'[5]Pop and Housing Units'!$Q$4:$Q$115,0),MATCH('Relocation Components'!AC$4,'[5]Pop and Housing Units'!$J$4:$Q$4,0))*HLOOKUP(AC$4,$X$1:$AC$2,2,FALSE)*'[5]Number of Hazard Events'!H92*HLOOKUP(AC$4,[5]Assumptions!$B$2:$H$3,2,FALSE)</f>
        <v>0</v>
      </c>
      <c r="AD92" s="84">
        <f>HLOOKUP(AD$5,$AE$1:$AH$3,2,FALSE)*INDEX('[5]Pop and Housing Units'!$J$4:$Q$115,MATCH('Relocation Components'!$B92,'[5]Pop and Housing Units'!$Q$4:$Q$115,0),MATCH('Relocation Components'!AD$4,'[5]Pop and Housing Units'!$J$4:$Q$4,0))*HLOOKUP(AD$4,$X$1:$AC$2,2,FALSE)*'[5]Number of Hazard Events'!I92*HLOOKUP(AD$4,[5]Assumptions!$B$2:$H$3,2,FALSE)</f>
        <v>22820543387.962849</v>
      </c>
      <c r="AE92" s="84">
        <f>HLOOKUP(AE$5,$AE$1:$AH$3,2,FALSE)*INDEX('[5]Pop and Housing Units'!$J$4:$Q$115,MATCH('Relocation Components'!$B92,'[5]Pop and Housing Units'!$Q$4:$Q$115,0),MATCH('Relocation Components'!AE$4,'[5]Pop and Housing Units'!$J$4:$Q$4,0))*HLOOKUP(AE$4,$X$1:$AC$2,2,FALSE)*'[5]Number of Hazard Events'!J92*HLOOKUP(AE$4,[5]Assumptions!$B$2:$H$3,2,FALSE)</f>
        <v>4704505903.4325895</v>
      </c>
      <c r="AF92" s="84">
        <f>HLOOKUP(AF$5,$AE$1:$AH$3,2,FALSE)*INDEX('[5]Pop and Housing Units'!$J$4:$Q$115,MATCH('Relocation Components'!$B92,'[5]Pop and Housing Units'!$Q$4:$Q$115,0),MATCH('Relocation Components'!AF$4,'[5]Pop and Housing Units'!$J$4:$Q$4,0))*HLOOKUP(AF$4,$X$1:$AC$2,2,FALSE)*'[5]Number of Hazard Events'!K92*HLOOKUP(AF$4,[5]Assumptions!$B$2:$H$3,2,FALSE)</f>
        <v>0</v>
      </c>
      <c r="AG92" s="84">
        <f>HLOOKUP(AG$5,$AE$1:$AH$3,2,FALSE)*INDEX('[5]Pop and Housing Units'!$J$4:$Q$115,MATCH('Relocation Components'!$B92,'[5]Pop and Housing Units'!$Q$4:$Q$115,0),MATCH('Relocation Components'!AG$4,'[5]Pop and Housing Units'!$J$4:$Q$4,0))*HLOOKUP(AG$4,$X$1:$AC$2,2,FALSE)*'[5]Number of Hazard Events'!L92*HLOOKUP(AG$4,[5]Assumptions!$B$2:$H$3,2,FALSE)</f>
        <v>116412803.5083389</v>
      </c>
      <c r="AH92" s="84">
        <f>HLOOKUP(AH$5,$AE$1:$AH$3,2,FALSE)*INDEX('[5]Pop and Housing Units'!$J$4:$Q$115,MATCH('Relocation Components'!$B92,'[5]Pop and Housing Units'!$Q$4:$Q$115,0),MATCH('Relocation Components'!AH$4,'[5]Pop and Housing Units'!$J$4:$Q$4,0))*HLOOKUP(AH$4,$X$1:$AC$2,2,FALSE)*'[5]Number of Hazard Events'!M92*HLOOKUP(AH$4,[5]Assumptions!$B$2:$H$3,2,FALSE)</f>
        <v>40116068.194813006</v>
      </c>
      <c r="AI92" s="84">
        <f>HLOOKUP(AI$5,$AE$1:$AH$3,2,FALSE)*INDEX('[5]Pop and Housing Units'!$J$4:$Q$115,MATCH('Relocation Components'!$B92,'[5]Pop and Housing Units'!$Q$4:$Q$115,0),MATCH('Relocation Components'!AI$4,'[5]Pop and Housing Units'!$J$4:$Q$4,0))*HLOOKUP(AI$4,$X$1:$AC$2,2,FALSE)*'[5]Number of Hazard Events'!N92*HLOOKUP(AI$4,[5]Assumptions!$B$2:$H$3,2,FALSE)</f>
        <v>0</v>
      </c>
      <c r="AJ92" s="84">
        <f>HLOOKUP(AJ$5,$AE$1:$AH$3,2,FALSE)*INDEX('[5]Pop and Housing Units'!$J$4:$Q$115,MATCH('Relocation Components'!$B92,'[5]Pop and Housing Units'!$Q$4:$Q$115,0),MATCH('Relocation Components'!AJ$4,'[5]Pop and Housing Units'!$J$4:$Q$4,0))*HLOOKUP(AJ$4,$X$1:$AC$2,2,FALSE)*'[5]Number of Hazard Events'!O92*HLOOKUP(AJ$4,[5]Assumptions!$B$2:$H$3,2,FALSE)</f>
        <v>120780125.32740211</v>
      </c>
      <c r="AK92" s="84">
        <f>HLOOKUP(AK$5,$AE$1:$AH$3,2,FALSE)*INDEX('[5]Pop and Housing Units'!$J$4:$Q$115,MATCH('Relocation Components'!$B92,'[5]Pop and Housing Units'!$Q$4:$Q$115,0),MATCH('Relocation Components'!AK$4,'[5]Pop and Housing Units'!$J$4:$Q$4,0))*HLOOKUP(AK$4,$X$1:$AC$2,2,FALSE)*'[5]Number of Hazard Events'!P92*HLOOKUP(AK$4,[5]Assumptions!$B$2:$H$3,2,FALSE)</f>
        <v>43448617.552586354</v>
      </c>
      <c r="AL92" s="84">
        <f>HLOOKUP(AL$5,$AE$1:$AH$3,2,FALSE)*INDEX('[5]Pop and Housing Units'!$J$4:$Q$115,MATCH('Relocation Components'!$B92,'[5]Pop and Housing Units'!$Q$4:$Q$115,0),MATCH('Relocation Components'!AL$4,'[5]Pop and Housing Units'!$J$4:$Q$4,0))*HLOOKUP(AL$4,$X$1:$AC$2,2,FALSE)*'[5]Number of Hazard Events'!Q92*HLOOKUP(AL$4,[5]Assumptions!$B$2:$H$3,2,FALSE)</f>
        <v>0</v>
      </c>
      <c r="AM92" s="84">
        <f>HLOOKUP(AM$5,$AE$1:$AH$3,2,FALSE)*INDEX('[5]Pop and Housing Units'!$J$4:$Q$115,MATCH('Relocation Components'!$B92,'[5]Pop and Housing Units'!$Q$4:$Q$115,0),MATCH('Relocation Components'!AM$4,'[5]Pop and Housing Units'!$J$4:$Q$4,0))*HLOOKUP(AM$4,$X$1:$AC$2,2,FALSE)*'[5]Number of Hazard Events'!R92*HLOOKUP(AM$4,[5]Assumptions!$B$2:$H$3,2,FALSE)</f>
        <v>25723659.446687486</v>
      </c>
      <c r="AN92" s="84">
        <f>HLOOKUP(AN$5,$AE$1:$AH$3,2,FALSE)*INDEX('[5]Pop and Housing Units'!$J$4:$Q$115,MATCH('Relocation Components'!$B92,'[5]Pop and Housing Units'!$Q$4:$Q$115,0),MATCH('Relocation Components'!AN$4,'[5]Pop and Housing Units'!$J$4:$Q$4,0))*HLOOKUP(AN$4,$X$1:$AC$2,2,FALSE)*'[5]Number of Hazard Events'!S92*HLOOKUP(AN$4,[5]Assumptions!$B$2:$H$3,2,FALSE)</f>
        <v>7234322.0453385562</v>
      </c>
      <c r="AO92" s="84">
        <f>HLOOKUP(AO$5,$AE$1:$AH$3,2,FALSE)*INDEX('[5]Pop and Housing Units'!$J$4:$Q$115,MATCH('Relocation Components'!$B92,'[5]Pop and Housing Units'!$Q$4:$Q$115,0),MATCH('Relocation Components'!AO$4,'[5]Pop and Housing Units'!$J$4:$Q$4,0))*HLOOKUP(AO$4,$X$1:$AC$2,2,FALSE)*'[5]Number of Hazard Events'!T92*HLOOKUP(AO$4,[5]Assumptions!$B$2:$H$3,2,FALSE)</f>
        <v>0</v>
      </c>
      <c r="AP92" s="60">
        <f t="shared" si="20"/>
        <v>51616570964.991295</v>
      </c>
      <c r="AQ92" s="60">
        <f>'Emergency Relocation Component'!AN102</f>
        <v>51612812793.590775</v>
      </c>
      <c r="AR92" s="60">
        <f t="shared" si="17"/>
        <v>3758171.4005203247</v>
      </c>
      <c r="AS92" s="60">
        <f t="shared" si="18"/>
        <v>6388891.3808845514</v>
      </c>
      <c r="AT92" s="60">
        <f t="shared" si="19"/>
        <v>-20293819154.61623</v>
      </c>
    </row>
    <row r="93" spans="1:46">
      <c r="A93">
        <f t="shared" si="22"/>
        <v>0.02</v>
      </c>
      <c r="B93" s="12">
        <f t="shared" si="21"/>
        <v>2107</v>
      </c>
      <c r="C93" s="60">
        <f>IF(MOD($B93,10)=0,VLOOKUP($B93,'[6]R1 Analysis'!$B$45:$X$58,23,FALSE),(VLOOKUP(CEILING($B93,10),$B$6:$R$116,COLUMN()-1,FALSE)-VLOOKUP(FLOOR($B93,10),$B$6:$R$116,COLUMN()-1,FALSE))/10+C92)</f>
        <v>19565240.245943889</v>
      </c>
      <c r="D93" s="60">
        <f>IF(MOD($B93,10)=0,VLOOKUP($B93,'[6]R1 Analysis'!$B$45:$X$58,15,FALSE),(VLOOKUP(CEILING($B93,10),$B$6:$R$116,COLUMN()-1,FALSE)-VLOOKUP(FLOOR($B93,10),$B$6:$R$116,COLUMN()-1,FALSE))/10+D92)</f>
        <v>3057889.8615563139</v>
      </c>
      <c r="E93" s="60">
        <f>IF(MOD($B93,10)=0,VLOOKUP($B93,'[6]R1 Analysis'!$B$45:$X$58,22,FALSE),(VLOOKUP(CEILING($B93,10),$B$6:$R$116,COLUMN()-1,FALSE)-VLOOKUP(FLOOR($B93,10),$B$6:$R$116,COLUMN()-1,FALSE))/10+E92)</f>
        <v>640298.61129218095</v>
      </c>
      <c r="F93" s="60">
        <f>IF(MOD($B93,10)=0,VLOOKUP($B93,'[6]R2 Analysis'!$B$45:$X$58,8,FALSE),(VLOOKUP(CEILING($B93,10),$B$6:$R$116,COLUMN()-1,FALSE)-VLOOKUP(FLOOR($B93,10),$B$6:$R$116,COLUMN()-1,FALSE))/10+F92)</f>
        <v>190616009.64647615</v>
      </c>
      <c r="G93" s="60">
        <f>IF(MOD($B93,10)=0,VLOOKUP($B93,'[6]R2 Analysis'!$B$45:$X$58,15,FALSE),(VLOOKUP(CEILING($B93,10),$B$6:$R$116,COLUMN()-1,FALSE)-VLOOKUP(FLOOR($B93,10),$B$6:$R$116,COLUMN()-1,FALSE))/10+G92)</f>
        <v>5984211.3096279064</v>
      </c>
      <c r="H93" s="60">
        <f>IF(MOD($B93,10)=0,VLOOKUP($B93,'[6]R2 Analysis'!$B$45:$X$58,22,FALSE),(VLOOKUP(CEILING($B93,10),$B$6:$R$116,COLUMN()-1,FALSE)-VLOOKUP(FLOOR($B93,10),$B$6:$R$116,COLUMN()-1,FALSE))/10+H92)</f>
        <v>1231003.9519709873</v>
      </c>
      <c r="I93" s="60">
        <f>IF(MOD($B93,10)=0,VLOOKUP($B93,'[6]R3 Analysis'!$B$45:$X$58,8,FALSE),(VLOOKUP(CEILING($B93,10),$B$6:$R$116,COLUMN()-1,FALSE)-VLOOKUP(FLOOR($B93,10),$B$6:$R$116,COLUMN()-1,FALSE))/10+I92)</f>
        <v>31165373.832206443</v>
      </c>
      <c r="J93" s="60">
        <f>IF(MOD($B93,10)=0,VLOOKUP($B93,'[6]R3 Analysis'!$B$45:$X$58,15,FALSE),(VLOOKUP(CEILING($B93,10),$B$6:$R$116,COLUMN()-1,FALSE)-VLOOKUP(FLOOR($B93,10),$B$6:$R$116,COLUMN()-1,FALSE))/10+J92)</f>
        <v>2157111.4751999988</v>
      </c>
      <c r="K93" s="60">
        <f>IF(MOD($B93,10)=0,VLOOKUP($B93,'[6]R3 Analysis'!$B$45:$X$58,22,FALSE),(VLOOKUP(CEILING($B93,10),$B$6:$R$116,COLUMN()-1,FALSE)-VLOOKUP(FLOOR($B93,10),$B$6:$R$116,COLUMN()-1,FALSE))/10+K92)</f>
        <v>823320.30946666701</v>
      </c>
      <c r="L93" s="60">
        <f>IF(MOD($B93,10)=0,VLOOKUP($B93,'[6]R4 Analysis'!$B$45:$X$58,8,FALSE),(VLOOKUP(CEILING($B93,10),$B$6:$R$116,COLUMN()-1,FALSE)-VLOOKUP(FLOOR($B93,10),$B$6:$R$116,COLUMN()-1,FALSE))/10+L92)</f>
        <v>19509639.55824136</v>
      </c>
      <c r="M93" s="60">
        <f>IF(MOD($B93,10)=0,VLOOKUP($B93,'[6]R4 Analysis'!$B$45:$X$58,15,FALSE),(VLOOKUP(CEILING($B93,10),$B$6:$R$116,COLUMN()-1,FALSE)-VLOOKUP(FLOOR($B93,10),$B$6:$R$116,COLUMN()-1,FALSE))/10+M92)</f>
        <v>726748.85460222221</v>
      </c>
      <c r="N93" s="60">
        <f>IF(MOD($B93,10)=0,VLOOKUP($B93,'[6]R4 Analysis'!$B$45:$X$58,22,FALSE),(VLOOKUP(CEILING($B93,10),$B$6:$R$116,COLUMN()-1,FALSE)-VLOOKUP(FLOOR($B93,10),$B$6:$R$116,COLUMN()-1,FALSE))/10+N92)</f>
        <v>266684.09337925399</v>
      </c>
      <c r="O93" s="60">
        <f>IF(MOD($B93,10)=0,VLOOKUP($B93,'[6]R5 Analysis'!$B$45:$X$58,8,FALSE),(VLOOKUP(CEILING($B93,10),$B$6:$R$116,COLUMN()-1,FALSE)-VLOOKUP(FLOOR($B93,10),$B$6:$R$116,COLUMN()-1,FALSE))/10+O92)</f>
        <v>43592300.838924982</v>
      </c>
      <c r="P93" s="60">
        <f>IF(MOD($B93,10)=0,VLOOKUP($B93,'[6]R5 Analysis'!$B$45:$X$58,15,FALSE),(VLOOKUP(CEILING($B93,10),$B$6:$R$116,COLUMN()-1,FALSE)-VLOOKUP(FLOOR($B93,10),$B$6:$R$116,COLUMN()-1,FALSE))/10+P92)</f>
        <v>625158.30687199999</v>
      </c>
      <c r="Q93" s="60">
        <f>IF(MOD($B93,10)=0,VLOOKUP($B93,'[6]R5 Analysis'!$B$45:$X$58,22,FALSE),(VLOOKUP(CEILING($B93,10),$B$6:$R$116,COLUMN()-1,FALSE)-VLOOKUP(FLOOR($B93,10),$B$6:$R$116,COLUMN()-1,FALSE))/10+Q92)</f>
        <v>259418.33613367341</v>
      </c>
      <c r="R93" s="60">
        <f>IF(MOD($B93,10)=0,VLOOKUP($B93,'[6]R6 Analysis'!$B$45:$X$58,8,FALSE),(VLOOKUP(CEILING($B93,10),$B$6:$R$116,COLUMN()-1,FALSE)-VLOOKUP(FLOOR($B93,10),$B$6:$R$116,COLUMN()-1,FALSE))/10+R92)</f>
        <v>2487072.0787499999</v>
      </c>
      <c r="S93" s="60">
        <f>IF(MOD($B93,10)=0,VLOOKUP($B93,'[6]R6 Analysis'!$B$45:$X$58,15,FALSE),(VLOOKUP(CEILING($B93,10),$B$6:$T$116,COLUMN()-1,FALSE)-VLOOKUP(FLOOR($B93,10),$B$6:$T$116,COLUMN()-1,FALSE))/10+S92)</f>
        <v>304411.39379000018</v>
      </c>
      <c r="T93" s="60">
        <f>IF(MOD($B93,10)=0,VLOOKUP($B93,'[6]R6 Analysis'!$B$45:$X$58,22,FALSE),(VLOOKUP(CEILING($B93,10),$B$6:$T$116,COLUMN()-1,FALSE)-VLOOKUP(FLOOR($B93,10),$B$6:$T$116,COLUMN()-1,FALSE))/10+T92)</f>
        <v>167290.56945871189</v>
      </c>
      <c r="U93" s="60">
        <f t="shared" si="15"/>
        <v>323179183.27389282</v>
      </c>
      <c r="V93" s="60">
        <f>'Emergency Relocation Component'!U103</f>
        <v>21545312730.26593</v>
      </c>
      <c r="W93" s="103">
        <f t="shared" si="16"/>
        <v>-21222133546.992039</v>
      </c>
      <c r="X93" s="84">
        <f>HLOOKUP(X$5,$AE$1:$AH$3,2,FALSE)*INDEX('[5]Pop and Housing Units'!$J$4:$Q$115,MATCH('Relocation Components'!$B93,'[5]Pop and Housing Units'!$Q$4:$Q$115,0),MATCH('Relocation Components'!X$4,'[5]Pop and Housing Units'!$J$4:$Q$4,0))*HLOOKUP(X$4,$X$1:$AC$2,2,FALSE)*'[5]Number of Hazard Events'!C93*HLOOKUP(X$4,[5]Assumptions!$B$2:$H$3,2,FALSE)</f>
        <v>9092453294.1507664</v>
      </c>
      <c r="Y93" s="84">
        <f>HLOOKUP(Y$5,$AE$1:$AH$3,2,FALSE)*INDEX('[5]Pop and Housing Units'!$J$4:$Q$115,MATCH('Relocation Components'!$B93,'[5]Pop and Housing Units'!$Q$4:$Q$115,0),MATCH('Relocation Components'!Y$4,'[5]Pop and Housing Units'!$J$4:$Q$4,0))*HLOOKUP(Y$4,$X$1:$AC$2,2,FALSE)*'[5]Number of Hazard Events'!D93*HLOOKUP(Y$4,[5]Assumptions!$B$2:$H$3,2,FALSE)</f>
        <v>2894227634.988956</v>
      </c>
      <c r="Z93" s="84">
        <f>HLOOKUP(Z$5,$AE$1:$AH$3,2,FALSE)*INDEX('[5]Pop and Housing Units'!$J$4:$Q$115,MATCH('Relocation Components'!$B93,'[5]Pop and Housing Units'!$Q$4:$Q$115,0),MATCH('Relocation Components'!Z$4,'[5]Pop and Housing Units'!$J$4:$Q$4,0))*HLOOKUP(Z$4,$X$1:$AC$2,2,FALSE)*'[5]Number of Hazard Events'!E93*HLOOKUP(Z$4,[5]Assumptions!$B$2:$H$3,2,FALSE)</f>
        <v>0</v>
      </c>
      <c r="AA93" s="84">
        <f>HLOOKUP(AA$5,$AE$1:$AH$3,2,FALSE)*INDEX('[5]Pop and Housing Units'!$J$4:$Q$115,MATCH('Relocation Components'!$B93,'[5]Pop and Housing Units'!$Q$4:$Q$115,0),MATCH('Relocation Components'!AA$4,'[5]Pop and Housing Units'!$J$4:$Q$4,0))*HLOOKUP(AA$4,$X$1:$AC$2,2,FALSE)*'[5]Number of Hazard Events'!F93*HLOOKUP(AA$4,[5]Assumptions!$B$2:$H$3,2,FALSE)</f>
        <v>9865863518.1746979</v>
      </c>
      <c r="AB93" s="84">
        <f>HLOOKUP(AB$5,$AE$1:$AH$3,2,FALSE)*INDEX('[5]Pop and Housing Units'!$J$4:$Q$115,MATCH('Relocation Components'!$B93,'[5]Pop and Housing Units'!$Q$4:$Q$115,0),MATCH('Relocation Components'!AB$4,'[5]Pop and Housing Units'!$J$4:$Q$4,0))*HLOOKUP(AB$4,$X$1:$AC$2,2,FALSE)*'[5]Number of Hazard Events'!G93*HLOOKUP(AB$4,[5]Assumptions!$B$2:$H$3,2,FALSE)</f>
        <v>2863528828.9985027</v>
      </c>
      <c r="AC93" s="84">
        <f>HLOOKUP(AC$5,$AE$1:$AH$3,2,FALSE)*INDEX('[5]Pop and Housing Units'!$J$4:$Q$115,MATCH('Relocation Components'!$B93,'[5]Pop and Housing Units'!$Q$4:$Q$115,0),MATCH('Relocation Components'!AC$4,'[5]Pop and Housing Units'!$J$4:$Q$4,0))*HLOOKUP(AC$4,$X$1:$AC$2,2,FALSE)*'[5]Number of Hazard Events'!H93*HLOOKUP(AC$4,[5]Assumptions!$B$2:$H$3,2,FALSE)</f>
        <v>0</v>
      </c>
      <c r="AD93" s="84">
        <f>HLOOKUP(AD$5,$AE$1:$AH$3,2,FALSE)*INDEX('[5]Pop and Housing Units'!$J$4:$Q$115,MATCH('Relocation Components'!$B93,'[5]Pop and Housing Units'!$Q$4:$Q$115,0),MATCH('Relocation Components'!AD$4,'[5]Pop and Housing Units'!$J$4:$Q$4,0))*HLOOKUP(AD$4,$X$1:$AC$2,2,FALSE)*'[5]Number of Hazard Events'!I93*HLOOKUP(AD$4,[5]Assumptions!$B$2:$H$3,2,FALSE)</f>
        <v>23772236865.861858</v>
      </c>
      <c r="AE93" s="84">
        <f>HLOOKUP(AE$5,$AE$1:$AH$3,2,FALSE)*INDEX('[5]Pop and Housing Units'!$J$4:$Q$115,MATCH('Relocation Components'!$B93,'[5]Pop and Housing Units'!$Q$4:$Q$115,0),MATCH('Relocation Components'!AE$4,'[5]Pop and Housing Units'!$J$4:$Q$4,0))*HLOOKUP(AE$4,$X$1:$AC$2,2,FALSE)*'[5]Number of Hazard Events'!J93*HLOOKUP(AE$4,[5]Assumptions!$B$2:$H$3,2,FALSE)</f>
        <v>4900617897.9049616</v>
      </c>
      <c r="AF93" s="84">
        <f>HLOOKUP(AF$5,$AE$1:$AH$3,2,FALSE)*INDEX('[5]Pop and Housing Units'!$J$4:$Q$115,MATCH('Relocation Components'!$B93,'[5]Pop and Housing Units'!$Q$4:$Q$115,0),MATCH('Relocation Components'!AF$4,'[5]Pop and Housing Units'!$J$4:$Q$4,0))*HLOOKUP(AF$4,$X$1:$AC$2,2,FALSE)*'[5]Number of Hazard Events'!K93*HLOOKUP(AF$4,[5]Assumptions!$B$2:$H$3,2,FALSE)</f>
        <v>0</v>
      </c>
      <c r="AG93" s="84">
        <f>HLOOKUP(AG$5,$AE$1:$AH$3,2,FALSE)*INDEX('[5]Pop and Housing Units'!$J$4:$Q$115,MATCH('Relocation Components'!$B93,'[5]Pop and Housing Units'!$Q$4:$Q$115,0),MATCH('Relocation Components'!AG$4,'[5]Pop and Housing Units'!$J$4:$Q$4,0))*HLOOKUP(AG$4,$X$1:$AC$2,2,FALSE)*'[5]Number of Hazard Events'!L93*HLOOKUP(AG$4,[5]Assumptions!$B$2:$H$3,2,FALSE)</f>
        <v>116389583.67039324</v>
      </c>
      <c r="AH93" s="84">
        <f>HLOOKUP(AH$5,$AE$1:$AH$3,2,FALSE)*INDEX('[5]Pop and Housing Units'!$J$4:$Q$115,MATCH('Relocation Components'!$B93,'[5]Pop and Housing Units'!$Q$4:$Q$115,0),MATCH('Relocation Components'!AH$4,'[5]Pop and Housing Units'!$J$4:$Q$4,0))*HLOOKUP(AH$4,$X$1:$AC$2,2,FALSE)*'[5]Number of Hazard Events'!M93*HLOOKUP(AH$4,[5]Assumptions!$B$2:$H$3,2,FALSE)</f>
        <v>40109113.586978607</v>
      </c>
      <c r="AI93" s="84">
        <f>HLOOKUP(AI$5,$AE$1:$AH$3,2,FALSE)*INDEX('[5]Pop and Housing Units'!$J$4:$Q$115,MATCH('Relocation Components'!$B93,'[5]Pop and Housing Units'!$Q$4:$Q$115,0),MATCH('Relocation Components'!AI$4,'[5]Pop and Housing Units'!$J$4:$Q$4,0))*HLOOKUP(AI$4,$X$1:$AC$2,2,FALSE)*'[5]Number of Hazard Events'!N93*HLOOKUP(AI$4,[5]Assumptions!$B$2:$H$3,2,FALSE)</f>
        <v>0</v>
      </c>
      <c r="AJ93" s="84">
        <f>HLOOKUP(AJ$5,$AE$1:$AH$3,2,FALSE)*INDEX('[5]Pop and Housing Units'!$J$4:$Q$115,MATCH('Relocation Components'!$B93,'[5]Pop and Housing Units'!$Q$4:$Q$115,0),MATCH('Relocation Components'!AJ$4,'[5]Pop and Housing Units'!$J$4:$Q$4,0))*HLOOKUP(AJ$4,$X$1:$AC$2,2,FALSE)*'[5]Number of Hazard Events'!O93*HLOOKUP(AJ$4,[5]Assumptions!$B$2:$H$3,2,FALSE)</f>
        <v>120787852.9555825</v>
      </c>
      <c r="AK93" s="84">
        <f>HLOOKUP(AK$5,$AE$1:$AH$3,2,FALSE)*INDEX('[5]Pop and Housing Units'!$J$4:$Q$115,MATCH('Relocation Components'!$B93,'[5]Pop and Housing Units'!$Q$4:$Q$115,0),MATCH('Relocation Components'!AK$4,'[5]Pop and Housing Units'!$J$4:$Q$4,0))*HLOOKUP(AK$4,$X$1:$AC$2,2,FALSE)*'[5]Number of Hazard Events'!P93*HLOOKUP(AK$4,[5]Assumptions!$B$2:$H$3,2,FALSE)</f>
        <v>43451966.730714396</v>
      </c>
      <c r="AL93" s="84">
        <f>HLOOKUP(AL$5,$AE$1:$AH$3,2,FALSE)*INDEX('[5]Pop and Housing Units'!$J$4:$Q$115,MATCH('Relocation Components'!$B93,'[5]Pop and Housing Units'!$Q$4:$Q$115,0),MATCH('Relocation Components'!AL$4,'[5]Pop and Housing Units'!$J$4:$Q$4,0))*HLOOKUP(AL$4,$X$1:$AC$2,2,FALSE)*'[5]Number of Hazard Events'!Q93*HLOOKUP(AL$4,[5]Assumptions!$B$2:$H$3,2,FALSE)</f>
        <v>0</v>
      </c>
      <c r="AM93" s="84">
        <f>HLOOKUP(AM$5,$AE$1:$AH$3,2,FALSE)*INDEX('[5]Pop and Housing Units'!$J$4:$Q$115,MATCH('Relocation Components'!$B93,'[5]Pop and Housing Units'!$Q$4:$Q$115,0),MATCH('Relocation Components'!AM$4,'[5]Pop and Housing Units'!$J$4:$Q$4,0))*HLOOKUP(AM$4,$X$1:$AC$2,2,FALSE)*'[5]Number of Hazard Events'!R93*HLOOKUP(AM$4,[5]Assumptions!$B$2:$H$3,2,FALSE)</f>
        <v>25857536.26706785</v>
      </c>
      <c r="AN93" s="84">
        <f>HLOOKUP(AN$5,$AE$1:$AH$3,2,FALSE)*INDEX('[5]Pop and Housing Units'!$J$4:$Q$115,MATCH('Relocation Components'!$B93,'[5]Pop and Housing Units'!$Q$4:$Q$115,0),MATCH('Relocation Components'!AN$4,'[5]Pop and Housing Units'!$J$4:$Q$4,0))*HLOOKUP(AN$4,$X$1:$AC$2,2,FALSE)*'[5]Number of Hazard Events'!S93*HLOOKUP(AN$4,[5]Assumptions!$B$2:$H$3,2,FALSE)</f>
        <v>7268430.3135476913</v>
      </c>
      <c r="AO93" s="84">
        <f>HLOOKUP(AO$5,$AE$1:$AH$3,2,FALSE)*INDEX('[5]Pop and Housing Units'!$J$4:$Q$115,MATCH('Relocation Components'!$B93,'[5]Pop and Housing Units'!$Q$4:$Q$115,0),MATCH('Relocation Components'!AO$4,'[5]Pop and Housing Units'!$J$4:$Q$4,0))*HLOOKUP(AO$4,$X$1:$AC$2,2,FALSE)*'[5]Number of Hazard Events'!T93*HLOOKUP(AO$4,[5]Assumptions!$B$2:$H$3,2,FALSE)</f>
        <v>0</v>
      </c>
      <c r="AP93" s="60">
        <f t="shared" si="20"/>
        <v>53742792523.604027</v>
      </c>
      <c r="AQ93" s="60">
        <f>'Emergency Relocation Component'!AN103</f>
        <v>53738890253.106529</v>
      </c>
      <c r="AR93" s="60">
        <f t="shared" si="17"/>
        <v>3902270.4974975586</v>
      </c>
      <c r="AS93" s="60">
        <f t="shared" si="18"/>
        <v>6633859.8457458494</v>
      </c>
      <c r="AT93" s="60">
        <f t="shared" si="19"/>
        <v>-21215499687.146294</v>
      </c>
    </row>
    <row r="94" spans="1:46">
      <c r="A94">
        <f t="shared" si="22"/>
        <v>0.02</v>
      </c>
      <c r="B94" s="12">
        <f t="shared" si="21"/>
        <v>2108</v>
      </c>
      <c r="C94" s="60">
        <f>IF(MOD($B94,10)=0,VLOOKUP($B94,'[6]R1 Analysis'!$B$45:$X$58,23,FALSE),(VLOOKUP(CEILING($B94,10),$B$6:$R$116,COLUMN()-1,FALSE)-VLOOKUP(FLOOR($B94,10),$B$6:$R$116,COLUMN()-1,FALSE))/10+C93)</f>
        <v>19464606.034940179</v>
      </c>
      <c r="D94" s="60">
        <f>IF(MOD($B94,10)=0,VLOOKUP($B94,'[6]R1 Analysis'!$B$45:$X$58,15,FALSE),(VLOOKUP(CEILING($B94,10),$B$6:$R$116,COLUMN()-1,FALSE)-VLOOKUP(FLOOR($B94,10),$B$6:$R$116,COLUMN()-1,FALSE))/10+D93)</f>
        <v>3041967.3009084878</v>
      </c>
      <c r="E94" s="60">
        <f>IF(MOD($B94,10)=0,VLOOKUP($B94,'[6]R1 Analysis'!$B$45:$X$58,22,FALSE),(VLOOKUP(CEILING($B94,10),$B$6:$R$116,COLUMN()-1,FALSE)-VLOOKUP(FLOOR($B94,10),$B$6:$R$116,COLUMN()-1,FALSE))/10+E93)</f>
        <v>636988.56829629617</v>
      </c>
      <c r="F94" s="60">
        <f>IF(MOD($B94,10)=0,VLOOKUP($B94,'[6]R2 Analysis'!$B$45:$X$58,8,FALSE),(VLOOKUP(CEILING($B94,10),$B$6:$R$116,COLUMN()-1,FALSE)-VLOOKUP(FLOOR($B94,10),$B$6:$R$116,COLUMN()-1,FALSE))/10+F93)</f>
        <v>189635618.70780948</v>
      </c>
      <c r="G94" s="60">
        <f>IF(MOD($B94,10)=0,VLOOKUP($B94,'[6]R2 Analysis'!$B$45:$X$58,15,FALSE),(VLOOKUP(CEILING($B94,10),$B$6:$R$116,COLUMN()-1,FALSE)-VLOOKUP(FLOOR($B94,10),$B$6:$R$116,COLUMN()-1,FALSE))/10+G93)</f>
        <v>5953155.9759534877</v>
      </c>
      <c r="H94" s="60">
        <f>IF(MOD($B94,10)=0,VLOOKUP($B94,'[6]R2 Analysis'!$B$45:$X$58,22,FALSE),(VLOOKUP(CEILING($B94,10),$B$6:$R$116,COLUMN()-1,FALSE)-VLOOKUP(FLOOR($B94,10),$B$6:$R$116,COLUMN()-1,FALSE))/10+H93)</f>
        <v>1224636.1555012341</v>
      </c>
      <c r="I94" s="60">
        <f>IF(MOD($B94,10)=0,VLOOKUP($B94,'[6]R3 Analysis'!$B$45:$X$58,8,FALSE),(VLOOKUP(CEILING($B94,10),$B$6:$R$116,COLUMN()-1,FALSE)-VLOOKUP(FLOOR($B94,10),$B$6:$R$116,COLUMN()-1,FALSE))/10+I93)</f>
        <v>31004463.664567731</v>
      </c>
      <c r="J94" s="60">
        <f>IF(MOD($B94,10)=0,VLOOKUP($B94,'[6]R3 Analysis'!$B$45:$X$58,15,FALSE),(VLOOKUP(CEILING($B94,10),$B$6:$R$116,COLUMN()-1,FALSE)-VLOOKUP(FLOOR($B94,10),$B$6:$R$116,COLUMN()-1,FALSE))/10+J93)</f>
        <v>2145937.9127999987</v>
      </c>
      <c r="K94" s="60">
        <f>IF(MOD($B94,10)=0,VLOOKUP($B94,'[6]R3 Analysis'!$B$45:$X$58,22,FALSE),(VLOOKUP(CEILING($B94,10),$B$6:$R$116,COLUMN()-1,FALSE)-VLOOKUP(FLOOR($B94,10),$B$6:$R$116,COLUMN()-1,FALSE))/10+K93)</f>
        <v>819066.53992973012</v>
      </c>
      <c r="L94" s="60">
        <f>IF(MOD($B94,10)=0,VLOOKUP($B94,'[6]R4 Analysis'!$B$45:$X$58,8,FALSE),(VLOOKUP(CEILING($B94,10),$B$6:$R$116,COLUMN()-1,FALSE)-VLOOKUP(FLOOR($B94,10),$B$6:$R$116,COLUMN()-1,FALSE))/10+L93)</f>
        <v>19409049.71519617</v>
      </c>
      <c r="M94" s="60">
        <f>IF(MOD($B94,10)=0,VLOOKUP($B94,'[6]R4 Analysis'!$B$45:$X$58,15,FALSE),(VLOOKUP(CEILING($B94,10),$B$6:$R$116,COLUMN()-1,FALSE)-VLOOKUP(FLOOR($B94,10),$B$6:$R$116,COLUMN()-1,FALSE))/10+M93)</f>
        <v>723020.87529676768</v>
      </c>
      <c r="N94" s="60">
        <f>IF(MOD($B94,10)=0,VLOOKUP($B94,'[6]R4 Analysis'!$B$45:$X$58,22,FALSE),(VLOOKUP(CEILING($B94,10),$B$6:$R$116,COLUMN()-1,FALSE)-VLOOKUP(FLOOR($B94,10),$B$6:$R$116,COLUMN()-1,FALSE))/10+N93)</f>
        <v>265305.12347333954</v>
      </c>
      <c r="O94" s="60">
        <f>IF(MOD($B94,10)=0,VLOOKUP($B94,'[6]R5 Analysis'!$B$45:$X$58,8,FALSE),(VLOOKUP(CEILING($B94,10),$B$6:$R$116,COLUMN()-1,FALSE)-VLOOKUP(FLOOR($B94,10),$B$6:$R$116,COLUMN()-1,FALSE))/10+O93)</f>
        <v>43366433.995199978</v>
      </c>
      <c r="P94" s="60">
        <f>IF(MOD($B94,10)=0,VLOOKUP($B94,'[6]R5 Analysis'!$B$45:$X$58,15,FALSE),(VLOOKUP(CEILING($B94,10),$B$6:$R$116,COLUMN()-1,FALSE)-VLOOKUP(FLOOR($B94,10),$B$6:$R$116,COLUMN()-1,FALSE))/10+P93)</f>
        <v>621927.37772524136</v>
      </c>
      <c r="Q94" s="60">
        <f>IF(MOD($B94,10)=0,VLOOKUP($B94,'[6]R5 Analysis'!$B$45:$X$58,22,FALSE),(VLOOKUP(CEILING($B94,10),$B$6:$R$116,COLUMN()-1,FALSE)-VLOOKUP(FLOOR($B94,10),$B$6:$R$116,COLUMN()-1,FALSE))/10+Q93)</f>
        <v>258076.61964183667</v>
      </c>
      <c r="R94" s="60">
        <f>IF(MOD($B94,10)=0,VLOOKUP($B94,'[6]R6 Analysis'!$B$45:$X$58,8,FALSE),(VLOOKUP(CEILING($B94,10),$B$6:$R$116,COLUMN()-1,FALSE)-VLOOKUP(FLOOR($B94,10),$B$6:$R$116,COLUMN()-1,FALSE))/10+R93)</f>
        <v>2475228.8783749999</v>
      </c>
      <c r="S94" s="60">
        <f>IF(MOD($B94,10)=0,VLOOKUP($B94,'[6]R6 Analysis'!$B$45:$X$58,15,FALSE),(VLOOKUP(CEILING($B94,10),$B$6:$T$116,COLUMN()-1,FALSE)-VLOOKUP(FLOOR($B94,10),$B$6:$T$116,COLUMN()-1,FALSE))/10+S93)</f>
        <v>302812.7569600002</v>
      </c>
      <c r="T94" s="60">
        <f>IF(MOD($B94,10)=0,VLOOKUP($B94,'[6]R6 Analysis'!$B$45:$X$58,22,FALSE),(VLOOKUP(CEILING($B94,10),$B$6:$T$116,COLUMN()-1,FALSE)-VLOOKUP(FLOOR($B94,10),$B$6:$T$116,COLUMN()-1,FALSE))/10+T93)</f>
        <v>166423.26241247461</v>
      </c>
      <c r="U94" s="60">
        <f t="shared" si="15"/>
        <v>321514719.46498746</v>
      </c>
      <c r="V94" s="60">
        <f>'Emergency Relocation Component'!U104</f>
        <v>22506037241.937851</v>
      </c>
      <c r="W94" s="103">
        <f t="shared" si="16"/>
        <v>-22184522522.472862</v>
      </c>
      <c r="X94" s="84">
        <f>HLOOKUP(X$5,$AE$1:$AH$3,2,FALSE)*INDEX('[5]Pop and Housing Units'!$J$4:$Q$115,MATCH('Relocation Components'!$B94,'[5]Pop and Housing Units'!$Q$4:$Q$115,0),MATCH('Relocation Components'!X$4,'[5]Pop and Housing Units'!$J$4:$Q$4,0))*HLOOKUP(X$4,$X$1:$AC$2,2,FALSE)*'[5]Number of Hazard Events'!C94*HLOOKUP(X$4,[5]Assumptions!$B$2:$H$3,2,FALSE)</f>
        <v>9473219023.6832485</v>
      </c>
      <c r="Y94" s="84">
        <f>HLOOKUP(Y$5,$AE$1:$AH$3,2,FALSE)*INDEX('[5]Pop and Housing Units'!$J$4:$Q$115,MATCH('Relocation Components'!$B94,'[5]Pop and Housing Units'!$Q$4:$Q$115,0),MATCH('Relocation Components'!Y$4,'[5]Pop and Housing Units'!$J$4:$Q$4,0))*HLOOKUP(Y$4,$X$1:$AC$2,2,FALSE)*'[5]Number of Hazard Events'!D94*HLOOKUP(Y$4,[5]Assumptions!$B$2:$H$3,2,FALSE)</f>
        <v>3015196725.3484507</v>
      </c>
      <c r="Z94" s="84">
        <f>HLOOKUP(Z$5,$AE$1:$AH$3,2,FALSE)*INDEX('[5]Pop and Housing Units'!$J$4:$Q$115,MATCH('Relocation Components'!$B94,'[5]Pop and Housing Units'!$Q$4:$Q$115,0),MATCH('Relocation Components'!Z$4,'[5]Pop and Housing Units'!$J$4:$Q$4,0))*HLOOKUP(Z$4,$X$1:$AC$2,2,FALSE)*'[5]Number of Hazard Events'!E94*HLOOKUP(Z$4,[5]Assumptions!$B$2:$H$3,2,FALSE)</f>
        <v>0</v>
      </c>
      <c r="AA94" s="84">
        <f>HLOOKUP(AA$5,$AE$1:$AH$3,2,FALSE)*INDEX('[5]Pop and Housing Units'!$J$4:$Q$115,MATCH('Relocation Components'!$B94,'[5]Pop and Housing Units'!$Q$4:$Q$115,0),MATCH('Relocation Components'!AA$4,'[5]Pop and Housing Units'!$J$4:$Q$4,0))*HLOOKUP(AA$4,$X$1:$AC$2,2,FALSE)*'[5]Number of Hazard Events'!F94*HLOOKUP(AA$4,[5]Assumptions!$B$2:$H$3,2,FALSE)</f>
        <v>10268927458.971714</v>
      </c>
      <c r="AB94" s="84">
        <f>HLOOKUP(AB$5,$AE$1:$AH$3,2,FALSE)*INDEX('[5]Pop and Housing Units'!$J$4:$Q$115,MATCH('Relocation Components'!$B94,'[5]Pop and Housing Units'!$Q$4:$Q$115,0),MATCH('Relocation Components'!AB$4,'[5]Pop and Housing Units'!$J$4:$Q$4,0))*HLOOKUP(AB$4,$X$1:$AC$2,2,FALSE)*'[5]Number of Hazard Events'!G94*HLOOKUP(AB$4,[5]Assumptions!$B$2:$H$3,2,FALSE)</f>
        <v>2980377967.6435833</v>
      </c>
      <c r="AC94" s="84">
        <f>HLOOKUP(AC$5,$AE$1:$AH$3,2,FALSE)*INDEX('[5]Pop and Housing Units'!$J$4:$Q$115,MATCH('Relocation Components'!$B94,'[5]Pop and Housing Units'!$Q$4:$Q$115,0),MATCH('Relocation Components'!AC$4,'[5]Pop and Housing Units'!$J$4:$Q$4,0))*HLOOKUP(AC$4,$X$1:$AC$2,2,FALSE)*'[5]Number of Hazard Events'!H94*HLOOKUP(AC$4,[5]Assumptions!$B$2:$H$3,2,FALSE)</f>
        <v>0</v>
      </c>
      <c r="AD94" s="84">
        <f>HLOOKUP(AD$5,$AE$1:$AH$3,2,FALSE)*INDEX('[5]Pop and Housing Units'!$J$4:$Q$115,MATCH('Relocation Components'!$B94,'[5]Pop and Housing Units'!$Q$4:$Q$115,0),MATCH('Relocation Components'!AD$4,'[5]Pop and Housing Units'!$J$4:$Q$4,0))*HLOOKUP(AD$4,$X$1:$AC$2,2,FALSE)*'[5]Number of Hazard Events'!I94*HLOOKUP(AD$4,[5]Assumptions!$B$2:$H$3,2,FALSE)</f>
        <v>24766062267.06308</v>
      </c>
      <c r="AE94" s="84">
        <f>HLOOKUP(AE$5,$AE$1:$AH$3,2,FALSE)*INDEX('[5]Pop and Housing Units'!$J$4:$Q$115,MATCH('Relocation Components'!$B94,'[5]Pop and Housing Units'!$Q$4:$Q$115,0),MATCH('Relocation Components'!AE$4,'[5]Pop and Housing Units'!$J$4:$Q$4,0))*HLOOKUP(AE$4,$X$1:$AC$2,2,FALSE)*'[5]Number of Hazard Events'!J94*HLOOKUP(AE$4,[5]Assumptions!$B$2:$H$3,2,FALSE)</f>
        <v>5105407764.1125393</v>
      </c>
      <c r="AF94" s="84">
        <f>HLOOKUP(AF$5,$AE$1:$AH$3,2,FALSE)*INDEX('[5]Pop and Housing Units'!$J$4:$Q$115,MATCH('Relocation Components'!$B94,'[5]Pop and Housing Units'!$Q$4:$Q$115,0),MATCH('Relocation Components'!AF$4,'[5]Pop and Housing Units'!$J$4:$Q$4,0))*HLOOKUP(AF$4,$X$1:$AC$2,2,FALSE)*'[5]Number of Hazard Events'!K94*HLOOKUP(AF$4,[5]Assumptions!$B$2:$H$3,2,FALSE)</f>
        <v>0</v>
      </c>
      <c r="AG94" s="84">
        <f>HLOOKUP(AG$5,$AE$1:$AH$3,2,FALSE)*INDEX('[5]Pop and Housing Units'!$J$4:$Q$115,MATCH('Relocation Components'!$B94,'[5]Pop and Housing Units'!$Q$4:$Q$115,0),MATCH('Relocation Components'!AG$4,'[5]Pop and Housing Units'!$J$4:$Q$4,0))*HLOOKUP(AG$4,$X$1:$AC$2,2,FALSE)*'[5]Number of Hazard Events'!L94*HLOOKUP(AG$4,[5]Assumptions!$B$2:$H$3,2,FALSE)</f>
        <v>116360445.73321536</v>
      </c>
      <c r="AH94" s="84">
        <f>HLOOKUP(AH$5,$AE$1:$AH$3,2,FALSE)*INDEX('[5]Pop and Housing Units'!$J$4:$Q$115,MATCH('Relocation Components'!$B94,'[5]Pop and Housing Units'!$Q$4:$Q$115,0),MATCH('Relocation Components'!AH$4,'[5]Pop and Housing Units'!$J$4:$Q$4,0))*HLOOKUP(AH$4,$X$1:$AC$2,2,FALSE)*'[5]Number of Hazard Events'!M94*HLOOKUP(AH$4,[5]Assumptions!$B$2:$H$3,2,FALSE)</f>
        <v>40100129.916550294</v>
      </c>
      <c r="AI94" s="84">
        <f>HLOOKUP(AI$5,$AE$1:$AH$3,2,FALSE)*INDEX('[5]Pop and Housing Units'!$J$4:$Q$115,MATCH('Relocation Components'!$B94,'[5]Pop and Housing Units'!$Q$4:$Q$115,0),MATCH('Relocation Components'!AI$4,'[5]Pop and Housing Units'!$J$4:$Q$4,0))*HLOOKUP(AI$4,$X$1:$AC$2,2,FALSE)*'[5]Number of Hazard Events'!N94*HLOOKUP(AI$4,[5]Assumptions!$B$2:$H$3,2,FALSE)</f>
        <v>0</v>
      </c>
      <c r="AJ94" s="84">
        <f>HLOOKUP(AJ$5,$AE$1:$AH$3,2,FALSE)*INDEX('[5]Pop and Housing Units'!$J$4:$Q$115,MATCH('Relocation Components'!$B94,'[5]Pop and Housing Units'!$Q$4:$Q$115,0),MATCH('Relocation Components'!AJ$4,'[5]Pop and Housing Units'!$J$4:$Q$4,0))*HLOOKUP(AJ$4,$X$1:$AC$2,2,FALSE)*'[5]Number of Hazard Events'!O94*HLOOKUP(AJ$4,[5]Assumptions!$B$2:$H$3,2,FALSE)</f>
        <v>120789048.91957858</v>
      </c>
      <c r="AK94" s="84">
        <f>HLOOKUP(AK$5,$AE$1:$AH$3,2,FALSE)*INDEX('[5]Pop and Housing Units'!$J$4:$Q$115,MATCH('Relocation Components'!$B94,'[5]Pop and Housing Units'!$Q$4:$Q$115,0),MATCH('Relocation Components'!AK$4,'[5]Pop and Housing Units'!$J$4:$Q$4,0))*HLOOKUP(AK$4,$X$1:$AC$2,2,FALSE)*'[5]Number of Hazard Events'!P94*HLOOKUP(AK$4,[5]Assumptions!$B$2:$H$3,2,FALSE)</f>
        <v>43452972.194046907</v>
      </c>
      <c r="AL94" s="84">
        <f>HLOOKUP(AL$5,$AE$1:$AH$3,2,FALSE)*INDEX('[5]Pop and Housing Units'!$J$4:$Q$115,MATCH('Relocation Components'!$B94,'[5]Pop and Housing Units'!$Q$4:$Q$115,0),MATCH('Relocation Components'!AL$4,'[5]Pop and Housing Units'!$J$4:$Q$4,0))*HLOOKUP(AL$4,$X$1:$AC$2,2,FALSE)*'[5]Number of Hazard Events'!Q94*HLOOKUP(AL$4,[5]Assumptions!$B$2:$H$3,2,FALSE)</f>
        <v>0</v>
      </c>
      <c r="AM94" s="84">
        <f>HLOOKUP(AM$5,$AE$1:$AH$3,2,FALSE)*INDEX('[5]Pop and Housing Units'!$J$4:$Q$115,MATCH('Relocation Components'!$B94,'[5]Pop and Housing Units'!$Q$4:$Q$115,0),MATCH('Relocation Components'!AM$4,'[5]Pop and Housing Units'!$J$4:$Q$4,0))*HLOOKUP(AM$4,$X$1:$AC$2,2,FALSE)*'[5]Number of Hazard Events'!R94*HLOOKUP(AM$4,[5]Assumptions!$B$2:$H$3,2,FALSE)</f>
        <v>25991537.917176589</v>
      </c>
      <c r="AN94" s="84">
        <f>HLOOKUP(AN$5,$AE$1:$AH$3,2,FALSE)*INDEX('[5]Pop and Housing Units'!$J$4:$Q$115,MATCH('Relocation Components'!$B94,'[5]Pop and Housing Units'!$Q$4:$Q$115,0),MATCH('Relocation Components'!AN$4,'[5]Pop and Housing Units'!$J$4:$Q$4,0))*HLOOKUP(AN$4,$X$1:$AC$2,2,FALSE)*'[5]Number of Hazard Events'!S94*HLOOKUP(AN$4,[5]Assumptions!$B$2:$H$3,2,FALSE)</f>
        <v>7302502.901897653</v>
      </c>
      <c r="AO94" s="84">
        <f>HLOOKUP(AO$5,$AE$1:$AH$3,2,FALSE)*INDEX('[5]Pop and Housing Units'!$J$4:$Q$115,MATCH('Relocation Components'!$B94,'[5]Pop and Housing Units'!$Q$4:$Q$115,0),MATCH('Relocation Components'!AO$4,'[5]Pop and Housing Units'!$J$4:$Q$4,0))*HLOOKUP(AO$4,$X$1:$AC$2,2,FALSE)*'[5]Number of Hazard Events'!T94*HLOOKUP(AO$4,[5]Assumptions!$B$2:$H$3,2,FALSE)</f>
        <v>0</v>
      </c>
      <c r="AP94" s="60">
        <f t="shared" si="20"/>
        <v>55963187844.405083</v>
      </c>
      <c r="AQ94" s="60">
        <f>'Emergency Relocation Component'!AN104</f>
        <v>55959135081.400429</v>
      </c>
      <c r="AR94" s="60">
        <f t="shared" si="17"/>
        <v>4052763.0046539307</v>
      </c>
      <c r="AS94" s="60">
        <f t="shared" si="18"/>
        <v>6889697.1079116818</v>
      </c>
      <c r="AT94" s="60">
        <f t="shared" si="19"/>
        <v>-22177632825.364952</v>
      </c>
    </row>
    <row r="95" spans="1:46">
      <c r="A95">
        <f t="shared" si="22"/>
        <v>0.02</v>
      </c>
      <c r="B95" s="12">
        <f t="shared" si="21"/>
        <v>2109</v>
      </c>
      <c r="C95" s="60">
        <f>IF(MOD($B95,10)=0,VLOOKUP($B95,'[6]R1 Analysis'!$B$45:$X$58,23,FALSE),(VLOOKUP(CEILING($B95,10),$B$6:$R$116,COLUMN()-1,FALSE)-VLOOKUP(FLOOR($B95,10),$B$6:$R$116,COLUMN()-1,FALSE))/10+C94)</f>
        <v>19363971.82393647</v>
      </c>
      <c r="D95" s="60">
        <f>IF(MOD($B95,10)=0,VLOOKUP($B95,'[6]R1 Analysis'!$B$45:$X$58,15,FALSE),(VLOOKUP(CEILING($B95,10),$B$6:$R$116,COLUMN()-1,FALSE)-VLOOKUP(FLOOR($B95,10),$B$6:$R$116,COLUMN()-1,FALSE))/10+D94)</f>
        <v>3026044.7402606616</v>
      </c>
      <c r="E95" s="60">
        <f>IF(MOD($B95,10)=0,VLOOKUP($B95,'[6]R1 Analysis'!$B$45:$X$58,22,FALSE),(VLOOKUP(CEILING($B95,10),$B$6:$R$116,COLUMN()-1,FALSE)-VLOOKUP(FLOOR($B95,10),$B$6:$R$116,COLUMN()-1,FALSE))/10+E94)</f>
        <v>633678.52530041139</v>
      </c>
      <c r="F95" s="60">
        <f>IF(MOD($B95,10)=0,VLOOKUP($B95,'[6]R2 Analysis'!$B$45:$X$58,8,FALSE),(VLOOKUP(CEILING($B95,10),$B$6:$R$116,COLUMN()-1,FALSE)-VLOOKUP(FLOOR($B95,10),$B$6:$R$116,COLUMN()-1,FALSE))/10+F94)</f>
        <v>188655227.76914281</v>
      </c>
      <c r="G95" s="60">
        <f>IF(MOD($B95,10)=0,VLOOKUP($B95,'[6]R2 Analysis'!$B$45:$X$58,15,FALSE),(VLOOKUP(CEILING($B95,10),$B$6:$R$116,COLUMN()-1,FALSE)-VLOOKUP(FLOOR($B95,10),$B$6:$R$116,COLUMN()-1,FALSE))/10+G94)</f>
        <v>5922100.6422790689</v>
      </c>
      <c r="H95" s="60">
        <f>IF(MOD($B95,10)=0,VLOOKUP($B95,'[6]R2 Analysis'!$B$45:$X$58,22,FALSE),(VLOOKUP(CEILING($B95,10),$B$6:$R$116,COLUMN()-1,FALSE)-VLOOKUP(FLOOR($B95,10),$B$6:$R$116,COLUMN()-1,FALSE))/10+H94)</f>
        <v>1218268.359031481</v>
      </c>
      <c r="I95" s="60">
        <f>IF(MOD($B95,10)=0,VLOOKUP($B95,'[6]R3 Analysis'!$B$45:$X$58,8,FALSE),(VLOOKUP(CEILING($B95,10),$B$6:$R$116,COLUMN()-1,FALSE)-VLOOKUP(FLOOR($B95,10),$B$6:$R$116,COLUMN()-1,FALSE))/10+I94)</f>
        <v>30843553.49692902</v>
      </c>
      <c r="J95" s="60">
        <f>IF(MOD($B95,10)=0,VLOOKUP($B95,'[6]R3 Analysis'!$B$45:$X$58,15,FALSE),(VLOOKUP(CEILING($B95,10),$B$6:$R$116,COLUMN()-1,FALSE)-VLOOKUP(FLOOR($B95,10),$B$6:$R$116,COLUMN()-1,FALSE))/10+J94)</f>
        <v>2134764.3503999985</v>
      </c>
      <c r="K95" s="60">
        <f>IF(MOD($B95,10)=0,VLOOKUP($B95,'[6]R3 Analysis'!$B$45:$X$58,22,FALSE),(VLOOKUP(CEILING($B95,10),$B$6:$R$116,COLUMN()-1,FALSE)-VLOOKUP(FLOOR($B95,10),$B$6:$R$116,COLUMN()-1,FALSE))/10+K94)</f>
        <v>814812.77039279323</v>
      </c>
      <c r="L95" s="60">
        <f>IF(MOD($B95,10)=0,VLOOKUP($B95,'[6]R4 Analysis'!$B$45:$X$58,8,FALSE),(VLOOKUP(CEILING($B95,10),$B$6:$R$116,COLUMN()-1,FALSE)-VLOOKUP(FLOOR($B95,10),$B$6:$R$116,COLUMN()-1,FALSE))/10+L94)</f>
        <v>19308459.87215098</v>
      </c>
      <c r="M95" s="60">
        <f>IF(MOD($B95,10)=0,VLOOKUP($B95,'[6]R4 Analysis'!$B$45:$X$58,15,FALSE),(VLOOKUP(CEILING($B95,10),$B$6:$R$116,COLUMN()-1,FALSE)-VLOOKUP(FLOOR($B95,10),$B$6:$R$116,COLUMN()-1,FALSE))/10+M94)</f>
        <v>719292.89599131315</v>
      </c>
      <c r="N95" s="60">
        <f>IF(MOD($B95,10)=0,VLOOKUP($B95,'[6]R4 Analysis'!$B$45:$X$58,22,FALSE),(VLOOKUP(CEILING($B95,10),$B$6:$R$116,COLUMN()-1,FALSE)-VLOOKUP(FLOOR($B95,10),$B$6:$R$116,COLUMN()-1,FALSE))/10+N94)</f>
        <v>263926.15356742509</v>
      </c>
      <c r="O95" s="60">
        <f>IF(MOD($B95,10)=0,VLOOKUP($B95,'[6]R5 Analysis'!$B$45:$X$58,8,FALSE),(VLOOKUP(CEILING($B95,10),$B$6:$R$116,COLUMN()-1,FALSE)-VLOOKUP(FLOOR($B95,10),$B$6:$R$116,COLUMN()-1,FALSE))/10+O94)</f>
        <v>43140567.151474975</v>
      </c>
      <c r="P95" s="60">
        <f>IF(MOD($B95,10)=0,VLOOKUP($B95,'[6]R5 Analysis'!$B$45:$X$58,15,FALSE),(VLOOKUP(CEILING($B95,10),$B$6:$R$116,COLUMN()-1,FALSE)-VLOOKUP(FLOOR($B95,10),$B$6:$R$116,COLUMN()-1,FALSE))/10+P94)</f>
        <v>618696.44857848273</v>
      </c>
      <c r="Q95" s="60">
        <f>IF(MOD($B95,10)=0,VLOOKUP($B95,'[6]R5 Analysis'!$B$45:$X$58,22,FALSE),(VLOOKUP(CEILING($B95,10),$B$6:$R$116,COLUMN()-1,FALSE)-VLOOKUP(FLOOR($B95,10),$B$6:$R$116,COLUMN()-1,FALSE))/10+Q94)</f>
        <v>256734.90314999994</v>
      </c>
      <c r="R95" s="60">
        <f>IF(MOD($B95,10)=0,VLOOKUP($B95,'[6]R6 Analysis'!$B$45:$X$58,8,FALSE),(VLOOKUP(CEILING($B95,10),$B$6:$R$116,COLUMN()-1,FALSE)-VLOOKUP(FLOOR($B95,10),$B$6:$R$116,COLUMN()-1,FALSE))/10+R94)</f>
        <v>2463385.6779999998</v>
      </c>
      <c r="S95" s="60">
        <f>IF(MOD($B95,10)=0,VLOOKUP($B95,'[6]R6 Analysis'!$B$45:$X$58,15,FALSE),(VLOOKUP(CEILING($B95,10),$B$6:$T$116,COLUMN()-1,FALSE)-VLOOKUP(FLOOR($B95,10),$B$6:$T$116,COLUMN()-1,FALSE))/10+S94)</f>
        <v>301214.12013000023</v>
      </c>
      <c r="T95" s="60">
        <f>IF(MOD($B95,10)=0,VLOOKUP($B95,'[6]R6 Analysis'!$B$45:$X$58,22,FALSE),(VLOOKUP(CEILING($B95,10),$B$6:$T$116,COLUMN()-1,FALSE)-VLOOKUP(FLOOR($B95,10),$B$6:$T$116,COLUMN()-1,FALSE))/10+T94)</f>
        <v>165555.95536623732</v>
      </c>
      <c r="U95" s="60">
        <f t="shared" si="15"/>
        <v>319850255.65608209</v>
      </c>
      <c r="V95" s="60">
        <f>'Emergency Relocation Component'!U105</f>
        <v>23508970922.951313</v>
      </c>
      <c r="W95" s="103">
        <f t="shared" si="16"/>
        <v>-23189120667.295231</v>
      </c>
      <c r="X95" s="84">
        <f>HLOOKUP(X$5,$AE$1:$AH$3,2,FALSE)*INDEX('[5]Pop and Housing Units'!$J$4:$Q$115,MATCH('Relocation Components'!$B95,'[5]Pop and Housing Units'!$Q$4:$Q$115,0),MATCH('Relocation Components'!X$4,'[5]Pop and Housing Units'!$J$4:$Q$4,0))*HLOOKUP(X$4,$X$1:$AC$2,2,FALSE)*'[5]Number of Hazard Events'!C95*HLOOKUP(X$4,[5]Assumptions!$B$2:$H$3,2,FALSE)</f>
        <v>9870837109.5045872</v>
      </c>
      <c r="Y95" s="84">
        <f>HLOOKUP(Y$5,$AE$1:$AH$3,2,FALSE)*INDEX('[5]Pop and Housing Units'!$J$4:$Q$115,MATCH('Relocation Components'!$B95,'[5]Pop and Housing Units'!$Q$4:$Q$115,0),MATCH('Relocation Components'!Y$4,'[5]Pop and Housing Units'!$J$4:$Q$4,0))*HLOOKUP(Y$4,$X$1:$AC$2,2,FALSE)*'[5]Number of Hazard Events'!D95*HLOOKUP(Y$4,[5]Assumptions!$B$2:$H$3,2,FALSE)</f>
        <v>3141508046.5735922</v>
      </c>
      <c r="Z95" s="84">
        <f>HLOOKUP(Z$5,$AE$1:$AH$3,2,FALSE)*INDEX('[5]Pop and Housing Units'!$J$4:$Q$115,MATCH('Relocation Components'!$B95,'[5]Pop and Housing Units'!$Q$4:$Q$115,0),MATCH('Relocation Components'!Z$4,'[5]Pop and Housing Units'!$J$4:$Q$4,0))*HLOOKUP(Z$4,$X$1:$AC$2,2,FALSE)*'[5]Number of Hazard Events'!E95*HLOOKUP(Z$4,[5]Assumptions!$B$2:$H$3,2,FALSE)</f>
        <v>0</v>
      </c>
      <c r="AA95" s="84">
        <f>HLOOKUP(AA$5,$AE$1:$AH$3,2,FALSE)*INDEX('[5]Pop and Housing Units'!$J$4:$Q$115,MATCH('Relocation Components'!$B95,'[5]Pop and Housing Units'!$Q$4:$Q$115,0),MATCH('Relocation Components'!AA$4,'[5]Pop and Housing Units'!$J$4:$Q$4,0))*HLOOKUP(AA$4,$X$1:$AC$2,2,FALSE)*'[5]Number of Hazard Events'!F95*HLOOKUP(AA$4,[5]Assumptions!$B$2:$H$3,2,FALSE)</f>
        <v>10689872209.586792</v>
      </c>
      <c r="AB95" s="84">
        <f>HLOOKUP(AB$5,$AE$1:$AH$3,2,FALSE)*INDEX('[5]Pop and Housing Units'!$J$4:$Q$115,MATCH('Relocation Components'!$B95,'[5]Pop and Housing Units'!$Q$4:$Q$115,0),MATCH('Relocation Components'!AB$4,'[5]Pop and Housing Units'!$J$4:$Q$4,0))*HLOOKUP(AB$4,$X$1:$AC$2,2,FALSE)*'[5]Number of Hazard Events'!G95*HLOOKUP(AB$4,[5]Assumptions!$B$2:$H$3,2,FALSE)</f>
        <v>3102404078.3464875</v>
      </c>
      <c r="AC95" s="84">
        <f>HLOOKUP(AC$5,$AE$1:$AH$3,2,FALSE)*INDEX('[5]Pop and Housing Units'!$J$4:$Q$115,MATCH('Relocation Components'!$B95,'[5]Pop and Housing Units'!$Q$4:$Q$115,0),MATCH('Relocation Components'!AC$4,'[5]Pop and Housing Units'!$J$4:$Q$4,0))*HLOOKUP(AC$4,$X$1:$AC$2,2,FALSE)*'[5]Number of Hazard Events'!H95*HLOOKUP(AC$4,[5]Assumptions!$B$2:$H$3,2,FALSE)</f>
        <v>0</v>
      </c>
      <c r="AD95" s="84">
        <f>HLOOKUP(AD$5,$AE$1:$AH$3,2,FALSE)*INDEX('[5]Pop and Housing Units'!$J$4:$Q$115,MATCH('Relocation Components'!$B95,'[5]Pop and Housing Units'!$Q$4:$Q$115,0),MATCH('Relocation Components'!AD$4,'[5]Pop and Housing Units'!$J$4:$Q$4,0))*HLOOKUP(AD$4,$X$1:$AC$2,2,FALSE)*'[5]Number of Hazard Events'!I95*HLOOKUP(AD$4,[5]Assumptions!$B$2:$H$3,2,FALSE)</f>
        <v>25803836444.194366</v>
      </c>
      <c r="AE95" s="84">
        <f>HLOOKUP(AE$5,$AE$1:$AH$3,2,FALSE)*INDEX('[5]Pop and Housing Units'!$J$4:$Q$115,MATCH('Relocation Components'!$B95,'[5]Pop and Housing Units'!$Q$4:$Q$115,0),MATCH('Relocation Components'!AE$4,'[5]Pop and Housing Units'!$J$4:$Q$4,0))*HLOOKUP(AE$4,$X$1:$AC$2,2,FALSE)*'[5]Number of Hazard Events'!J95*HLOOKUP(AE$4,[5]Assumptions!$B$2:$H$3,2,FALSE)</f>
        <v>5319249471.4105139</v>
      </c>
      <c r="AF95" s="84">
        <f>HLOOKUP(AF$5,$AE$1:$AH$3,2,FALSE)*INDEX('[5]Pop and Housing Units'!$J$4:$Q$115,MATCH('Relocation Components'!$B95,'[5]Pop and Housing Units'!$Q$4:$Q$115,0),MATCH('Relocation Components'!AF$4,'[5]Pop and Housing Units'!$J$4:$Q$4,0))*HLOOKUP(AF$4,$X$1:$AC$2,2,FALSE)*'[5]Number of Hazard Events'!K95*HLOOKUP(AF$4,[5]Assumptions!$B$2:$H$3,2,FALSE)</f>
        <v>0</v>
      </c>
      <c r="AG95" s="84">
        <f>HLOOKUP(AG$5,$AE$1:$AH$3,2,FALSE)*INDEX('[5]Pop and Housing Units'!$J$4:$Q$115,MATCH('Relocation Components'!$B95,'[5]Pop and Housing Units'!$Q$4:$Q$115,0),MATCH('Relocation Components'!AG$4,'[5]Pop and Housing Units'!$J$4:$Q$4,0))*HLOOKUP(AG$4,$X$1:$AC$2,2,FALSE)*'[5]Number of Hazard Events'!L95*HLOOKUP(AG$4,[5]Assumptions!$B$2:$H$3,2,FALSE)</f>
        <v>116325389.69680528</v>
      </c>
      <c r="AH95" s="84">
        <f>HLOOKUP(AH$5,$AE$1:$AH$3,2,FALSE)*INDEX('[5]Pop and Housing Units'!$J$4:$Q$115,MATCH('Relocation Components'!$B95,'[5]Pop and Housing Units'!$Q$4:$Q$115,0),MATCH('Relocation Components'!AH$4,'[5]Pop and Housing Units'!$J$4:$Q$4,0))*HLOOKUP(AH$4,$X$1:$AC$2,2,FALSE)*'[5]Number of Hazard Events'!M95*HLOOKUP(AH$4,[5]Assumptions!$B$2:$H$3,2,FALSE)</f>
        <v>40089117.183528095</v>
      </c>
      <c r="AI95" s="84">
        <f>HLOOKUP(AI$5,$AE$1:$AH$3,2,FALSE)*INDEX('[5]Pop and Housing Units'!$J$4:$Q$115,MATCH('Relocation Components'!$B95,'[5]Pop and Housing Units'!$Q$4:$Q$115,0),MATCH('Relocation Components'!AI$4,'[5]Pop and Housing Units'!$J$4:$Q$4,0))*HLOOKUP(AI$4,$X$1:$AC$2,2,FALSE)*'[5]Number of Hazard Events'!N95*HLOOKUP(AI$4,[5]Assumptions!$B$2:$H$3,2,FALSE)</f>
        <v>0</v>
      </c>
      <c r="AJ95" s="84">
        <f>HLOOKUP(AJ$5,$AE$1:$AH$3,2,FALSE)*INDEX('[5]Pop and Housing Units'!$J$4:$Q$115,MATCH('Relocation Components'!$B95,'[5]Pop and Housing Units'!$Q$4:$Q$115,0),MATCH('Relocation Components'!AJ$4,'[5]Pop and Housing Units'!$J$4:$Q$4,0))*HLOOKUP(AJ$4,$X$1:$AC$2,2,FALSE)*'[5]Number of Hazard Events'!O95*HLOOKUP(AJ$4,[5]Assumptions!$B$2:$H$3,2,FALSE)</f>
        <v>120783713.21939036</v>
      </c>
      <c r="AK95" s="84">
        <f>HLOOKUP(AK$5,$AE$1:$AH$3,2,FALSE)*INDEX('[5]Pop and Housing Units'!$J$4:$Q$115,MATCH('Relocation Components'!$B95,'[5]Pop and Housing Units'!$Q$4:$Q$115,0),MATCH('Relocation Components'!AK$4,'[5]Pop and Housing Units'!$J$4:$Q$4,0))*HLOOKUP(AK$4,$X$1:$AC$2,2,FALSE)*'[5]Number of Hazard Events'!P95*HLOOKUP(AK$4,[5]Assumptions!$B$2:$H$3,2,FALSE)</f>
        <v>43451633.942583859</v>
      </c>
      <c r="AL95" s="84">
        <f>HLOOKUP(AL$5,$AE$1:$AH$3,2,FALSE)*INDEX('[5]Pop and Housing Units'!$J$4:$Q$115,MATCH('Relocation Components'!$B95,'[5]Pop and Housing Units'!$Q$4:$Q$115,0),MATCH('Relocation Components'!AL$4,'[5]Pop and Housing Units'!$J$4:$Q$4,0))*HLOOKUP(AL$4,$X$1:$AC$2,2,FALSE)*'[5]Number of Hazard Events'!Q95*HLOOKUP(AL$4,[5]Assumptions!$B$2:$H$3,2,FALSE)</f>
        <v>0</v>
      </c>
      <c r="AM95" s="84">
        <f>HLOOKUP(AM$5,$AE$1:$AH$3,2,FALSE)*INDEX('[5]Pop and Housing Units'!$J$4:$Q$115,MATCH('Relocation Components'!$B95,'[5]Pop and Housing Units'!$Q$4:$Q$115,0),MATCH('Relocation Components'!AM$4,'[5]Pop and Housing Units'!$J$4:$Q$4,0))*HLOOKUP(AM$4,$X$1:$AC$2,2,FALSE)*'[5]Number of Hazard Events'!R95*HLOOKUP(AM$4,[5]Assumptions!$B$2:$H$3,2,FALSE)</f>
        <v>26125627.6373391</v>
      </c>
      <c r="AN95" s="84">
        <f>HLOOKUP(AN$5,$AE$1:$AH$3,2,FALSE)*INDEX('[5]Pop and Housing Units'!$J$4:$Q$115,MATCH('Relocation Components'!$B95,'[5]Pop and Housing Units'!$Q$4:$Q$115,0),MATCH('Relocation Components'!AN$4,'[5]Pop and Housing Units'!$J$4:$Q$4,0))*HLOOKUP(AN$4,$X$1:$AC$2,2,FALSE)*'[5]Number of Hazard Events'!S95*HLOOKUP(AN$4,[5]Assumptions!$B$2:$H$3,2,FALSE)</f>
        <v>7336528.4148893114</v>
      </c>
      <c r="AO95" s="84">
        <f>HLOOKUP(AO$5,$AE$1:$AH$3,2,FALSE)*INDEX('[5]Pop and Housing Units'!$J$4:$Q$115,MATCH('Relocation Components'!$B95,'[5]Pop and Housing Units'!$Q$4:$Q$115,0),MATCH('Relocation Components'!AO$4,'[5]Pop and Housing Units'!$J$4:$Q$4,0))*HLOOKUP(AO$4,$X$1:$AC$2,2,FALSE)*'[5]Number of Hazard Events'!T95*HLOOKUP(AO$4,[5]Assumptions!$B$2:$H$3,2,FALSE)</f>
        <v>0</v>
      </c>
      <c r="AP95" s="60">
        <f t="shared" si="20"/>
        <v>58281819369.710869</v>
      </c>
      <c r="AQ95" s="60">
        <f>'Emergency Relocation Component'!AN105</f>
        <v>58277609445.051697</v>
      </c>
      <c r="AR95" s="60">
        <f t="shared" si="17"/>
        <v>4209924.6591720581</v>
      </c>
      <c r="AS95" s="60">
        <f t="shared" si="18"/>
        <v>7156871.920592499</v>
      </c>
      <c r="AT95" s="60">
        <f t="shared" si="19"/>
        <v>-23181963795.374638</v>
      </c>
    </row>
    <row r="96" spans="1:46">
      <c r="A96">
        <f t="shared" si="22"/>
        <v>0.02</v>
      </c>
      <c r="B96" s="12">
        <f t="shared" si="21"/>
        <v>2110</v>
      </c>
      <c r="C96" s="60">
        <f>IF(MOD($B96,10)=0,VLOOKUP($B96,'[6]R1 Analysis'!$B$45:$X$58,23,FALSE),(VLOOKUP(CEILING($B96,10),$B$6:$R$116,COLUMN()-1,FALSE)-VLOOKUP(FLOOR($B96,10),$B$6:$R$116,COLUMN()-1,FALSE))/10+C95)</f>
        <v>19263337.612932745</v>
      </c>
      <c r="D96" s="60">
        <f>IF(MOD($B96,10)=0,VLOOKUP($B96,'[6]R1 Analysis'!$B$45:$X$58,15,FALSE),(VLOOKUP(CEILING($B96,10),$B$6:$R$116,COLUMN()-1,FALSE)-VLOOKUP(FLOOR($B96,10),$B$6:$R$116,COLUMN()-1,FALSE))/10+D95)</f>
        <v>3010122.1796128363</v>
      </c>
      <c r="E96" s="60">
        <f>IF(MOD($B96,10)=0,VLOOKUP($B96,'[6]R1 Analysis'!$B$45:$X$58,22,FALSE),(VLOOKUP(CEILING($B96,10),$B$6:$R$116,COLUMN()-1,FALSE)-VLOOKUP(FLOOR($B96,10),$B$6:$R$116,COLUMN()-1,FALSE))/10+E95)</f>
        <v>630368.48230452661</v>
      </c>
      <c r="F96" s="60">
        <f>IF(MOD($B96,10)=0,VLOOKUP($B96,'[6]R2 Analysis'!$B$45:$X$58,8,FALSE),(VLOOKUP(CEILING($B96,10),$B$6:$R$116,COLUMN()-1,FALSE)-VLOOKUP(FLOOR($B96,10),$B$6:$R$116,COLUMN()-1,FALSE))/10+F95)</f>
        <v>187674836.83047619</v>
      </c>
      <c r="G96" s="60">
        <f>IF(MOD($B96,10)=0,VLOOKUP($B96,'[6]R2 Analysis'!$B$45:$X$58,15,FALSE),(VLOOKUP(CEILING($B96,10),$B$6:$R$116,COLUMN()-1,FALSE)-VLOOKUP(FLOOR($B96,10),$B$6:$R$116,COLUMN()-1,FALSE))/10+G95)</f>
        <v>5891045.3086046521</v>
      </c>
      <c r="H96" s="60">
        <f>IF(MOD($B96,10)=0,VLOOKUP($B96,'[6]R2 Analysis'!$B$45:$X$58,22,FALSE),(VLOOKUP(CEILING($B96,10),$B$6:$R$116,COLUMN()-1,FALSE)-VLOOKUP(FLOOR($B96,10),$B$6:$R$116,COLUMN()-1,FALSE))/10+H95)</f>
        <v>1211900.5625617285</v>
      </c>
      <c r="I96" s="60">
        <f>IF(MOD($B96,10)=0,VLOOKUP($B96,'[6]R3 Analysis'!$B$45:$X$58,8,FALSE),(VLOOKUP(CEILING($B96,10),$B$6:$R$116,COLUMN()-1,FALSE)-VLOOKUP(FLOOR($B96,10),$B$6:$R$116,COLUMN()-1,FALSE))/10+I95)</f>
        <v>30682643.329290323</v>
      </c>
      <c r="J96" s="60">
        <f>IF(MOD($B96,10)=0,VLOOKUP($B96,'[6]R3 Analysis'!$B$45:$X$58,15,FALSE),(VLOOKUP(CEILING($B96,10),$B$6:$R$116,COLUMN()-1,FALSE)-VLOOKUP(FLOOR($B96,10),$B$6:$R$116,COLUMN()-1,FALSE))/10+J95)</f>
        <v>2123590.7880000002</v>
      </c>
      <c r="K96" s="60">
        <f>IF(MOD($B96,10)=0,VLOOKUP($B96,'[6]R3 Analysis'!$B$45:$X$58,22,FALSE),(VLOOKUP(CEILING($B96,10),$B$6:$R$116,COLUMN()-1,FALSE)-VLOOKUP(FLOOR($B96,10),$B$6:$R$116,COLUMN()-1,FALSE))/10+K95)</f>
        <v>810559.00085585588</v>
      </c>
      <c r="L96" s="60">
        <f>IF(MOD($B96,10)=0,VLOOKUP($B96,'[6]R4 Analysis'!$B$45:$X$58,8,FALSE),(VLOOKUP(CEILING($B96,10),$B$6:$R$116,COLUMN()-1,FALSE)-VLOOKUP(FLOOR($B96,10),$B$6:$R$116,COLUMN()-1,FALSE))/10+L95)</f>
        <v>19207870.029105771</v>
      </c>
      <c r="M96" s="60">
        <f>IF(MOD($B96,10)=0,VLOOKUP($B96,'[6]R4 Analysis'!$B$45:$X$58,15,FALSE),(VLOOKUP(CEILING($B96,10),$B$6:$R$116,COLUMN()-1,FALSE)-VLOOKUP(FLOOR($B96,10),$B$6:$R$116,COLUMN()-1,FALSE))/10+M95)</f>
        <v>715564.91668585851</v>
      </c>
      <c r="N96" s="60">
        <f>IF(MOD($B96,10)=0,VLOOKUP($B96,'[6]R4 Analysis'!$B$45:$X$58,22,FALSE),(VLOOKUP(CEILING($B96,10),$B$6:$R$116,COLUMN()-1,FALSE)-VLOOKUP(FLOOR($B96,10),$B$6:$R$116,COLUMN()-1,FALSE))/10+N95)</f>
        <v>262547.18366151041</v>
      </c>
      <c r="O96" s="60">
        <f>IF(MOD($B96,10)=0,VLOOKUP($B96,'[6]R5 Analysis'!$B$45:$X$58,8,FALSE),(VLOOKUP(CEILING($B96,10),$B$6:$R$116,COLUMN()-1,FALSE)-VLOOKUP(FLOOR($B96,10),$B$6:$R$116,COLUMN()-1,FALSE))/10+O95)</f>
        <v>42914700.307750002</v>
      </c>
      <c r="P96" s="60">
        <f>IF(MOD($B96,10)=0,VLOOKUP($B96,'[6]R5 Analysis'!$B$45:$X$58,15,FALSE),(VLOOKUP(CEILING($B96,10),$B$6:$R$116,COLUMN()-1,FALSE)-VLOOKUP(FLOOR($B96,10),$B$6:$R$116,COLUMN()-1,FALSE))/10+P95)</f>
        <v>615465.5194317241</v>
      </c>
      <c r="Q96" s="60">
        <f>IF(MOD($B96,10)=0,VLOOKUP($B96,'[6]R5 Analysis'!$B$45:$X$58,22,FALSE),(VLOOKUP(CEILING($B96,10),$B$6:$R$116,COLUMN()-1,FALSE)-VLOOKUP(FLOOR($B96,10),$B$6:$R$116,COLUMN()-1,FALSE))/10+Q95)</f>
        <v>255393.18665816326</v>
      </c>
      <c r="R96" s="60">
        <f>IF(MOD($B96,10)=0,VLOOKUP($B96,'[6]R6 Analysis'!$B$45:$X$58,8,FALSE),(VLOOKUP(CEILING($B96,10),$B$6:$R$116,COLUMN()-1,FALSE)-VLOOKUP(FLOOR($B96,10),$B$6:$R$116,COLUMN()-1,FALSE))/10+R95)</f>
        <v>2451542.4776249998</v>
      </c>
      <c r="S96" s="60">
        <f>IF(MOD($B96,10)=0,VLOOKUP($B96,'[6]R6 Analysis'!$B$45:$X$58,15,FALSE),(VLOOKUP(CEILING($B96,10),$B$6:$T$116,COLUMN()-1,FALSE)-VLOOKUP(FLOOR($B96,10),$B$6:$T$116,COLUMN()-1,FALSE))/10+S95)</f>
        <v>299615.48330000002</v>
      </c>
      <c r="T96" s="60">
        <f>IF(MOD($B96,10)=0,VLOOKUP($B96,'[6]R6 Analysis'!$B$45:$X$58,22,FALSE),(VLOOKUP(CEILING($B96,10),$B$6:$T$116,COLUMN()-1,FALSE)-VLOOKUP(FLOOR($B96,10),$B$6:$T$116,COLUMN()-1,FALSE))/10+T95)</f>
        <v>164688.64832000001</v>
      </c>
      <c r="U96" s="60">
        <f t="shared" si="15"/>
        <v>318185791.84717685</v>
      </c>
      <c r="V96" s="60">
        <f>'Emergency Relocation Component'!U106</f>
        <v>24555932878.961269</v>
      </c>
      <c r="W96" s="103">
        <f t="shared" si="16"/>
        <v>-24237747087.114094</v>
      </c>
      <c r="X96" s="84">
        <f>HLOOKUP(X$5,$AE$1:$AH$3,2,FALSE)*INDEX('[5]Pop and Housing Units'!$J$4:$Q$115,MATCH('Relocation Components'!$B96,'[5]Pop and Housing Units'!$Q$4:$Q$115,0),MATCH('Relocation Components'!X$4,'[5]Pop and Housing Units'!$J$4:$Q$4,0))*HLOOKUP(X$4,$X$1:$AC$2,2,FALSE)*'[5]Number of Hazard Events'!C96*HLOOKUP(X$4,[5]Assumptions!$B$2:$H$3,2,FALSE)</f>
        <v>10286034336.821793</v>
      </c>
      <c r="Y96" s="84">
        <f>HLOOKUP(Y$5,$AE$1:$AH$3,2,FALSE)*INDEX('[5]Pop and Housing Units'!$J$4:$Q$115,MATCH('Relocation Components'!$B96,'[5]Pop and Housing Units'!$Q$4:$Q$115,0),MATCH('Relocation Components'!Y$4,'[5]Pop and Housing Units'!$J$4:$Q$4,0))*HLOOKUP(Y$4,$X$1:$AC$2,2,FALSE)*'[5]Number of Hazard Events'!D96*HLOOKUP(Y$4,[5]Assumptions!$B$2:$H$3,2,FALSE)</f>
        <v>3273391287.9505024</v>
      </c>
      <c r="Z96" s="84">
        <f>HLOOKUP(Z$5,$AE$1:$AH$3,2,FALSE)*INDEX('[5]Pop and Housing Units'!$J$4:$Q$115,MATCH('Relocation Components'!$B96,'[5]Pop and Housing Units'!$Q$4:$Q$115,0),MATCH('Relocation Components'!Z$4,'[5]Pop and Housing Units'!$J$4:$Q$4,0))*HLOOKUP(Z$4,$X$1:$AC$2,2,FALSE)*'[5]Number of Hazard Events'!E96*HLOOKUP(Z$4,[5]Assumptions!$B$2:$H$3,2,FALSE)</f>
        <v>0</v>
      </c>
      <c r="AA96" s="84">
        <f>HLOOKUP(AA$5,$AE$1:$AH$3,2,FALSE)*INDEX('[5]Pop and Housing Units'!$J$4:$Q$115,MATCH('Relocation Components'!$B96,'[5]Pop and Housing Units'!$Q$4:$Q$115,0),MATCH('Relocation Components'!AA$4,'[5]Pop and Housing Units'!$J$4:$Q$4,0))*HLOOKUP(AA$4,$X$1:$AC$2,2,FALSE)*'[5]Number of Hazard Events'!F96*HLOOKUP(AA$4,[5]Assumptions!$B$2:$H$3,2,FALSE)</f>
        <v>11129468519.605526</v>
      </c>
      <c r="AB96" s="84">
        <f>HLOOKUP(AB$5,$AE$1:$AH$3,2,FALSE)*INDEX('[5]Pop and Housing Units'!$J$4:$Q$115,MATCH('Relocation Components'!$B96,'[5]Pop and Housing Units'!$Q$4:$Q$115,0),MATCH('Relocation Components'!AB$4,'[5]Pop and Housing Units'!$J$4:$Q$4,0))*HLOOKUP(AB$4,$X$1:$AC$2,2,FALSE)*'[5]Number of Hazard Events'!G96*HLOOKUP(AB$4,[5]Assumptions!$B$2:$H$3,2,FALSE)</f>
        <v>3229829903.4041777</v>
      </c>
      <c r="AC96" s="84">
        <f>HLOOKUP(AC$5,$AE$1:$AH$3,2,FALSE)*INDEX('[5]Pop and Housing Units'!$J$4:$Q$115,MATCH('Relocation Components'!$B96,'[5]Pop and Housing Units'!$Q$4:$Q$115,0),MATCH('Relocation Components'!AC$4,'[5]Pop and Housing Units'!$J$4:$Q$4,0))*HLOOKUP(AC$4,$X$1:$AC$2,2,FALSE)*'[5]Number of Hazard Events'!H96*HLOOKUP(AC$4,[5]Assumptions!$B$2:$H$3,2,FALSE)</f>
        <v>0</v>
      </c>
      <c r="AD96" s="84">
        <f>HLOOKUP(AD$5,$AE$1:$AH$3,2,FALSE)*INDEX('[5]Pop and Housing Units'!$J$4:$Q$115,MATCH('Relocation Components'!$B96,'[5]Pop and Housing Units'!$Q$4:$Q$115,0),MATCH('Relocation Components'!AD$4,'[5]Pop and Housing Units'!$J$4:$Q$4,0))*HLOOKUP(AD$4,$X$1:$AC$2,2,FALSE)*'[5]Number of Hazard Events'!I96*HLOOKUP(AD$4,[5]Assumptions!$B$2:$H$3,2,FALSE)</f>
        <v>26887452238.93766</v>
      </c>
      <c r="AE96" s="84">
        <f>HLOOKUP(AE$5,$AE$1:$AH$3,2,FALSE)*INDEX('[5]Pop and Housing Units'!$J$4:$Q$115,MATCH('Relocation Components'!$B96,'[5]Pop and Housing Units'!$Q$4:$Q$115,0),MATCH('Relocation Components'!AE$4,'[5]Pop and Housing Units'!$J$4:$Q$4,0))*HLOOKUP(AE$4,$X$1:$AC$2,2,FALSE)*'[5]Number of Hazard Events'!J96*HLOOKUP(AE$4,[5]Assumptions!$B$2:$H$3,2,FALSE)</f>
        <v>5542532615.8811312</v>
      </c>
      <c r="AF96" s="84">
        <f>HLOOKUP(AF$5,$AE$1:$AH$3,2,FALSE)*INDEX('[5]Pop and Housing Units'!$J$4:$Q$115,MATCH('Relocation Components'!$B96,'[5]Pop and Housing Units'!$Q$4:$Q$115,0),MATCH('Relocation Components'!AF$4,'[5]Pop and Housing Units'!$J$4:$Q$4,0))*HLOOKUP(AF$4,$X$1:$AC$2,2,FALSE)*'[5]Number of Hazard Events'!K96*HLOOKUP(AF$4,[5]Assumptions!$B$2:$H$3,2,FALSE)</f>
        <v>0</v>
      </c>
      <c r="AG96" s="84">
        <f>HLOOKUP(AG$5,$AE$1:$AH$3,2,FALSE)*INDEX('[5]Pop and Housing Units'!$J$4:$Q$115,MATCH('Relocation Components'!$B96,'[5]Pop and Housing Units'!$Q$4:$Q$115,0),MATCH('Relocation Components'!AG$4,'[5]Pop and Housing Units'!$J$4:$Q$4,0))*HLOOKUP(AG$4,$X$1:$AC$2,2,FALSE)*'[5]Number of Hazard Events'!L96*HLOOKUP(AG$4,[5]Assumptions!$B$2:$H$3,2,FALSE)</f>
        <v>116284415.56116296</v>
      </c>
      <c r="AH96" s="84">
        <f>HLOOKUP(AH$5,$AE$1:$AH$3,2,FALSE)*INDEX('[5]Pop and Housing Units'!$J$4:$Q$115,MATCH('Relocation Components'!$B96,'[5]Pop and Housing Units'!$Q$4:$Q$115,0),MATCH('Relocation Components'!AH$4,'[5]Pop and Housing Units'!$J$4:$Q$4,0))*HLOOKUP(AH$4,$X$1:$AC$2,2,FALSE)*'[5]Number of Hazard Events'!M96*HLOOKUP(AH$4,[5]Assumptions!$B$2:$H$3,2,FALSE)</f>
        <v>40076075.38791202</v>
      </c>
      <c r="AI96" s="84">
        <f>HLOOKUP(AI$5,$AE$1:$AH$3,2,FALSE)*INDEX('[5]Pop and Housing Units'!$J$4:$Q$115,MATCH('Relocation Components'!$B96,'[5]Pop and Housing Units'!$Q$4:$Q$115,0),MATCH('Relocation Components'!AI$4,'[5]Pop and Housing Units'!$J$4:$Q$4,0))*HLOOKUP(AI$4,$X$1:$AC$2,2,FALSE)*'[5]Number of Hazard Events'!N96*HLOOKUP(AI$4,[5]Assumptions!$B$2:$H$3,2,FALSE)</f>
        <v>0</v>
      </c>
      <c r="AJ96" s="84">
        <f>HLOOKUP(AJ$5,$AE$1:$AH$3,2,FALSE)*INDEX('[5]Pop and Housing Units'!$J$4:$Q$115,MATCH('Relocation Components'!$B96,'[5]Pop and Housing Units'!$Q$4:$Q$115,0),MATCH('Relocation Components'!AJ$4,'[5]Pop and Housing Units'!$J$4:$Q$4,0))*HLOOKUP(AJ$4,$X$1:$AC$2,2,FALSE)*'[5]Number of Hazard Events'!O96*HLOOKUP(AJ$4,[5]Assumptions!$B$2:$H$3,2,FALSE)</f>
        <v>120771845.85501774</v>
      </c>
      <c r="AK96" s="84">
        <f>HLOOKUP(AK$5,$AE$1:$AH$3,2,FALSE)*INDEX('[5]Pop and Housing Units'!$J$4:$Q$115,MATCH('Relocation Components'!$B96,'[5]Pop and Housing Units'!$Q$4:$Q$115,0),MATCH('Relocation Components'!AK$4,'[5]Pop and Housing Units'!$J$4:$Q$4,0))*HLOOKUP(AK$4,$X$1:$AC$2,2,FALSE)*'[5]Number of Hazard Events'!P96*HLOOKUP(AK$4,[5]Assumptions!$B$2:$H$3,2,FALSE)</f>
        <v>43447951.976325259</v>
      </c>
      <c r="AL96" s="84">
        <f>HLOOKUP(AL$5,$AE$1:$AH$3,2,FALSE)*INDEX('[5]Pop and Housing Units'!$J$4:$Q$115,MATCH('Relocation Components'!$B96,'[5]Pop and Housing Units'!$Q$4:$Q$115,0),MATCH('Relocation Components'!AL$4,'[5]Pop and Housing Units'!$J$4:$Q$4,0))*HLOOKUP(AL$4,$X$1:$AC$2,2,FALSE)*'[5]Number of Hazard Events'!Q96*HLOOKUP(AL$4,[5]Assumptions!$B$2:$H$3,2,FALSE)</f>
        <v>0</v>
      </c>
      <c r="AM96" s="84">
        <f>HLOOKUP(AM$5,$AE$1:$AH$3,2,FALSE)*INDEX('[5]Pop and Housing Units'!$J$4:$Q$115,MATCH('Relocation Components'!$B96,'[5]Pop and Housing Units'!$Q$4:$Q$115,0),MATCH('Relocation Components'!AM$4,'[5]Pop and Housing Units'!$J$4:$Q$4,0))*HLOOKUP(AM$4,$X$1:$AC$2,2,FALSE)*'[5]Number of Hazard Events'!R96*HLOOKUP(AM$4,[5]Assumptions!$B$2:$H$3,2,FALSE)</f>
        <v>26259768.667880747</v>
      </c>
      <c r="AN96" s="84">
        <f>HLOOKUP(AN$5,$AE$1:$AH$3,2,FALSE)*INDEX('[5]Pop and Housing Units'!$J$4:$Q$115,MATCH('Relocation Components'!$B96,'[5]Pop and Housing Units'!$Q$4:$Q$115,0),MATCH('Relocation Components'!AN$4,'[5]Pop and Housing Units'!$J$4:$Q$4,0))*HLOOKUP(AN$4,$X$1:$AC$2,2,FALSE)*'[5]Number of Hazard Events'!S96*HLOOKUP(AN$4,[5]Assumptions!$B$2:$H$3,2,FALSE)</f>
        <v>7370495.4570235349</v>
      </c>
      <c r="AO96" s="84">
        <f>HLOOKUP(AO$5,$AE$1:$AH$3,2,FALSE)*INDEX('[5]Pop and Housing Units'!$J$4:$Q$115,MATCH('Relocation Components'!$B96,'[5]Pop and Housing Units'!$Q$4:$Q$115,0),MATCH('Relocation Components'!AO$4,'[5]Pop and Housing Units'!$J$4:$Q$4,0))*HLOOKUP(AO$4,$X$1:$AC$2,2,FALSE)*'[5]Number of Hazard Events'!T96*HLOOKUP(AO$4,[5]Assumptions!$B$2:$H$3,2,FALSE)</f>
        <v>0</v>
      </c>
      <c r="AP96" s="60">
        <f t="shared" si="20"/>
        <v>60702919455.506119</v>
      </c>
      <c r="AQ96" s="60">
        <f>'Emergency Relocation Component'!AN106</f>
        <v>60698545413.150764</v>
      </c>
      <c r="AR96" s="60">
        <f t="shared" si="17"/>
        <v>4374042.3553543091</v>
      </c>
      <c r="AS96" s="60">
        <f t="shared" si="18"/>
        <v>7435872.0041023251</v>
      </c>
      <c r="AT96" s="60">
        <f t="shared" si="19"/>
        <v>-24230311215.109993</v>
      </c>
    </row>
    <row r="97" spans="1:46">
      <c r="A97">
        <f t="shared" si="22"/>
        <v>0.02</v>
      </c>
      <c r="B97" s="12">
        <f t="shared" si="21"/>
        <v>2111</v>
      </c>
      <c r="C97" s="60">
        <f>IF(MOD($B97,10)=0,VLOOKUP($B97,'[6]R1 Analysis'!$B$45:$X$58,23,FALSE),(VLOOKUP(CEILING($B97,10),$B$6:$R$116,COLUMN()-1,FALSE)-VLOOKUP(FLOOR($B97,10),$B$6:$R$116,COLUMN()-1,FALSE))/10+C96)</f>
        <v>19163359.683594499</v>
      </c>
      <c r="D97" s="60">
        <f>IF(MOD($B97,10)=0,VLOOKUP($B97,'[6]R1 Analysis'!$B$45:$X$58,15,FALSE),(VLOOKUP(CEILING($B97,10),$B$6:$R$116,COLUMN()-1,FALSE)-VLOOKUP(FLOOR($B97,10),$B$6:$R$116,COLUMN()-1,FALSE))/10+D96)</f>
        <v>2994768.2818452897</v>
      </c>
      <c r="E97" s="60">
        <f>IF(MOD($B97,10)=0,VLOOKUP($B97,'[6]R1 Analysis'!$B$45:$X$58,22,FALSE),(VLOOKUP(CEILING($B97,10),$B$6:$R$116,COLUMN()-1,FALSE)-VLOOKUP(FLOOR($B97,10),$B$6:$R$116,COLUMN()-1,FALSE))/10+E96)</f>
        <v>627146.05809382698</v>
      </c>
      <c r="F97" s="60">
        <f>IF(MOD($B97,10)=0,VLOOKUP($B97,'[6]R2 Analysis'!$B$45:$X$58,8,FALSE),(VLOOKUP(CEILING($B97,10),$B$6:$R$116,COLUMN()-1,FALSE)-VLOOKUP(FLOOR($B97,10),$B$6:$R$116,COLUMN()-1,FALSE))/10+F96)</f>
        <v>186711952.87285715</v>
      </c>
      <c r="G97" s="60">
        <f>IF(MOD($B97,10)=0,VLOOKUP($B97,'[6]R2 Analysis'!$B$45:$X$58,15,FALSE),(VLOOKUP(CEILING($B97,10),$B$6:$R$116,COLUMN()-1,FALSE)-VLOOKUP(FLOOR($B97,10),$B$6:$R$116,COLUMN()-1,FALSE))/10+G96)</f>
        <v>5860936.7838837216</v>
      </c>
      <c r="H97" s="60">
        <f>IF(MOD($B97,10)=0,VLOOKUP($B97,'[6]R2 Analysis'!$B$45:$X$58,22,FALSE),(VLOOKUP(CEILING($B97,10),$B$6:$R$116,COLUMN()-1,FALSE)-VLOOKUP(FLOOR($B97,10),$B$6:$R$116,COLUMN()-1,FALSE))/10+H96)</f>
        <v>1205698.6316851852</v>
      </c>
      <c r="I97" s="60">
        <f>IF(MOD($B97,10)=0,VLOOKUP($B97,'[6]R3 Analysis'!$B$45:$X$58,8,FALSE),(VLOOKUP(CEILING($B97,10),$B$6:$R$116,COLUMN()-1,FALSE)-VLOOKUP(FLOOR($B97,10),$B$6:$R$116,COLUMN()-1,FALSE))/10+I96)</f>
        <v>30525390.210916132</v>
      </c>
      <c r="J97" s="60">
        <f>IF(MOD($B97,10)=0,VLOOKUP($B97,'[6]R3 Analysis'!$B$45:$X$58,15,FALSE),(VLOOKUP(CEILING($B97,10),$B$6:$R$116,COLUMN()-1,FALSE)-VLOOKUP(FLOOR($B97,10),$B$6:$R$116,COLUMN()-1,FALSE))/10+J96)</f>
        <v>2112724.1916</v>
      </c>
      <c r="K97" s="60">
        <f>IF(MOD($B97,10)=0,VLOOKUP($B97,'[6]R3 Analysis'!$B$45:$X$58,22,FALSE),(VLOOKUP(CEILING($B97,10),$B$6:$R$116,COLUMN()-1,FALSE)-VLOOKUP(FLOOR($B97,10),$B$6:$R$116,COLUMN()-1,FALSE))/10+K96)</f>
        <v>806410.88650180178</v>
      </c>
      <c r="L97" s="60">
        <f>IF(MOD($B97,10)=0,VLOOKUP($B97,'[6]R4 Analysis'!$B$45:$X$58,8,FALSE),(VLOOKUP(CEILING($B97,10),$B$6:$R$116,COLUMN()-1,FALSE)-VLOOKUP(FLOOR($B97,10),$B$6:$R$116,COLUMN()-1,FALSE))/10+L96)</f>
        <v>19107280.186060578</v>
      </c>
      <c r="M97" s="60">
        <f>IF(MOD($B97,10)=0,VLOOKUP($B97,'[6]R4 Analysis'!$B$45:$X$58,15,FALSE),(VLOOKUP(CEILING($B97,10),$B$6:$R$116,COLUMN()-1,FALSE)-VLOOKUP(FLOOR($B97,10),$B$6:$R$116,COLUMN()-1,FALSE))/10+M96)</f>
        <v>711888.71487075754</v>
      </c>
      <c r="N97" s="60">
        <f>IF(MOD($B97,10)=0,VLOOKUP($B97,'[6]R4 Analysis'!$B$45:$X$58,22,FALSE),(VLOOKUP(CEILING($B97,10),$B$6:$R$116,COLUMN()-1,FALSE)-VLOOKUP(FLOOR($B97,10),$B$6:$R$116,COLUMN()-1,FALSE))/10+N96)</f>
        <v>261204.40719144672</v>
      </c>
      <c r="O97" s="60">
        <f>IF(MOD($B97,10)=0,VLOOKUP($B97,'[6]R5 Analysis'!$B$45:$X$58,8,FALSE),(VLOOKUP(CEILING($B97,10),$B$6:$R$116,COLUMN()-1,FALSE)-VLOOKUP(FLOOR($B97,10),$B$6:$R$116,COLUMN()-1,FALSE))/10+O96)</f>
        <v>42702119.748950005</v>
      </c>
      <c r="P97" s="60">
        <f>IF(MOD($B97,10)=0,VLOOKUP($B97,'[6]R5 Analysis'!$B$45:$X$58,15,FALSE),(VLOOKUP(CEILING($B97,10),$B$6:$R$116,COLUMN()-1,FALSE)-VLOOKUP(FLOOR($B97,10),$B$6:$R$116,COLUMN()-1,FALSE))/10+P96)</f>
        <v>612287.55633655167</v>
      </c>
      <c r="Q97" s="60">
        <f>IF(MOD($B97,10)=0,VLOOKUP($B97,'[6]R5 Analysis'!$B$45:$X$58,22,FALSE),(VLOOKUP(CEILING($B97,10),$B$6:$R$116,COLUMN()-1,FALSE)-VLOOKUP(FLOOR($B97,10),$B$6:$R$116,COLUMN()-1,FALSE))/10+Q96)</f>
        <v>254085.43767244898</v>
      </c>
      <c r="R97" s="60">
        <f>IF(MOD($B97,10)=0,VLOOKUP($B97,'[6]R6 Analysis'!$B$45:$X$58,8,FALSE),(VLOOKUP(CEILING($B97,10),$B$6:$R$116,COLUMN()-1,FALSE)-VLOOKUP(FLOOR($B97,10),$B$6:$R$116,COLUMN()-1,FALSE))/10+R96)</f>
        <v>2438514.9572124998</v>
      </c>
      <c r="S97" s="60">
        <f>IF(MOD($B97,10)=0,VLOOKUP($B97,'[6]R6 Analysis'!$B$45:$X$58,15,FALSE),(VLOOKUP(CEILING($B97,10),$B$6:$T$116,COLUMN()-1,FALSE)-VLOOKUP(FLOOR($B97,10),$B$6:$T$116,COLUMN()-1,FALSE))/10+S96)</f>
        <v>298119.98433000001</v>
      </c>
      <c r="T97" s="60">
        <f>IF(MOD($B97,10)=0,VLOOKUP($B97,'[6]R6 Analysis'!$B$45:$X$58,22,FALSE),(VLOOKUP(CEILING($B97,10),$B$6:$T$116,COLUMN()-1,FALSE)-VLOOKUP(FLOOR($B97,10),$B$6:$T$116,COLUMN()-1,FALSE))/10+T96)</f>
        <v>163846.26389003391</v>
      </c>
      <c r="U97" s="60">
        <f t="shared" si="15"/>
        <v>316557734.85749191</v>
      </c>
      <c r="V97" s="60">
        <f>'Emergency Relocation Component'!U107</f>
        <v>25651877105.598576</v>
      </c>
      <c r="W97" s="103">
        <f t="shared" si="16"/>
        <v>-25335319370.741085</v>
      </c>
      <c r="X97" s="84">
        <f>HLOOKUP(X$5,$AE$1:$AH$3,2,FALSE)*INDEX('[5]Pop and Housing Units'!$J$4:$Q$115,MATCH('Relocation Components'!$B97,'[5]Pop and Housing Units'!$Q$4:$Q$115,0),MATCH('Relocation Components'!X$4,'[5]Pop and Housing Units'!$J$4:$Q$4,0))*HLOOKUP(X$4,$X$1:$AC$2,2,FALSE)*'[5]Number of Hazard Events'!C97*HLOOKUP(X$4,[5]Assumptions!$B$2:$H$3,2,FALSE)</f>
        <v>10719568375.103527</v>
      </c>
      <c r="Y97" s="84">
        <f>HLOOKUP(Y$5,$AE$1:$AH$3,2,FALSE)*INDEX('[5]Pop and Housing Units'!$J$4:$Q$115,MATCH('Relocation Components'!$B97,'[5]Pop and Housing Units'!$Q$4:$Q$115,0),MATCH('Relocation Components'!Y$4,'[5]Pop and Housing Units'!$J$4:$Q$4,0))*HLOOKUP(Y$4,$X$1:$AC$2,2,FALSE)*'[5]Number of Hazard Events'!D97*HLOOKUP(Y$4,[5]Assumptions!$B$2:$H$3,2,FALSE)</f>
        <v>3411733697.7892957</v>
      </c>
      <c r="Z97" s="84">
        <f>HLOOKUP(Z$5,$AE$1:$AH$3,2,FALSE)*INDEX('[5]Pop and Housing Units'!$J$4:$Q$115,MATCH('Relocation Components'!$B97,'[5]Pop and Housing Units'!$Q$4:$Q$115,0),MATCH('Relocation Components'!Z$4,'[5]Pop and Housing Units'!$J$4:$Q$4,0))*HLOOKUP(Z$4,$X$1:$AC$2,2,FALSE)*'[5]Number of Hazard Events'!E97*HLOOKUP(Z$4,[5]Assumptions!$B$2:$H$3,2,FALSE)</f>
        <v>0</v>
      </c>
      <c r="AA97" s="84">
        <f>HLOOKUP(AA$5,$AE$1:$AH$3,2,FALSE)*INDEX('[5]Pop and Housing Units'!$J$4:$Q$115,MATCH('Relocation Components'!$B97,'[5]Pop and Housing Units'!$Q$4:$Q$115,0),MATCH('Relocation Components'!AA$4,'[5]Pop and Housing Units'!$J$4:$Q$4,0))*HLOOKUP(AA$4,$X$1:$AC$2,2,FALSE)*'[5]Number of Hazard Events'!F97*HLOOKUP(AA$4,[5]Assumptions!$B$2:$H$3,2,FALSE)</f>
        <v>11589606656.218891</v>
      </c>
      <c r="AB97" s="84">
        <f>HLOOKUP(AB$5,$AE$1:$AH$3,2,FALSE)*INDEX('[5]Pop and Housing Units'!$J$4:$Q$115,MATCH('Relocation Components'!$B97,'[5]Pop and Housing Units'!$Q$4:$Q$115,0),MATCH('Relocation Components'!AB$4,'[5]Pop and Housing Units'!$J$4:$Q$4,0))*HLOOKUP(AB$4,$X$1:$AC$2,2,FALSE)*'[5]Number of Hazard Events'!G97*HLOOKUP(AB$4,[5]Assumptions!$B$2:$H$3,2,FALSE)</f>
        <v>3363430994.9988837</v>
      </c>
      <c r="AC97" s="84">
        <f>HLOOKUP(AC$5,$AE$1:$AH$3,2,FALSE)*INDEX('[5]Pop and Housing Units'!$J$4:$Q$115,MATCH('Relocation Components'!$B97,'[5]Pop and Housing Units'!$Q$4:$Q$115,0),MATCH('Relocation Components'!AC$4,'[5]Pop and Housing Units'!$J$4:$Q$4,0))*HLOOKUP(AC$4,$X$1:$AC$2,2,FALSE)*'[5]Number of Hazard Events'!H97*HLOOKUP(AC$4,[5]Assumptions!$B$2:$H$3,2,FALSE)</f>
        <v>0</v>
      </c>
      <c r="AD97" s="84">
        <f>HLOOKUP(AD$5,$AE$1:$AH$3,2,FALSE)*INDEX('[5]Pop and Housing Units'!$J$4:$Q$115,MATCH('Relocation Components'!$B97,'[5]Pop and Housing Units'!$Q$4:$Q$115,0),MATCH('Relocation Components'!AD$4,'[5]Pop and Housing Units'!$J$4:$Q$4,0))*HLOOKUP(AD$4,$X$1:$AC$2,2,FALSE)*'[5]Number of Hazard Events'!I97*HLOOKUP(AD$4,[5]Assumptions!$B$2:$H$3,2,FALSE)</f>
        <v>28022239495.266048</v>
      </c>
      <c r="AE97" s="84">
        <f>HLOOKUP(AE$5,$AE$1:$AH$3,2,FALSE)*INDEX('[5]Pop and Housing Units'!$J$4:$Q$115,MATCH('Relocation Components'!$B97,'[5]Pop and Housing Units'!$Q$4:$Q$115,0),MATCH('Relocation Components'!AE$4,'[5]Pop and Housing Units'!$J$4:$Q$4,0))*HLOOKUP(AE$4,$X$1:$AC$2,2,FALSE)*'[5]Number of Hazard Events'!J97*HLOOKUP(AE$4,[5]Assumptions!$B$2:$H$3,2,FALSE)</f>
        <v>5776502502.3996077</v>
      </c>
      <c r="AF97" s="84">
        <f>HLOOKUP(AF$5,$AE$1:$AH$3,2,FALSE)*INDEX('[5]Pop and Housing Units'!$J$4:$Q$115,MATCH('Relocation Components'!$B97,'[5]Pop and Housing Units'!$Q$4:$Q$115,0),MATCH('Relocation Components'!AF$4,'[5]Pop and Housing Units'!$J$4:$Q$4,0))*HLOOKUP(AF$4,$X$1:$AC$2,2,FALSE)*'[5]Number of Hazard Events'!K97*HLOOKUP(AF$4,[5]Assumptions!$B$2:$H$3,2,FALSE)</f>
        <v>0</v>
      </c>
      <c r="AG97" s="84">
        <f>HLOOKUP(AG$5,$AE$1:$AH$3,2,FALSE)*INDEX('[5]Pop and Housing Units'!$J$4:$Q$115,MATCH('Relocation Components'!$B97,'[5]Pop and Housing Units'!$Q$4:$Q$115,0),MATCH('Relocation Components'!AG$4,'[5]Pop and Housing Units'!$J$4:$Q$4,0))*HLOOKUP(AG$4,$X$1:$AC$2,2,FALSE)*'[5]Number of Hazard Events'!L97*HLOOKUP(AG$4,[5]Assumptions!$B$2:$H$3,2,FALSE)</f>
        <v>116237523.32628849</v>
      </c>
      <c r="AH97" s="84">
        <f>HLOOKUP(AH$5,$AE$1:$AH$3,2,FALSE)*INDEX('[5]Pop and Housing Units'!$J$4:$Q$115,MATCH('Relocation Components'!$B97,'[5]Pop and Housing Units'!$Q$4:$Q$115,0),MATCH('Relocation Components'!AH$4,'[5]Pop and Housing Units'!$J$4:$Q$4,0))*HLOOKUP(AH$4,$X$1:$AC$2,2,FALSE)*'[5]Number of Hazard Events'!M97*HLOOKUP(AH$4,[5]Assumptions!$B$2:$H$3,2,FALSE)</f>
        <v>40063918.48115167</v>
      </c>
      <c r="AI97" s="84">
        <f>HLOOKUP(AI$5,$AE$1:$AH$3,2,FALSE)*INDEX('[5]Pop and Housing Units'!$J$4:$Q$115,MATCH('Relocation Components'!$B97,'[5]Pop and Housing Units'!$Q$4:$Q$115,0),MATCH('Relocation Components'!AI$4,'[5]Pop and Housing Units'!$J$4:$Q$4,0))*HLOOKUP(AI$4,$X$1:$AC$2,2,FALSE)*'[5]Number of Hazard Events'!N97*HLOOKUP(AI$4,[5]Assumptions!$B$2:$H$3,2,FALSE)</f>
        <v>0</v>
      </c>
      <c r="AJ97" s="84">
        <f>HLOOKUP(AJ$5,$AE$1:$AH$3,2,FALSE)*INDEX('[5]Pop and Housing Units'!$J$4:$Q$115,MATCH('Relocation Components'!$B97,'[5]Pop and Housing Units'!$Q$4:$Q$115,0),MATCH('Relocation Components'!AJ$4,'[5]Pop and Housing Units'!$J$4:$Q$4,0))*HLOOKUP(AJ$4,$X$1:$AC$2,2,FALSE)*'[5]Number of Hazard Events'!O97*HLOOKUP(AJ$4,[5]Assumptions!$B$2:$H$3,2,FALSE)</f>
        <v>120791029.59858243</v>
      </c>
      <c r="AK97" s="84">
        <f>HLOOKUP(AK$5,$AE$1:$AH$3,2,FALSE)*INDEX('[5]Pop and Housing Units'!$J$4:$Q$115,MATCH('Relocation Components'!$B97,'[5]Pop and Housing Units'!$Q$4:$Q$115,0),MATCH('Relocation Components'!AK$4,'[5]Pop and Housing Units'!$J$4:$Q$4,0))*HLOOKUP(AK$4,$X$1:$AC$2,2,FALSE)*'[5]Number of Hazard Events'!P97*HLOOKUP(AK$4,[5]Assumptions!$B$2:$H$3,2,FALSE)</f>
        <v>43445684.572483271</v>
      </c>
      <c r="AL97" s="84">
        <f>HLOOKUP(AL$5,$AE$1:$AH$3,2,FALSE)*INDEX('[5]Pop and Housing Units'!$J$4:$Q$115,MATCH('Relocation Components'!$B97,'[5]Pop and Housing Units'!$Q$4:$Q$115,0),MATCH('Relocation Components'!AL$4,'[5]Pop and Housing Units'!$J$4:$Q$4,0))*HLOOKUP(AL$4,$X$1:$AC$2,2,FALSE)*'[5]Number of Hazard Events'!Q97*HLOOKUP(AL$4,[5]Assumptions!$B$2:$H$3,2,FALSE)</f>
        <v>0</v>
      </c>
      <c r="AM97" s="84">
        <f>HLOOKUP(AM$5,$AE$1:$AH$3,2,FALSE)*INDEX('[5]Pop and Housing Units'!$J$4:$Q$115,MATCH('Relocation Components'!$B97,'[5]Pop and Housing Units'!$Q$4:$Q$115,0),MATCH('Relocation Components'!AM$4,'[5]Pop and Housing Units'!$J$4:$Q$4,0))*HLOOKUP(AM$4,$X$1:$AC$2,2,FALSE)*'[5]Number of Hazard Events'!R97*HLOOKUP(AM$4,[5]Assumptions!$B$2:$H$3,2,FALSE)</f>
        <v>26381190.506383769</v>
      </c>
      <c r="AN97" s="84">
        <f>HLOOKUP(AN$5,$AE$1:$AH$3,2,FALSE)*INDEX('[5]Pop and Housing Units'!$J$4:$Q$115,MATCH('Relocation Components'!$B97,'[5]Pop and Housing Units'!$Q$4:$Q$115,0),MATCH('Relocation Components'!AN$4,'[5]Pop and Housing Units'!$J$4:$Q$4,0))*HLOOKUP(AN$4,$X$1:$AC$2,2,FALSE)*'[5]Number of Hazard Events'!S97*HLOOKUP(AN$4,[5]Assumptions!$B$2:$H$3,2,FALSE)</f>
        <v>7406977.285935143</v>
      </c>
      <c r="AO97" s="84">
        <f>HLOOKUP(AO$5,$AE$1:$AH$3,2,FALSE)*INDEX('[5]Pop and Housing Units'!$J$4:$Q$115,MATCH('Relocation Components'!$B97,'[5]Pop and Housing Units'!$Q$4:$Q$115,0),MATCH('Relocation Components'!AO$4,'[5]Pop and Housing Units'!$J$4:$Q$4,0))*HLOOKUP(AO$4,$X$1:$AC$2,2,FALSE)*'[5]Number of Hazard Events'!T97*HLOOKUP(AO$4,[5]Assumptions!$B$2:$H$3,2,FALSE)</f>
        <v>0</v>
      </c>
      <c r="AP97" s="60">
        <f t="shared" si="20"/>
        <v>63237408045.547081</v>
      </c>
      <c r="AQ97" s="60">
        <f>'Emergency Relocation Component'!AN107</f>
        <v>63232860604.718239</v>
      </c>
      <c r="AR97" s="60">
        <f t="shared" si="17"/>
        <v>4547440.8288421631</v>
      </c>
      <c r="AS97" s="60">
        <f t="shared" si="18"/>
        <v>7730649.4090316771</v>
      </c>
      <c r="AT97" s="60">
        <f t="shared" si="19"/>
        <v>-25327588721.332054</v>
      </c>
    </row>
    <row r="98" spans="1:46">
      <c r="A98">
        <f t="shared" si="22"/>
        <v>0.02</v>
      </c>
      <c r="B98" s="12">
        <f t="shared" si="21"/>
        <v>2112</v>
      </c>
      <c r="C98" s="60">
        <f>IF(MOD($B98,10)=0,VLOOKUP($B98,'[6]R1 Analysis'!$B$45:$X$58,23,FALSE),(VLOOKUP(CEILING($B98,10),$B$6:$R$116,COLUMN()-1,FALSE)-VLOOKUP(FLOOR($B98,10),$B$6:$R$116,COLUMN()-1,FALSE))/10+C97)</f>
        <v>19063381.754256252</v>
      </c>
      <c r="D98" s="60">
        <f>IF(MOD($B98,10)=0,VLOOKUP($B98,'[6]R1 Analysis'!$B$45:$X$58,15,FALSE),(VLOOKUP(CEILING($B98,10),$B$6:$R$116,COLUMN()-1,FALSE)-VLOOKUP(FLOOR($B98,10),$B$6:$R$116,COLUMN()-1,FALSE))/10+D97)</f>
        <v>2979414.3840777432</v>
      </c>
      <c r="E98" s="60">
        <f>IF(MOD($B98,10)=0,VLOOKUP($B98,'[6]R1 Analysis'!$B$45:$X$58,22,FALSE),(VLOOKUP(CEILING($B98,10),$B$6:$R$116,COLUMN()-1,FALSE)-VLOOKUP(FLOOR($B98,10),$B$6:$R$116,COLUMN()-1,FALSE))/10+E97)</f>
        <v>623923.63388312736</v>
      </c>
      <c r="F98" s="60">
        <f>IF(MOD($B98,10)=0,VLOOKUP($B98,'[6]R2 Analysis'!$B$45:$X$58,8,FALSE),(VLOOKUP(CEILING($B98,10),$B$6:$R$116,COLUMN()-1,FALSE)-VLOOKUP(FLOOR($B98,10),$B$6:$R$116,COLUMN()-1,FALSE))/10+F97)</f>
        <v>185749068.91523811</v>
      </c>
      <c r="G98" s="60">
        <f>IF(MOD($B98,10)=0,VLOOKUP($B98,'[6]R2 Analysis'!$B$45:$X$58,15,FALSE),(VLOOKUP(CEILING($B98,10),$B$6:$R$116,COLUMN()-1,FALSE)-VLOOKUP(FLOOR($B98,10),$B$6:$R$116,COLUMN()-1,FALSE))/10+G97)</f>
        <v>5830828.2591627911</v>
      </c>
      <c r="H98" s="60">
        <f>IF(MOD($B98,10)=0,VLOOKUP($B98,'[6]R2 Analysis'!$B$45:$X$58,22,FALSE),(VLOOKUP(CEILING($B98,10),$B$6:$R$116,COLUMN()-1,FALSE)-VLOOKUP(FLOOR($B98,10),$B$6:$R$116,COLUMN()-1,FALSE))/10+H97)</f>
        <v>1199496.700808642</v>
      </c>
      <c r="I98" s="60">
        <f>IF(MOD($B98,10)=0,VLOOKUP($B98,'[6]R3 Analysis'!$B$45:$X$58,8,FALSE),(VLOOKUP(CEILING($B98,10),$B$6:$R$116,COLUMN()-1,FALSE)-VLOOKUP(FLOOR($B98,10),$B$6:$R$116,COLUMN()-1,FALSE))/10+I97)</f>
        <v>30368137.092541941</v>
      </c>
      <c r="J98" s="60">
        <f>IF(MOD($B98,10)=0,VLOOKUP($B98,'[6]R3 Analysis'!$B$45:$X$58,15,FALSE),(VLOOKUP(CEILING($B98,10),$B$6:$R$116,COLUMN()-1,FALSE)-VLOOKUP(FLOOR($B98,10),$B$6:$R$116,COLUMN()-1,FALSE))/10+J97)</f>
        <v>2101857.5951999999</v>
      </c>
      <c r="K98" s="60">
        <f>IF(MOD($B98,10)=0,VLOOKUP($B98,'[6]R3 Analysis'!$B$45:$X$58,22,FALSE),(VLOOKUP(CEILING($B98,10),$B$6:$R$116,COLUMN()-1,FALSE)-VLOOKUP(FLOOR($B98,10),$B$6:$R$116,COLUMN()-1,FALSE))/10+K97)</f>
        <v>802262.77214774769</v>
      </c>
      <c r="L98" s="60">
        <f>IF(MOD($B98,10)=0,VLOOKUP($B98,'[6]R4 Analysis'!$B$45:$X$58,8,FALSE),(VLOOKUP(CEILING($B98,10),$B$6:$R$116,COLUMN()-1,FALSE)-VLOOKUP(FLOOR($B98,10),$B$6:$R$116,COLUMN()-1,FALSE))/10+L97)</f>
        <v>19006690.343015384</v>
      </c>
      <c r="M98" s="60">
        <f>IF(MOD($B98,10)=0,VLOOKUP($B98,'[6]R4 Analysis'!$B$45:$X$58,15,FALSE),(VLOOKUP(CEILING($B98,10),$B$6:$R$116,COLUMN()-1,FALSE)-VLOOKUP(FLOOR($B98,10),$B$6:$R$116,COLUMN()-1,FALSE))/10+M97)</f>
        <v>708212.51305565657</v>
      </c>
      <c r="N98" s="60">
        <f>IF(MOD($B98,10)=0,VLOOKUP($B98,'[6]R4 Analysis'!$B$45:$X$58,22,FALSE),(VLOOKUP(CEILING($B98,10),$B$6:$R$116,COLUMN()-1,FALSE)-VLOOKUP(FLOOR($B98,10),$B$6:$R$116,COLUMN()-1,FALSE))/10+N97)</f>
        <v>259861.63072138303</v>
      </c>
      <c r="O98" s="60">
        <f>IF(MOD($B98,10)=0,VLOOKUP($B98,'[6]R5 Analysis'!$B$45:$X$58,8,FALSE),(VLOOKUP(CEILING($B98,10),$B$6:$R$116,COLUMN()-1,FALSE)-VLOOKUP(FLOOR($B98,10),$B$6:$R$116,COLUMN()-1,FALSE))/10+O97)</f>
        <v>42489539.190150008</v>
      </c>
      <c r="P98" s="60">
        <f>IF(MOD($B98,10)=0,VLOOKUP($B98,'[6]R5 Analysis'!$B$45:$X$58,15,FALSE),(VLOOKUP(CEILING($B98,10),$B$6:$R$116,COLUMN()-1,FALSE)-VLOOKUP(FLOOR($B98,10),$B$6:$R$116,COLUMN()-1,FALSE))/10+P97)</f>
        <v>609109.59324137925</v>
      </c>
      <c r="Q98" s="60">
        <f>IF(MOD($B98,10)=0,VLOOKUP($B98,'[6]R5 Analysis'!$B$45:$X$58,22,FALSE),(VLOOKUP(CEILING($B98,10),$B$6:$R$116,COLUMN()-1,FALSE)-VLOOKUP(FLOOR($B98,10),$B$6:$R$116,COLUMN()-1,FALSE))/10+Q97)</f>
        <v>252777.68868673471</v>
      </c>
      <c r="R98" s="60">
        <f>IF(MOD($B98,10)=0,VLOOKUP($B98,'[6]R6 Analysis'!$B$45:$X$58,8,FALSE),(VLOOKUP(CEILING($B98,10),$B$6:$R$116,COLUMN()-1,FALSE)-VLOOKUP(FLOOR($B98,10),$B$6:$R$116,COLUMN()-1,FALSE))/10+R97)</f>
        <v>2425487.4367999998</v>
      </c>
      <c r="S98" s="60">
        <f>IF(MOD($B98,10)=0,VLOOKUP($B98,'[6]R6 Analysis'!$B$45:$X$58,15,FALSE),(VLOOKUP(CEILING($B98,10),$B$6:$T$116,COLUMN()-1,FALSE)-VLOOKUP(FLOOR($B98,10),$B$6:$T$116,COLUMN()-1,FALSE))/10+S97)</f>
        <v>296624.48535999999</v>
      </c>
      <c r="T98" s="60">
        <f>IF(MOD($B98,10)=0,VLOOKUP($B98,'[6]R6 Analysis'!$B$45:$X$58,22,FALSE),(VLOOKUP(CEILING($B98,10),$B$6:$T$116,COLUMN()-1,FALSE)-VLOOKUP(FLOOR($B98,10),$B$6:$T$116,COLUMN()-1,FALSE))/10+T97)</f>
        <v>163003.87946006781</v>
      </c>
      <c r="U98" s="60">
        <f t="shared" si="15"/>
        <v>314929677.86780703</v>
      </c>
      <c r="V98" s="60">
        <f>'Emergency Relocation Component'!U108</f>
        <v>26796025922.702206</v>
      </c>
      <c r="W98" s="103">
        <f t="shared" si="16"/>
        <v>-26481096244.8344</v>
      </c>
      <c r="X98" s="84">
        <f>HLOOKUP(X$5,$AE$1:$AH$3,2,FALSE)*INDEX('[5]Pop and Housing Units'!$J$4:$Q$115,MATCH('Relocation Components'!$B98,'[5]Pop and Housing Units'!$Q$4:$Q$115,0),MATCH('Relocation Components'!X$4,'[5]Pop and Housing Units'!$J$4:$Q$4,0))*HLOOKUP(X$4,$X$1:$AC$2,2,FALSE)*'[5]Number of Hazard Events'!C98*HLOOKUP(X$4,[5]Assumptions!$B$2:$H$3,2,FALSE)</f>
        <v>11172228349.994621</v>
      </c>
      <c r="Y98" s="84">
        <f>HLOOKUP(Y$5,$AE$1:$AH$3,2,FALSE)*INDEX('[5]Pop and Housing Units'!$J$4:$Q$115,MATCH('Relocation Components'!$B98,'[5]Pop and Housing Units'!$Q$4:$Q$115,0),MATCH('Relocation Components'!Y$4,'[5]Pop and Housing Units'!$J$4:$Q$4,0))*HLOOKUP(Y$4,$X$1:$AC$2,2,FALSE)*'[5]Number of Hazard Events'!D98*HLOOKUP(Y$4,[5]Assumptions!$B$2:$H$3,2,FALSE)</f>
        <v>3556198566.3267617</v>
      </c>
      <c r="Z98" s="84">
        <f>HLOOKUP(Z$5,$AE$1:$AH$3,2,FALSE)*INDEX('[5]Pop and Housing Units'!$J$4:$Q$115,MATCH('Relocation Components'!$B98,'[5]Pop and Housing Units'!$Q$4:$Q$115,0),MATCH('Relocation Components'!Z$4,'[5]Pop and Housing Units'!$J$4:$Q$4,0))*HLOOKUP(Z$4,$X$1:$AC$2,2,FALSE)*'[5]Number of Hazard Events'!E98*HLOOKUP(Z$4,[5]Assumptions!$B$2:$H$3,2,FALSE)</f>
        <v>0</v>
      </c>
      <c r="AA98" s="84">
        <f>HLOOKUP(AA$5,$AE$1:$AH$3,2,FALSE)*INDEX('[5]Pop and Housing Units'!$J$4:$Q$115,MATCH('Relocation Components'!$B98,'[5]Pop and Housing Units'!$Q$4:$Q$115,0),MATCH('Relocation Components'!AA$4,'[5]Pop and Housing Units'!$J$4:$Q$4,0))*HLOOKUP(AA$4,$X$1:$AC$2,2,FALSE)*'[5]Number of Hazard Events'!F98*HLOOKUP(AA$4,[5]Assumptions!$B$2:$H$3,2,FALSE)</f>
        <v>12070138373.832926</v>
      </c>
      <c r="AB98" s="84">
        <f>HLOOKUP(AB$5,$AE$1:$AH$3,2,FALSE)*INDEX('[5]Pop and Housing Units'!$J$4:$Q$115,MATCH('Relocation Components'!$B98,'[5]Pop and Housing Units'!$Q$4:$Q$115,0),MATCH('Relocation Components'!AB$4,'[5]Pop and Housing Units'!$J$4:$Q$4,0))*HLOOKUP(AB$4,$X$1:$AC$2,2,FALSE)*'[5]Number of Hazard Events'!G98*HLOOKUP(AB$4,[5]Assumptions!$B$2:$H$3,2,FALSE)</f>
        <v>3502956652.2814655</v>
      </c>
      <c r="AC98" s="84">
        <f>HLOOKUP(AC$5,$AE$1:$AH$3,2,FALSE)*INDEX('[5]Pop and Housing Units'!$J$4:$Q$115,MATCH('Relocation Components'!$B98,'[5]Pop and Housing Units'!$Q$4:$Q$115,0),MATCH('Relocation Components'!AC$4,'[5]Pop and Housing Units'!$J$4:$Q$4,0))*HLOOKUP(AC$4,$X$1:$AC$2,2,FALSE)*'[5]Number of Hazard Events'!H98*HLOOKUP(AC$4,[5]Assumptions!$B$2:$H$3,2,FALSE)</f>
        <v>0</v>
      </c>
      <c r="AD98" s="84">
        <f>HLOOKUP(AD$5,$AE$1:$AH$3,2,FALSE)*INDEX('[5]Pop and Housing Units'!$J$4:$Q$115,MATCH('Relocation Components'!$B98,'[5]Pop and Housing Units'!$Q$4:$Q$115,0),MATCH('Relocation Components'!AD$4,'[5]Pop and Housing Units'!$J$4:$Q$4,0))*HLOOKUP(AD$4,$X$1:$AC$2,2,FALSE)*'[5]Number of Hazard Events'!I98*HLOOKUP(AD$4,[5]Assumptions!$B$2:$H$3,2,FALSE)</f>
        <v>29207217357.715717</v>
      </c>
      <c r="AE98" s="84">
        <f>HLOOKUP(AE$5,$AE$1:$AH$3,2,FALSE)*INDEX('[5]Pop and Housing Units'!$J$4:$Q$115,MATCH('Relocation Components'!$B98,'[5]Pop and Housing Units'!$Q$4:$Q$115,0),MATCH('Relocation Components'!AE$4,'[5]Pop and Housing Units'!$J$4:$Q$4,0))*HLOOKUP(AE$4,$X$1:$AC$2,2,FALSE)*'[5]Number of Hazard Events'!J98*HLOOKUP(AE$4,[5]Assumptions!$B$2:$H$3,2,FALSE)</f>
        <v>6020823057.9163961</v>
      </c>
      <c r="AF98" s="84">
        <f>HLOOKUP(AF$5,$AE$1:$AH$3,2,FALSE)*INDEX('[5]Pop and Housing Units'!$J$4:$Q$115,MATCH('Relocation Components'!$B98,'[5]Pop and Housing Units'!$Q$4:$Q$115,0),MATCH('Relocation Components'!AF$4,'[5]Pop and Housing Units'!$J$4:$Q$4,0))*HLOOKUP(AF$4,$X$1:$AC$2,2,FALSE)*'[5]Number of Hazard Events'!K98*HLOOKUP(AF$4,[5]Assumptions!$B$2:$H$3,2,FALSE)</f>
        <v>0</v>
      </c>
      <c r="AG98" s="84">
        <f>HLOOKUP(AG$5,$AE$1:$AH$3,2,FALSE)*INDEX('[5]Pop and Housing Units'!$J$4:$Q$115,MATCH('Relocation Components'!$B98,'[5]Pop and Housing Units'!$Q$4:$Q$115,0),MATCH('Relocation Components'!AG$4,'[5]Pop and Housing Units'!$J$4:$Q$4,0))*HLOOKUP(AG$4,$X$1:$AC$2,2,FALSE)*'[5]Number of Hazard Events'!L98*HLOOKUP(AG$4,[5]Assumptions!$B$2:$H$3,2,FALSE)</f>
        <v>116184712.99218182</v>
      </c>
      <c r="AH98" s="84">
        <f>HLOOKUP(AH$5,$AE$1:$AH$3,2,FALSE)*INDEX('[5]Pop and Housing Units'!$J$4:$Q$115,MATCH('Relocation Components'!$B98,'[5]Pop and Housing Units'!$Q$4:$Q$115,0),MATCH('Relocation Components'!AH$4,'[5]Pop and Housing Units'!$J$4:$Q$4,0))*HLOOKUP(AH$4,$X$1:$AC$2,2,FALSE)*'[5]Number of Hazard Events'!M98*HLOOKUP(AH$4,[5]Assumptions!$B$2:$H$3,2,FALSE)</f>
        <v>40049760.693222344</v>
      </c>
      <c r="AI98" s="84">
        <f>HLOOKUP(AI$5,$AE$1:$AH$3,2,FALSE)*INDEX('[5]Pop and Housing Units'!$J$4:$Q$115,MATCH('Relocation Components'!$B98,'[5]Pop and Housing Units'!$Q$4:$Q$115,0),MATCH('Relocation Components'!AI$4,'[5]Pop and Housing Units'!$J$4:$Q$4,0))*HLOOKUP(AI$4,$X$1:$AC$2,2,FALSE)*'[5]Number of Hazard Events'!N98*HLOOKUP(AI$4,[5]Assumptions!$B$2:$H$3,2,FALSE)</f>
        <v>0</v>
      </c>
      <c r="AJ98" s="84">
        <f>HLOOKUP(AJ$5,$AE$1:$AH$3,2,FALSE)*INDEX('[5]Pop and Housing Units'!$J$4:$Q$115,MATCH('Relocation Components'!$B98,'[5]Pop and Housing Units'!$Q$4:$Q$115,0),MATCH('Relocation Components'!AJ$4,'[5]Pop and Housing Units'!$J$4:$Q$4,0))*HLOOKUP(AJ$4,$X$1:$AC$2,2,FALSE)*'[5]Number of Hazard Events'!O98*HLOOKUP(AJ$4,[5]Assumptions!$B$2:$H$3,2,FALSE)</f>
        <v>120804065.89350305</v>
      </c>
      <c r="AK98" s="84">
        <f>HLOOKUP(AK$5,$AE$1:$AH$3,2,FALSE)*INDEX('[5]Pop and Housing Units'!$J$4:$Q$115,MATCH('Relocation Components'!$B98,'[5]Pop and Housing Units'!$Q$4:$Q$115,0),MATCH('Relocation Components'!AK$4,'[5]Pop and Housing Units'!$J$4:$Q$4,0))*HLOOKUP(AK$4,$X$1:$AC$2,2,FALSE)*'[5]Number of Hazard Events'!P98*HLOOKUP(AK$4,[5]Assumptions!$B$2:$H$3,2,FALSE)</f>
        <v>43441111.875399768</v>
      </c>
      <c r="AL98" s="84">
        <f>HLOOKUP(AL$5,$AE$1:$AH$3,2,FALSE)*INDEX('[5]Pop and Housing Units'!$J$4:$Q$115,MATCH('Relocation Components'!$B98,'[5]Pop and Housing Units'!$Q$4:$Q$115,0),MATCH('Relocation Components'!AL$4,'[5]Pop and Housing Units'!$J$4:$Q$4,0))*HLOOKUP(AL$4,$X$1:$AC$2,2,FALSE)*'[5]Number of Hazard Events'!Q98*HLOOKUP(AL$4,[5]Assumptions!$B$2:$H$3,2,FALSE)</f>
        <v>0</v>
      </c>
      <c r="AM98" s="84">
        <f>HLOOKUP(AM$5,$AE$1:$AH$3,2,FALSE)*INDEX('[5]Pop and Housing Units'!$J$4:$Q$115,MATCH('Relocation Components'!$B98,'[5]Pop and Housing Units'!$Q$4:$Q$115,0),MATCH('Relocation Components'!AM$4,'[5]Pop and Housing Units'!$J$4:$Q$4,0))*HLOOKUP(AM$4,$X$1:$AC$2,2,FALSE)*'[5]Number of Hazard Events'!R98*HLOOKUP(AM$4,[5]Assumptions!$B$2:$H$3,2,FALSE)</f>
        <v>26502411.851494838</v>
      </c>
      <c r="AN98" s="84">
        <f>HLOOKUP(AN$5,$AE$1:$AH$3,2,FALSE)*INDEX('[5]Pop and Housing Units'!$J$4:$Q$115,MATCH('Relocation Components'!$B98,'[5]Pop and Housing Units'!$Q$4:$Q$115,0),MATCH('Relocation Components'!AN$4,'[5]Pop and Housing Units'!$J$4:$Q$4,0))*HLOOKUP(AN$4,$X$1:$AC$2,2,FALSE)*'[5]Number of Hazard Events'!S98*HLOOKUP(AN$4,[5]Assumptions!$B$2:$H$3,2,FALSE)</f>
        <v>7443450.8286034297</v>
      </c>
      <c r="AO98" s="84">
        <f>HLOOKUP(AO$5,$AE$1:$AH$3,2,FALSE)*INDEX('[5]Pop and Housing Units'!$J$4:$Q$115,MATCH('Relocation Components'!$B98,'[5]Pop and Housing Units'!$Q$4:$Q$115,0),MATCH('Relocation Components'!AO$4,'[5]Pop and Housing Units'!$J$4:$Q$4,0))*HLOOKUP(AO$4,$X$1:$AC$2,2,FALSE)*'[5]Number of Hazard Events'!T98*HLOOKUP(AO$4,[5]Assumptions!$B$2:$H$3,2,FALSE)</f>
        <v>0</v>
      </c>
      <c r="AP98" s="60">
        <f t="shared" si="20"/>
        <v>65883987872.202286</v>
      </c>
      <c r="AQ98" s="60">
        <f>'Emergency Relocation Component'!AN108</f>
        <v>65879259276.790543</v>
      </c>
      <c r="AR98" s="60">
        <f t="shared" si="17"/>
        <v>4728595.4117431641</v>
      </c>
      <c r="AS98" s="60">
        <f t="shared" si="18"/>
        <v>8038612.1999633787</v>
      </c>
      <c r="AT98" s="60">
        <f t="shared" si="19"/>
        <v>-26473057632.634438</v>
      </c>
    </row>
    <row r="99" spans="1:46">
      <c r="A99">
        <f t="shared" si="22"/>
        <v>0.02</v>
      </c>
      <c r="B99" s="12">
        <f t="shared" si="21"/>
        <v>2113</v>
      </c>
      <c r="C99" s="60">
        <f>IF(MOD($B99,10)=0,VLOOKUP($B99,'[6]R1 Analysis'!$B$45:$X$58,23,FALSE),(VLOOKUP(CEILING($B99,10),$B$6:$R$116,COLUMN()-1,FALSE)-VLOOKUP(FLOOR($B99,10),$B$6:$R$116,COLUMN()-1,FALSE))/10+C98)</f>
        <v>18963403.824918006</v>
      </c>
      <c r="D99" s="60">
        <f>IF(MOD($B99,10)=0,VLOOKUP($B99,'[6]R1 Analysis'!$B$45:$X$58,15,FALSE),(VLOOKUP(CEILING($B99,10),$B$6:$R$116,COLUMN()-1,FALSE)-VLOOKUP(FLOOR($B99,10),$B$6:$R$116,COLUMN()-1,FALSE))/10+D98)</f>
        <v>2964060.4863101966</v>
      </c>
      <c r="E99" s="60">
        <f>IF(MOD($B99,10)=0,VLOOKUP($B99,'[6]R1 Analysis'!$B$45:$X$58,22,FALSE),(VLOOKUP(CEILING($B99,10),$B$6:$R$116,COLUMN()-1,FALSE)-VLOOKUP(FLOOR($B99,10),$B$6:$R$116,COLUMN()-1,FALSE))/10+E98)</f>
        <v>620701.20967242774</v>
      </c>
      <c r="F99" s="60">
        <f>IF(MOD($B99,10)=0,VLOOKUP($B99,'[6]R2 Analysis'!$B$45:$X$58,8,FALSE),(VLOOKUP(CEILING($B99,10),$B$6:$R$116,COLUMN()-1,FALSE)-VLOOKUP(FLOOR($B99,10),$B$6:$R$116,COLUMN()-1,FALSE))/10+F98)</f>
        <v>184786184.95761907</v>
      </c>
      <c r="G99" s="60">
        <f>IF(MOD($B99,10)=0,VLOOKUP($B99,'[6]R2 Analysis'!$B$45:$X$58,15,FALSE),(VLOOKUP(CEILING($B99,10),$B$6:$R$116,COLUMN()-1,FALSE)-VLOOKUP(FLOOR($B99,10),$B$6:$R$116,COLUMN()-1,FALSE))/10+G98)</f>
        <v>5800719.7344418606</v>
      </c>
      <c r="H99" s="60">
        <f>IF(MOD($B99,10)=0,VLOOKUP($B99,'[6]R2 Analysis'!$B$45:$X$58,22,FALSE),(VLOOKUP(CEILING($B99,10),$B$6:$R$116,COLUMN()-1,FALSE)-VLOOKUP(FLOOR($B99,10),$B$6:$R$116,COLUMN()-1,FALSE))/10+H98)</f>
        <v>1193294.7699320987</v>
      </c>
      <c r="I99" s="60">
        <f>IF(MOD($B99,10)=0,VLOOKUP($B99,'[6]R3 Analysis'!$B$45:$X$58,8,FALSE),(VLOOKUP(CEILING($B99,10),$B$6:$R$116,COLUMN()-1,FALSE)-VLOOKUP(FLOOR($B99,10),$B$6:$R$116,COLUMN()-1,FALSE))/10+I98)</f>
        <v>30210883.974167749</v>
      </c>
      <c r="J99" s="60">
        <f>IF(MOD($B99,10)=0,VLOOKUP($B99,'[6]R3 Analysis'!$B$45:$X$58,15,FALSE),(VLOOKUP(CEILING($B99,10),$B$6:$R$116,COLUMN()-1,FALSE)-VLOOKUP(FLOOR($B99,10),$B$6:$R$116,COLUMN()-1,FALSE))/10+J98)</f>
        <v>2090990.9987999999</v>
      </c>
      <c r="K99" s="60">
        <f>IF(MOD($B99,10)=0,VLOOKUP($B99,'[6]R3 Analysis'!$B$45:$X$58,22,FALSE),(VLOOKUP(CEILING($B99,10),$B$6:$R$116,COLUMN()-1,FALSE)-VLOOKUP(FLOOR($B99,10),$B$6:$R$116,COLUMN()-1,FALSE))/10+K98)</f>
        <v>798114.65779369359</v>
      </c>
      <c r="L99" s="60">
        <f>IF(MOD($B99,10)=0,VLOOKUP($B99,'[6]R4 Analysis'!$B$45:$X$58,8,FALSE),(VLOOKUP(CEILING($B99,10),$B$6:$R$116,COLUMN()-1,FALSE)-VLOOKUP(FLOOR($B99,10),$B$6:$R$116,COLUMN()-1,FALSE))/10+L98)</f>
        <v>18906100.49997019</v>
      </c>
      <c r="M99" s="60">
        <f>IF(MOD($B99,10)=0,VLOOKUP($B99,'[6]R4 Analysis'!$B$45:$X$58,15,FALSE),(VLOOKUP(CEILING($B99,10),$B$6:$R$116,COLUMN()-1,FALSE)-VLOOKUP(FLOOR($B99,10),$B$6:$R$116,COLUMN()-1,FALSE))/10+M98)</f>
        <v>704536.3112405556</v>
      </c>
      <c r="N99" s="60">
        <f>IF(MOD($B99,10)=0,VLOOKUP($B99,'[6]R4 Analysis'!$B$45:$X$58,22,FALSE),(VLOOKUP(CEILING($B99,10),$B$6:$R$116,COLUMN()-1,FALSE)-VLOOKUP(FLOOR($B99,10),$B$6:$R$116,COLUMN()-1,FALSE))/10+N98)</f>
        <v>258518.85425131934</v>
      </c>
      <c r="O99" s="60">
        <f>IF(MOD($B99,10)=0,VLOOKUP($B99,'[6]R5 Analysis'!$B$45:$X$58,8,FALSE),(VLOOKUP(CEILING($B99,10),$B$6:$R$116,COLUMN()-1,FALSE)-VLOOKUP(FLOOR($B99,10),$B$6:$R$116,COLUMN()-1,FALSE))/10+O98)</f>
        <v>42276958.631350011</v>
      </c>
      <c r="P99" s="60">
        <f>IF(MOD($B99,10)=0,VLOOKUP($B99,'[6]R5 Analysis'!$B$45:$X$58,15,FALSE),(VLOOKUP(CEILING($B99,10),$B$6:$R$116,COLUMN()-1,FALSE)-VLOOKUP(FLOOR($B99,10),$B$6:$R$116,COLUMN()-1,FALSE))/10+P98)</f>
        <v>605931.63014620682</v>
      </c>
      <c r="Q99" s="60">
        <f>IF(MOD($B99,10)=0,VLOOKUP($B99,'[6]R5 Analysis'!$B$45:$X$58,22,FALSE),(VLOOKUP(CEILING($B99,10),$B$6:$R$116,COLUMN()-1,FALSE)-VLOOKUP(FLOOR($B99,10),$B$6:$R$116,COLUMN()-1,FALSE))/10+Q98)</f>
        <v>251469.93970102043</v>
      </c>
      <c r="R99" s="60">
        <f>IF(MOD($B99,10)=0,VLOOKUP($B99,'[6]R6 Analysis'!$B$45:$X$58,8,FALSE),(VLOOKUP(CEILING($B99,10),$B$6:$R$116,COLUMN()-1,FALSE)-VLOOKUP(FLOOR($B99,10),$B$6:$R$116,COLUMN()-1,FALSE))/10+R98)</f>
        <v>2412459.9163874998</v>
      </c>
      <c r="S99" s="60">
        <f>IF(MOD($B99,10)=0,VLOOKUP($B99,'[6]R6 Analysis'!$B$45:$X$58,15,FALSE),(VLOOKUP(CEILING($B99,10),$B$6:$T$116,COLUMN()-1,FALSE)-VLOOKUP(FLOOR($B99,10),$B$6:$T$116,COLUMN()-1,FALSE))/10+S98)</f>
        <v>295128.98638999998</v>
      </c>
      <c r="T99" s="60">
        <f>IF(MOD($B99,10)=0,VLOOKUP($B99,'[6]R6 Analysis'!$B$45:$X$58,22,FALSE),(VLOOKUP(CEILING($B99,10),$B$6:$T$116,COLUMN()-1,FALSE)-VLOOKUP(FLOOR($B99,10),$B$6:$T$116,COLUMN()-1,FALSE))/10+T98)</f>
        <v>162161.49503010171</v>
      </c>
      <c r="U99" s="60">
        <f t="shared" si="15"/>
        <v>313301620.87812203</v>
      </c>
      <c r="V99" s="60">
        <f>'Emergency Relocation Component'!U109</f>
        <v>27990459928.752209</v>
      </c>
      <c r="W99" s="103">
        <f t="shared" si="16"/>
        <v>-27677158307.874088</v>
      </c>
      <c r="X99" s="84">
        <f>HLOOKUP(X$5,$AE$1:$AH$3,2,FALSE)*INDEX('[5]Pop and Housing Units'!$J$4:$Q$115,MATCH('Relocation Components'!$B99,'[5]Pop and Housing Units'!$Q$4:$Q$115,0),MATCH('Relocation Components'!X$4,'[5]Pop and Housing Units'!$J$4:$Q$4,0))*HLOOKUP(X$4,$X$1:$AC$2,2,FALSE)*'[5]Number of Hazard Events'!C99*HLOOKUP(X$4,[5]Assumptions!$B$2:$H$3,2,FALSE)</f>
        <v>11644836651.749893</v>
      </c>
      <c r="Y99" s="84">
        <f>HLOOKUP(Y$5,$AE$1:$AH$3,2,FALSE)*INDEX('[5]Pop and Housing Units'!$J$4:$Q$115,MATCH('Relocation Components'!$B99,'[5]Pop and Housing Units'!$Q$4:$Q$115,0),MATCH('Relocation Components'!Y$4,'[5]Pop and Housing Units'!$J$4:$Q$4,0))*HLOOKUP(Y$4,$X$1:$AC$2,2,FALSE)*'[5]Number of Hazard Events'!D99*HLOOKUP(Y$4,[5]Assumptions!$B$2:$H$3,2,FALSE)</f>
        <v>3707050299.7437515</v>
      </c>
      <c r="Z99" s="84">
        <f>HLOOKUP(Z$5,$AE$1:$AH$3,2,FALSE)*INDEX('[5]Pop and Housing Units'!$J$4:$Q$115,MATCH('Relocation Components'!$B99,'[5]Pop and Housing Units'!$Q$4:$Q$115,0),MATCH('Relocation Components'!Z$4,'[5]Pop and Housing Units'!$J$4:$Q$4,0))*HLOOKUP(Z$4,$X$1:$AC$2,2,FALSE)*'[5]Number of Hazard Events'!E99*HLOOKUP(Z$4,[5]Assumptions!$B$2:$H$3,2,FALSE)</f>
        <v>0</v>
      </c>
      <c r="AA99" s="84">
        <f>HLOOKUP(AA$5,$AE$1:$AH$3,2,FALSE)*INDEX('[5]Pop and Housing Units'!$J$4:$Q$115,MATCH('Relocation Components'!$B99,'[5]Pop and Housing Units'!$Q$4:$Q$115,0),MATCH('Relocation Components'!AA$4,'[5]Pop and Housing Units'!$J$4:$Q$4,0))*HLOOKUP(AA$4,$X$1:$AC$2,2,FALSE)*'[5]Number of Hazard Events'!F99*HLOOKUP(AA$4,[5]Assumptions!$B$2:$H$3,2,FALSE)</f>
        <v>12571943447.778833</v>
      </c>
      <c r="AB99" s="84">
        <f>HLOOKUP(AB$5,$AE$1:$AH$3,2,FALSE)*INDEX('[5]Pop and Housing Units'!$J$4:$Q$115,MATCH('Relocation Components'!$B99,'[5]Pop and Housing Units'!$Q$4:$Q$115,0),MATCH('Relocation Components'!AB$4,'[5]Pop and Housing Units'!$J$4:$Q$4,0))*HLOOKUP(AB$4,$X$1:$AC$2,2,FALSE)*'[5]Number of Hazard Events'!G99*HLOOKUP(AB$4,[5]Assumptions!$B$2:$H$3,2,FALSE)</f>
        <v>3648662658.7949691</v>
      </c>
      <c r="AC99" s="84">
        <f>HLOOKUP(AC$5,$AE$1:$AH$3,2,FALSE)*INDEX('[5]Pop and Housing Units'!$J$4:$Q$115,MATCH('Relocation Components'!$B99,'[5]Pop and Housing Units'!$Q$4:$Q$115,0),MATCH('Relocation Components'!AC$4,'[5]Pop and Housing Units'!$J$4:$Q$4,0))*HLOOKUP(AC$4,$X$1:$AC$2,2,FALSE)*'[5]Number of Hazard Events'!H99*HLOOKUP(AC$4,[5]Assumptions!$B$2:$H$3,2,FALSE)</f>
        <v>0</v>
      </c>
      <c r="AD99" s="84">
        <f>HLOOKUP(AD$5,$AE$1:$AH$3,2,FALSE)*INDEX('[5]Pop and Housing Units'!$J$4:$Q$115,MATCH('Relocation Components'!$B99,'[5]Pop and Housing Units'!$Q$4:$Q$115,0),MATCH('Relocation Components'!AD$4,'[5]Pop and Housing Units'!$J$4:$Q$4,0))*HLOOKUP(AD$4,$X$1:$AC$2,2,FALSE)*'[5]Number of Hazard Events'!I99*HLOOKUP(AD$4,[5]Assumptions!$B$2:$H$3,2,FALSE)</f>
        <v>30444550662.87291</v>
      </c>
      <c r="AE99" s="84">
        <f>HLOOKUP(AE$5,$AE$1:$AH$3,2,FALSE)*INDEX('[5]Pop and Housing Units'!$J$4:$Q$115,MATCH('Relocation Components'!$B99,'[5]Pop and Housing Units'!$Q$4:$Q$115,0),MATCH('Relocation Components'!AE$4,'[5]Pop and Housing Units'!$J$4:$Q$4,0))*HLOOKUP(AE$4,$X$1:$AC$2,2,FALSE)*'[5]Number of Hazard Events'!J99*HLOOKUP(AE$4,[5]Assumptions!$B$2:$H$3,2,FALSE)</f>
        <v>6275940872.9378309</v>
      </c>
      <c r="AF99" s="84">
        <f>HLOOKUP(AF$5,$AE$1:$AH$3,2,FALSE)*INDEX('[5]Pop and Housing Units'!$J$4:$Q$115,MATCH('Relocation Components'!$B99,'[5]Pop and Housing Units'!$Q$4:$Q$115,0),MATCH('Relocation Components'!AF$4,'[5]Pop and Housing Units'!$J$4:$Q$4,0))*HLOOKUP(AF$4,$X$1:$AC$2,2,FALSE)*'[5]Number of Hazard Events'!K99*HLOOKUP(AF$4,[5]Assumptions!$B$2:$H$3,2,FALSE)</f>
        <v>0</v>
      </c>
      <c r="AG99" s="84">
        <f>HLOOKUP(AG$5,$AE$1:$AH$3,2,FALSE)*INDEX('[5]Pop and Housing Units'!$J$4:$Q$115,MATCH('Relocation Components'!$B99,'[5]Pop and Housing Units'!$Q$4:$Q$115,0),MATCH('Relocation Components'!AG$4,'[5]Pop and Housing Units'!$J$4:$Q$4,0))*HLOOKUP(AG$4,$X$1:$AC$2,2,FALSE)*'[5]Number of Hazard Events'!L99*HLOOKUP(AG$4,[5]Assumptions!$B$2:$H$3,2,FALSE)</f>
        <v>116125984.55884296</v>
      </c>
      <c r="AH99" s="84">
        <f>HLOOKUP(AH$5,$AE$1:$AH$3,2,FALSE)*INDEX('[5]Pop and Housing Units'!$J$4:$Q$115,MATCH('Relocation Components'!$B99,'[5]Pop and Housing Units'!$Q$4:$Q$115,0),MATCH('Relocation Components'!AH$4,'[5]Pop and Housing Units'!$J$4:$Q$4,0))*HLOOKUP(AH$4,$X$1:$AC$2,2,FALSE)*'[5]Number of Hazard Events'!M99*HLOOKUP(AH$4,[5]Assumptions!$B$2:$H$3,2,FALSE)</f>
        <v>40033602.024124026</v>
      </c>
      <c r="AI99" s="84">
        <f>HLOOKUP(AI$5,$AE$1:$AH$3,2,FALSE)*INDEX('[5]Pop and Housing Units'!$J$4:$Q$115,MATCH('Relocation Components'!$B99,'[5]Pop and Housing Units'!$Q$4:$Q$115,0),MATCH('Relocation Components'!AI$4,'[5]Pop and Housing Units'!$J$4:$Q$4,0))*HLOOKUP(AI$4,$X$1:$AC$2,2,FALSE)*'[5]Number of Hazard Events'!N99*HLOOKUP(AI$4,[5]Assumptions!$B$2:$H$3,2,FALSE)</f>
        <v>0</v>
      </c>
      <c r="AJ99" s="84">
        <f>HLOOKUP(AJ$5,$AE$1:$AH$3,2,FALSE)*INDEX('[5]Pop and Housing Units'!$J$4:$Q$115,MATCH('Relocation Components'!$B99,'[5]Pop and Housing Units'!$Q$4:$Q$115,0),MATCH('Relocation Components'!AJ$4,'[5]Pop and Housing Units'!$J$4:$Q$4,0))*HLOOKUP(AJ$4,$X$1:$AC$2,2,FALSE)*'[5]Number of Hazard Events'!O99*HLOOKUP(AJ$4,[5]Assumptions!$B$2:$H$3,2,FALSE)</f>
        <v>120810954.73977964</v>
      </c>
      <c r="AK99" s="84">
        <f>HLOOKUP(AK$5,$AE$1:$AH$3,2,FALSE)*INDEX('[5]Pop and Housing Units'!$J$4:$Q$115,MATCH('Relocation Components'!$B99,'[5]Pop and Housing Units'!$Q$4:$Q$115,0),MATCH('Relocation Components'!AK$4,'[5]Pop and Housing Units'!$J$4:$Q$4,0))*HLOOKUP(AK$4,$X$1:$AC$2,2,FALSE)*'[5]Number of Hazard Events'!P99*HLOOKUP(AK$4,[5]Assumptions!$B$2:$H$3,2,FALSE)</f>
        <v>43434233.88507475</v>
      </c>
      <c r="AL99" s="84">
        <f>HLOOKUP(AL$5,$AE$1:$AH$3,2,FALSE)*INDEX('[5]Pop and Housing Units'!$J$4:$Q$115,MATCH('Relocation Components'!$B99,'[5]Pop and Housing Units'!$Q$4:$Q$115,0),MATCH('Relocation Components'!AL$4,'[5]Pop and Housing Units'!$J$4:$Q$4,0))*HLOOKUP(AL$4,$X$1:$AC$2,2,FALSE)*'[5]Number of Hazard Events'!Q99*HLOOKUP(AL$4,[5]Assumptions!$B$2:$H$3,2,FALSE)</f>
        <v>0</v>
      </c>
      <c r="AM99" s="84">
        <f>HLOOKUP(AM$5,$AE$1:$AH$3,2,FALSE)*INDEX('[5]Pop and Housing Units'!$J$4:$Q$115,MATCH('Relocation Components'!$B99,'[5]Pop and Housing Units'!$Q$4:$Q$115,0),MATCH('Relocation Components'!AM$4,'[5]Pop and Housing Units'!$J$4:$Q$4,0))*HLOOKUP(AM$4,$X$1:$AC$2,2,FALSE)*'[5]Number of Hazard Events'!R99*HLOOKUP(AM$4,[5]Assumptions!$B$2:$H$3,2,FALSE)</f>
        <v>26623469.003392614</v>
      </c>
      <c r="AN99" s="84">
        <f>HLOOKUP(AN$5,$AE$1:$AH$3,2,FALSE)*INDEX('[5]Pop and Housing Units'!$J$4:$Q$115,MATCH('Relocation Components'!$B99,'[5]Pop and Housing Units'!$Q$4:$Q$115,0),MATCH('Relocation Components'!AN$4,'[5]Pop and Housing Units'!$J$4:$Q$4,0))*HLOOKUP(AN$4,$X$1:$AC$2,2,FALSE)*'[5]Number of Hazard Events'!S99*HLOOKUP(AN$4,[5]Assumptions!$B$2:$H$3,2,FALSE)</f>
        <v>7479927.0057150656</v>
      </c>
      <c r="AO99" s="84">
        <f>HLOOKUP(AO$5,$AE$1:$AH$3,2,FALSE)*INDEX('[5]Pop and Housing Units'!$J$4:$Q$115,MATCH('Relocation Components'!$B99,'[5]Pop and Housing Units'!$Q$4:$Q$115,0),MATCH('Relocation Components'!AO$4,'[5]Pop and Housing Units'!$J$4:$Q$4,0))*HLOOKUP(AO$4,$X$1:$AC$2,2,FALSE)*'[5]Number of Hazard Events'!T99*HLOOKUP(AO$4,[5]Assumptions!$B$2:$H$3,2,FALSE)</f>
        <v>0</v>
      </c>
      <c r="AP99" s="60">
        <f t="shared" si="20"/>
        <v>68647492765.095116</v>
      </c>
      <c r="AQ99" s="60">
        <f>'Emergency Relocation Component'!AN109</f>
        <v>68642574920.752586</v>
      </c>
      <c r="AR99" s="60">
        <f t="shared" si="17"/>
        <v>4917844.3425292969</v>
      </c>
      <c r="AS99" s="60">
        <f t="shared" si="18"/>
        <v>8360335.3822998041</v>
      </c>
      <c r="AT99" s="60">
        <f t="shared" si="19"/>
        <v>-27668797972.491787</v>
      </c>
    </row>
    <row r="100" spans="1:46">
      <c r="A100">
        <f t="shared" si="22"/>
        <v>0.02</v>
      </c>
      <c r="B100" s="12">
        <f t="shared" si="21"/>
        <v>2114</v>
      </c>
      <c r="C100" s="60">
        <f>IF(MOD($B100,10)=0,VLOOKUP($B100,'[6]R1 Analysis'!$B$45:$X$58,23,FALSE),(VLOOKUP(CEILING($B100,10),$B$6:$R$116,COLUMN()-1,FALSE)-VLOOKUP(FLOOR($B100,10),$B$6:$R$116,COLUMN()-1,FALSE))/10+C99)</f>
        <v>18863425.895579759</v>
      </c>
      <c r="D100" s="60">
        <f>IF(MOD($B100,10)=0,VLOOKUP($B100,'[6]R1 Analysis'!$B$45:$X$58,15,FALSE),(VLOOKUP(CEILING($B100,10),$B$6:$R$116,COLUMN()-1,FALSE)-VLOOKUP(FLOOR($B100,10),$B$6:$R$116,COLUMN()-1,FALSE))/10+D99)</f>
        <v>2948706.58854265</v>
      </c>
      <c r="E100" s="60">
        <f>IF(MOD($B100,10)=0,VLOOKUP($B100,'[6]R1 Analysis'!$B$45:$X$58,22,FALSE),(VLOOKUP(CEILING($B100,10),$B$6:$R$116,COLUMN()-1,FALSE)-VLOOKUP(FLOOR($B100,10),$B$6:$R$116,COLUMN()-1,FALSE))/10+E99)</f>
        <v>617478.78546172811</v>
      </c>
      <c r="F100" s="60">
        <f>IF(MOD($B100,10)=0,VLOOKUP($B100,'[6]R2 Analysis'!$B$45:$X$58,8,FALSE),(VLOOKUP(CEILING($B100,10),$B$6:$R$116,COLUMN()-1,FALSE)-VLOOKUP(FLOOR($B100,10),$B$6:$R$116,COLUMN()-1,FALSE))/10+F99)</f>
        <v>183823301.00000003</v>
      </c>
      <c r="G100" s="60">
        <f>IF(MOD($B100,10)=0,VLOOKUP($B100,'[6]R2 Analysis'!$B$45:$X$58,15,FALSE),(VLOOKUP(CEILING($B100,10),$B$6:$R$116,COLUMN()-1,FALSE)-VLOOKUP(FLOOR($B100,10),$B$6:$R$116,COLUMN()-1,FALSE))/10+G99)</f>
        <v>5770611.2097209301</v>
      </c>
      <c r="H100" s="60">
        <f>IF(MOD($B100,10)=0,VLOOKUP($B100,'[6]R2 Analysis'!$B$45:$X$58,22,FALSE),(VLOOKUP(CEILING($B100,10),$B$6:$R$116,COLUMN()-1,FALSE)-VLOOKUP(FLOOR($B100,10),$B$6:$R$116,COLUMN()-1,FALSE))/10+H99)</f>
        <v>1187092.8390555554</v>
      </c>
      <c r="I100" s="60">
        <f>IF(MOD($B100,10)=0,VLOOKUP($B100,'[6]R3 Analysis'!$B$45:$X$58,8,FALSE),(VLOOKUP(CEILING($B100,10),$B$6:$R$116,COLUMN()-1,FALSE)-VLOOKUP(FLOOR($B100,10),$B$6:$R$116,COLUMN()-1,FALSE))/10+I99)</f>
        <v>30053630.855793558</v>
      </c>
      <c r="J100" s="60">
        <f>IF(MOD($B100,10)=0,VLOOKUP($B100,'[6]R3 Analysis'!$B$45:$X$58,15,FALSE),(VLOOKUP(CEILING($B100,10),$B$6:$R$116,COLUMN()-1,FALSE)-VLOOKUP(FLOOR($B100,10),$B$6:$R$116,COLUMN()-1,FALSE))/10+J99)</f>
        <v>2080124.4024</v>
      </c>
      <c r="K100" s="60">
        <f>IF(MOD($B100,10)=0,VLOOKUP($B100,'[6]R3 Analysis'!$B$45:$X$58,22,FALSE),(VLOOKUP(CEILING($B100,10),$B$6:$R$116,COLUMN()-1,FALSE)-VLOOKUP(FLOOR($B100,10),$B$6:$R$116,COLUMN()-1,FALSE))/10+K99)</f>
        <v>793966.5434396395</v>
      </c>
      <c r="L100" s="60">
        <f>IF(MOD($B100,10)=0,VLOOKUP($B100,'[6]R4 Analysis'!$B$45:$X$58,8,FALSE),(VLOOKUP(CEILING($B100,10),$B$6:$R$116,COLUMN()-1,FALSE)-VLOOKUP(FLOOR($B100,10),$B$6:$R$116,COLUMN()-1,FALSE))/10+L99)</f>
        <v>18805510.656924997</v>
      </c>
      <c r="M100" s="60">
        <f>IF(MOD($B100,10)=0,VLOOKUP($B100,'[6]R4 Analysis'!$B$45:$X$58,15,FALSE),(VLOOKUP(CEILING($B100,10),$B$6:$R$116,COLUMN()-1,FALSE)-VLOOKUP(FLOOR($B100,10),$B$6:$R$116,COLUMN()-1,FALSE))/10+M99)</f>
        <v>700860.10942545463</v>
      </c>
      <c r="N100" s="60">
        <f>IF(MOD($B100,10)=0,VLOOKUP($B100,'[6]R4 Analysis'!$B$45:$X$58,22,FALSE),(VLOOKUP(CEILING($B100,10),$B$6:$R$116,COLUMN()-1,FALSE)-VLOOKUP(FLOOR($B100,10),$B$6:$R$116,COLUMN()-1,FALSE))/10+N99)</f>
        <v>257176.07778125565</v>
      </c>
      <c r="O100" s="60">
        <f>IF(MOD($B100,10)=0,VLOOKUP($B100,'[6]R5 Analysis'!$B$45:$X$58,8,FALSE),(VLOOKUP(CEILING($B100,10),$B$6:$R$116,COLUMN()-1,FALSE)-VLOOKUP(FLOOR($B100,10),$B$6:$R$116,COLUMN()-1,FALSE))/10+O99)</f>
        <v>42064378.072550014</v>
      </c>
      <c r="P100" s="60">
        <f>IF(MOD($B100,10)=0,VLOOKUP($B100,'[6]R5 Analysis'!$B$45:$X$58,15,FALSE),(VLOOKUP(CEILING($B100,10),$B$6:$R$116,COLUMN()-1,FALSE)-VLOOKUP(FLOOR($B100,10),$B$6:$R$116,COLUMN()-1,FALSE))/10+P99)</f>
        <v>602753.6670510344</v>
      </c>
      <c r="Q100" s="60">
        <f>IF(MOD($B100,10)=0,VLOOKUP($B100,'[6]R5 Analysis'!$B$45:$X$58,22,FALSE),(VLOOKUP(CEILING($B100,10),$B$6:$R$116,COLUMN()-1,FALSE)-VLOOKUP(FLOOR($B100,10),$B$6:$R$116,COLUMN()-1,FALSE))/10+Q99)</f>
        <v>250162.19071530615</v>
      </c>
      <c r="R100" s="60">
        <f>IF(MOD($B100,10)=0,VLOOKUP($B100,'[6]R6 Analysis'!$B$45:$X$58,8,FALSE),(VLOOKUP(CEILING($B100,10),$B$6:$R$116,COLUMN()-1,FALSE)-VLOOKUP(FLOOR($B100,10),$B$6:$R$116,COLUMN()-1,FALSE))/10+R99)</f>
        <v>2399432.3959749998</v>
      </c>
      <c r="S100" s="60">
        <f>IF(MOD($B100,10)=0,VLOOKUP($B100,'[6]R6 Analysis'!$B$45:$X$58,15,FALSE),(VLOOKUP(CEILING($B100,10),$B$6:$T$116,COLUMN()-1,FALSE)-VLOOKUP(FLOOR($B100,10),$B$6:$T$116,COLUMN()-1,FALSE))/10+S99)</f>
        <v>293633.48741999996</v>
      </c>
      <c r="T100" s="60">
        <f>IF(MOD($B100,10)=0,VLOOKUP($B100,'[6]R6 Analysis'!$B$45:$X$58,22,FALSE),(VLOOKUP(CEILING($B100,10),$B$6:$T$116,COLUMN()-1,FALSE)-VLOOKUP(FLOOR($B100,10),$B$6:$T$116,COLUMN()-1,FALSE))/10+T99)</f>
        <v>161319.11060013561</v>
      </c>
      <c r="U100" s="60">
        <f t="shared" si="15"/>
        <v>311673563.88843703</v>
      </c>
      <c r="V100" s="60">
        <f>'Emergency Relocation Component'!U110</f>
        <v>29237347270.600449</v>
      </c>
      <c r="W100" s="103">
        <f t="shared" si="16"/>
        <v>-28925673706.712013</v>
      </c>
      <c r="X100" s="84">
        <f>HLOOKUP(X$5,$AE$1:$AH$3,2,FALSE)*INDEX('[5]Pop and Housing Units'!$J$4:$Q$115,MATCH('Relocation Components'!$B100,'[5]Pop and Housing Units'!$Q$4:$Q$115,0),MATCH('Relocation Components'!X$4,'[5]Pop and Housing Units'!$J$4:$Q$4,0))*HLOOKUP(X$4,$X$1:$AC$2,2,FALSE)*'[5]Number of Hazard Events'!C100*HLOOKUP(X$4,[5]Assumptions!$B$2:$H$3,2,FALSE)</f>
        <v>12138249994.831017</v>
      </c>
      <c r="Y100" s="84">
        <f>HLOOKUP(Y$5,$AE$1:$AH$3,2,FALSE)*INDEX('[5]Pop and Housing Units'!$J$4:$Q$115,MATCH('Relocation Components'!$B100,'[5]Pop and Housing Units'!$Q$4:$Q$115,0),MATCH('Relocation Components'!Y$4,'[5]Pop and Housing Units'!$J$4:$Q$4,0))*HLOOKUP(Y$4,$X$1:$AC$2,2,FALSE)*'[5]Number of Hazard Events'!D100*HLOOKUP(Y$4,[5]Assumptions!$B$2:$H$3,2,FALSE)</f>
        <v>3864564406.8684254</v>
      </c>
      <c r="Z100" s="84">
        <f>HLOOKUP(Z$5,$AE$1:$AH$3,2,FALSE)*INDEX('[5]Pop and Housing Units'!$J$4:$Q$115,MATCH('Relocation Components'!$B100,'[5]Pop and Housing Units'!$Q$4:$Q$115,0),MATCH('Relocation Components'!Z$4,'[5]Pop and Housing Units'!$J$4:$Q$4,0))*HLOOKUP(Z$4,$X$1:$AC$2,2,FALSE)*'[5]Number of Hazard Events'!E100*HLOOKUP(Z$4,[5]Assumptions!$B$2:$H$3,2,FALSE)</f>
        <v>0</v>
      </c>
      <c r="AA100" s="84">
        <f>HLOOKUP(AA$5,$AE$1:$AH$3,2,FALSE)*INDEX('[5]Pop and Housing Units'!$J$4:$Q$115,MATCH('Relocation Components'!$B100,'[5]Pop and Housing Units'!$Q$4:$Q$115,0),MATCH('Relocation Components'!AA$4,'[5]Pop and Housing Units'!$J$4:$Q$4,0))*HLOOKUP(AA$4,$X$1:$AC$2,2,FALSE)*'[5]Number of Hazard Events'!F100*HLOOKUP(AA$4,[5]Assumptions!$B$2:$H$3,2,FALSE)</f>
        <v>13095938737.502485</v>
      </c>
      <c r="AB100" s="84">
        <f>HLOOKUP(AB$5,$AE$1:$AH$3,2,FALSE)*INDEX('[5]Pop and Housing Units'!$J$4:$Q$115,MATCH('Relocation Components'!$B100,'[5]Pop and Housing Units'!$Q$4:$Q$115,0),MATCH('Relocation Components'!AB$4,'[5]Pop and Housing Units'!$J$4:$Q$4,0))*HLOOKUP(AB$4,$X$1:$AC$2,2,FALSE)*'[5]Number of Hazard Events'!G100*HLOOKUP(AB$4,[5]Assumptions!$B$2:$H$3,2,FALSE)</f>
        <v>3800815591.3014359</v>
      </c>
      <c r="AC100" s="84">
        <f>HLOOKUP(AC$5,$AE$1:$AH$3,2,FALSE)*INDEX('[5]Pop and Housing Units'!$J$4:$Q$115,MATCH('Relocation Components'!$B100,'[5]Pop and Housing Units'!$Q$4:$Q$115,0),MATCH('Relocation Components'!AC$4,'[5]Pop and Housing Units'!$J$4:$Q$4,0))*HLOOKUP(AC$4,$X$1:$AC$2,2,FALSE)*'[5]Number of Hazard Events'!H100*HLOOKUP(AC$4,[5]Assumptions!$B$2:$H$3,2,FALSE)</f>
        <v>0</v>
      </c>
      <c r="AD100" s="84">
        <f>HLOOKUP(AD$5,$AE$1:$AH$3,2,FALSE)*INDEX('[5]Pop and Housing Units'!$J$4:$Q$115,MATCH('Relocation Components'!$B100,'[5]Pop and Housing Units'!$Q$4:$Q$115,0),MATCH('Relocation Components'!AD$4,'[5]Pop and Housing Units'!$J$4:$Q$4,0))*HLOOKUP(AD$4,$X$1:$AC$2,2,FALSE)*'[5]Number of Hazard Events'!I100*HLOOKUP(AD$4,[5]Assumptions!$B$2:$H$3,2,FALSE)</f>
        <v>31736495182.979591</v>
      </c>
      <c r="AE100" s="84">
        <f>HLOOKUP(AE$5,$AE$1:$AH$3,2,FALSE)*INDEX('[5]Pop and Housing Units'!$J$4:$Q$115,MATCH('Relocation Components'!$B100,'[5]Pop and Housing Units'!$Q$4:$Q$115,0),MATCH('Relocation Components'!AE$4,'[5]Pop and Housing Units'!$J$4:$Q$4,0))*HLOOKUP(AE$4,$X$1:$AC$2,2,FALSE)*'[5]Number of Hazard Events'!J100*HLOOKUP(AE$4,[5]Assumptions!$B$2:$H$3,2,FALSE)</f>
        <v>6542321305.6078978</v>
      </c>
      <c r="AF100" s="84">
        <f>HLOOKUP(AF$5,$AE$1:$AH$3,2,FALSE)*INDEX('[5]Pop and Housing Units'!$J$4:$Q$115,MATCH('Relocation Components'!$B100,'[5]Pop and Housing Units'!$Q$4:$Q$115,0),MATCH('Relocation Components'!AF$4,'[5]Pop and Housing Units'!$J$4:$Q$4,0))*HLOOKUP(AF$4,$X$1:$AC$2,2,FALSE)*'[5]Number of Hazard Events'!K100*HLOOKUP(AF$4,[5]Assumptions!$B$2:$H$3,2,FALSE)</f>
        <v>0</v>
      </c>
      <c r="AG100" s="84">
        <f>HLOOKUP(AG$5,$AE$1:$AH$3,2,FALSE)*INDEX('[5]Pop and Housing Units'!$J$4:$Q$115,MATCH('Relocation Components'!$B100,'[5]Pop and Housing Units'!$Q$4:$Q$115,0),MATCH('Relocation Components'!AG$4,'[5]Pop and Housing Units'!$J$4:$Q$4,0))*HLOOKUP(AG$4,$X$1:$AC$2,2,FALSE)*'[5]Number of Hazard Events'!L100*HLOOKUP(AG$4,[5]Assumptions!$B$2:$H$3,2,FALSE)</f>
        <v>116061338.02627183</v>
      </c>
      <c r="AH100" s="84">
        <f>HLOOKUP(AH$5,$AE$1:$AH$3,2,FALSE)*INDEX('[5]Pop and Housing Units'!$J$4:$Q$115,MATCH('Relocation Components'!$B100,'[5]Pop and Housing Units'!$Q$4:$Q$115,0),MATCH('Relocation Components'!AH$4,'[5]Pop and Housing Units'!$J$4:$Q$4,0))*HLOOKUP(AH$4,$X$1:$AC$2,2,FALSE)*'[5]Number of Hazard Events'!M100*HLOOKUP(AH$4,[5]Assumptions!$B$2:$H$3,2,FALSE)</f>
        <v>40015442.47385674</v>
      </c>
      <c r="AI100" s="84">
        <f>HLOOKUP(AI$5,$AE$1:$AH$3,2,FALSE)*INDEX('[5]Pop and Housing Units'!$J$4:$Q$115,MATCH('Relocation Components'!$B100,'[5]Pop and Housing Units'!$Q$4:$Q$115,0),MATCH('Relocation Components'!AI$4,'[5]Pop and Housing Units'!$J$4:$Q$4,0))*HLOOKUP(AI$4,$X$1:$AC$2,2,FALSE)*'[5]Number of Hazard Events'!N100*HLOOKUP(AI$4,[5]Assumptions!$B$2:$H$3,2,FALSE)</f>
        <v>0</v>
      </c>
      <c r="AJ100" s="84">
        <f>HLOOKUP(AJ$5,$AE$1:$AH$3,2,FALSE)*INDEX('[5]Pop and Housing Units'!$J$4:$Q$115,MATCH('Relocation Components'!$B100,'[5]Pop and Housing Units'!$Q$4:$Q$115,0),MATCH('Relocation Components'!AJ$4,'[5]Pop and Housing Units'!$J$4:$Q$4,0))*HLOOKUP(AJ$4,$X$1:$AC$2,2,FALSE)*'[5]Number of Hazard Events'!O100*HLOOKUP(AJ$4,[5]Assumptions!$B$2:$H$3,2,FALSE)</f>
        <v>120811696.13741218</v>
      </c>
      <c r="AK100" s="84">
        <f>HLOOKUP(AK$5,$AE$1:$AH$3,2,FALSE)*INDEX('[5]Pop and Housing Units'!$J$4:$Q$115,MATCH('Relocation Components'!$B100,'[5]Pop and Housing Units'!$Q$4:$Q$115,0),MATCH('Relocation Components'!AK$4,'[5]Pop and Housing Units'!$J$4:$Q$4,0))*HLOOKUP(AK$4,$X$1:$AC$2,2,FALSE)*'[5]Number of Hazard Events'!P100*HLOOKUP(AK$4,[5]Assumptions!$B$2:$H$3,2,FALSE)</f>
        <v>43425050.601508208</v>
      </c>
      <c r="AL100" s="84">
        <f>HLOOKUP(AL$5,$AE$1:$AH$3,2,FALSE)*INDEX('[5]Pop and Housing Units'!$J$4:$Q$115,MATCH('Relocation Components'!$B100,'[5]Pop and Housing Units'!$Q$4:$Q$115,0),MATCH('Relocation Components'!AL$4,'[5]Pop and Housing Units'!$J$4:$Q$4,0))*HLOOKUP(AL$4,$X$1:$AC$2,2,FALSE)*'[5]Number of Hazard Events'!Q100*HLOOKUP(AL$4,[5]Assumptions!$B$2:$H$3,2,FALSE)</f>
        <v>0</v>
      </c>
      <c r="AM100" s="84">
        <f>HLOOKUP(AM$5,$AE$1:$AH$3,2,FALSE)*INDEX('[5]Pop and Housing Units'!$J$4:$Q$115,MATCH('Relocation Components'!$B100,'[5]Pop and Housing Units'!$Q$4:$Q$115,0),MATCH('Relocation Components'!AM$4,'[5]Pop and Housing Units'!$J$4:$Q$4,0))*HLOOKUP(AM$4,$X$1:$AC$2,2,FALSE)*'[5]Number of Hazard Events'!R100*HLOOKUP(AM$4,[5]Assumptions!$B$2:$H$3,2,FALSE)</f>
        <v>26744241.42097744</v>
      </c>
      <c r="AN100" s="84">
        <f>HLOOKUP(AN$5,$AE$1:$AH$3,2,FALSE)*INDEX('[5]Pop and Housing Units'!$J$4:$Q$115,MATCH('Relocation Components'!$B100,'[5]Pop and Housing Units'!$Q$4:$Q$115,0),MATCH('Relocation Components'!AN$4,'[5]Pop and Housing Units'!$J$4:$Q$4,0))*HLOOKUP(AN$4,$X$1:$AC$2,2,FALSE)*'[5]Number of Hazard Events'!S100*HLOOKUP(AN$4,[5]Assumptions!$B$2:$H$3,2,FALSE)</f>
        <v>7516372.6876133019</v>
      </c>
      <c r="AO100" s="84">
        <f>HLOOKUP(AO$5,$AE$1:$AH$3,2,FALSE)*INDEX('[5]Pop and Housing Units'!$J$4:$Q$115,MATCH('Relocation Components'!$B100,'[5]Pop and Housing Units'!$Q$4:$Q$115,0),MATCH('Relocation Components'!AO$4,'[5]Pop and Housing Units'!$J$4:$Q$4,0))*HLOOKUP(AO$4,$X$1:$AC$2,2,FALSE)*'[5]Number of Hazard Events'!T100*HLOOKUP(AO$4,[5]Assumptions!$B$2:$H$3,2,FALSE)</f>
        <v>0</v>
      </c>
      <c r="AP100" s="60">
        <f t="shared" si="20"/>
        <v>71532959360.438477</v>
      </c>
      <c r="AQ100" s="60">
        <f>'Emergency Relocation Component'!AN110</f>
        <v>71527843819.850586</v>
      </c>
      <c r="AR100" s="60">
        <f t="shared" si="17"/>
        <v>5115540.587890625</v>
      </c>
      <c r="AS100" s="60">
        <f t="shared" si="18"/>
        <v>8696418.9994140621</v>
      </c>
      <c r="AT100" s="60">
        <f t="shared" si="19"/>
        <v>-28916977287.712601</v>
      </c>
    </row>
    <row r="101" spans="1:46">
      <c r="A101">
        <f t="shared" si="22"/>
        <v>0.02</v>
      </c>
      <c r="B101" s="12">
        <f t="shared" si="21"/>
        <v>2115</v>
      </c>
      <c r="C101" s="60">
        <f>IF(MOD($B101,10)=0,VLOOKUP($B101,'[6]R1 Analysis'!$B$45:$X$58,23,FALSE),(VLOOKUP(CEILING($B101,10),$B$6:$R$116,COLUMN()-1,FALSE)-VLOOKUP(FLOOR($B101,10),$B$6:$R$116,COLUMN()-1,FALSE))/10+C100)</f>
        <v>18763447.966241512</v>
      </c>
      <c r="D101" s="60">
        <f>IF(MOD($B101,10)=0,VLOOKUP($B101,'[6]R1 Analysis'!$B$45:$X$58,15,FALSE),(VLOOKUP(CEILING($B101,10),$B$6:$R$116,COLUMN()-1,FALSE)-VLOOKUP(FLOOR($B101,10),$B$6:$R$116,COLUMN()-1,FALSE))/10+D100)</f>
        <v>2933352.6907751034</v>
      </c>
      <c r="E101" s="60">
        <f>IF(MOD($B101,10)=0,VLOOKUP($B101,'[6]R1 Analysis'!$B$45:$X$58,22,FALSE),(VLOOKUP(CEILING($B101,10),$B$6:$R$116,COLUMN()-1,FALSE)-VLOOKUP(FLOOR($B101,10),$B$6:$R$116,COLUMN()-1,FALSE))/10+E100)</f>
        <v>614256.36125102849</v>
      </c>
      <c r="F101" s="60">
        <f>IF(MOD($B101,10)=0,VLOOKUP($B101,'[6]R2 Analysis'!$B$45:$X$58,8,FALSE),(VLOOKUP(CEILING($B101,10),$B$6:$R$116,COLUMN()-1,FALSE)-VLOOKUP(FLOOR($B101,10),$B$6:$R$116,COLUMN()-1,FALSE))/10+F100)</f>
        <v>182860417.04238099</v>
      </c>
      <c r="G101" s="60">
        <f>IF(MOD($B101,10)=0,VLOOKUP($B101,'[6]R2 Analysis'!$B$45:$X$58,15,FALSE),(VLOOKUP(CEILING($B101,10),$B$6:$R$116,COLUMN()-1,FALSE)-VLOOKUP(FLOOR($B101,10),$B$6:$R$116,COLUMN()-1,FALSE))/10+G100)</f>
        <v>5740502.6849999996</v>
      </c>
      <c r="H101" s="60">
        <f>IF(MOD($B101,10)=0,VLOOKUP($B101,'[6]R2 Analysis'!$B$45:$X$58,22,FALSE),(VLOOKUP(CEILING($B101,10),$B$6:$R$116,COLUMN()-1,FALSE)-VLOOKUP(FLOOR($B101,10),$B$6:$R$116,COLUMN()-1,FALSE))/10+H100)</f>
        <v>1180890.9081790121</v>
      </c>
      <c r="I101" s="60">
        <f>IF(MOD($B101,10)=0,VLOOKUP($B101,'[6]R3 Analysis'!$B$45:$X$58,8,FALSE),(VLOOKUP(CEILING($B101,10),$B$6:$R$116,COLUMN()-1,FALSE)-VLOOKUP(FLOOR($B101,10),$B$6:$R$116,COLUMN()-1,FALSE))/10+I100)</f>
        <v>29896377.737419367</v>
      </c>
      <c r="J101" s="60">
        <f>IF(MOD($B101,10)=0,VLOOKUP($B101,'[6]R3 Analysis'!$B$45:$X$58,15,FALSE),(VLOOKUP(CEILING($B101,10),$B$6:$R$116,COLUMN()-1,FALSE)-VLOOKUP(FLOOR($B101,10),$B$6:$R$116,COLUMN()-1,FALSE))/10+J100)</f>
        <v>2069257.8060000001</v>
      </c>
      <c r="K101" s="60">
        <f>IF(MOD($B101,10)=0,VLOOKUP($B101,'[6]R3 Analysis'!$B$45:$X$58,22,FALSE),(VLOOKUP(CEILING($B101,10),$B$6:$R$116,COLUMN()-1,FALSE)-VLOOKUP(FLOOR($B101,10),$B$6:$R$116,COLUMN()-1,FALSE))/10+K100)</f>
        <v>789818.42908558541</v>
      </c>
      <c r="L101" s="60">
        <f>IF(MOD($B101,10)=0,VLOOKUP($B101,'[6]R4 Analysis'!$B$45:$X$58,8,FALSE),(VLOOKUP(CEILING($B101,10),$B$6:$R$116,COLUMN()-1,FALSE)-VLOOKUP(FLOOR($B101,10),$B$6:$R$116,COLUMN()-1,FALSE))/10+L100)</f>
        <v>18704920.813879803</v>
      </c>
      <c r="M101" s="60">
        <f>IF(MOD($B101,10)=0,VLOOKUP($B101,'[6]R4 Analysis'!$B$45:$X$58,15,FALSE),(VLOOKUP(CEILING($B101,10),$B$6:$R$116,COLUMN()-1,FALSE)-VLOOKUP(FLOOR($B101,10),$B$6:$R$116,COLUMN()-1,FALSE))/10+M100)</f>
        <v>697183.90761035366</v>
      </c>
      <c r="N101" s="60">
        <f>IF(MOD($B101,10)=0,VLOOKUP($B101,'[6]R4 Analysis'!$B$45:$X$58,22,FALSE),(VLOOKUP(CEILING($B101,10),$B$6:$R$116,COLUMN()-1,FALSE)-VLOOKUP(FLOOR($B101,10),$B$6:$R$116,COLUMN()-1,FALSE))/10+N100)</f>
        <v>255833.30131119196</v>
      </c>
      <c r="O101" s="60">
        <f>IF(MOD($B101,10)=0,VLOOKUP($B101,'[6]R5 Analysis'!$B$45:$X$58,8,FALSE),(VLOOKUP(CEILING($B101,10),$B$6:$R$116,COLUMN()-1,FALSE)-VLOOKUP(FLOOR($B101,10),$B$6:$R$116,COLUMN()-1,FALSE))/10+O100)</f>
        <v>41851797.513750017</v>
      </c>
      <c r="P101" s="60">
        <f>IF(MOD($B101,10)=0,VLOOKUP($B101,'[6]R5 Analysis'!$B$45:$X$58,15,FALSE),(VLOOKUP(CEILING($B101,10),$B$6:$R$116,COLUMN()-1,FALSE)-VLOOKUP(FLOOR($B101,10),$B$6:$R$116,COLUMN()-1,FALSE))/10+P100)</f>
        <v>599575.70395586197</v>
      </c>
      <c r="Q101" s="60">
        <f>IF(MOD($B101,10)=0,VLOOKUP($B101,'[6]R5 Analysis'!$B$45:$X$58,22,FALSE),(VLOOKUP(CEILING($B101,10),$B$6:$R$116,COLUMN()-1,FALSE)-VLOOKUP(FLOOR($B101,10),$B$6:$R$116,COLUMN()-1,FALSE))/10+Q100)</f>
        <v>248854.44172959187</v>
      </c>
      <c r="R101" s="60">
        <f>IF(MOD($B101,10)=0,VLOOKUP($B101,'[6]R6 Analysis'!$B$45:$X$58,8,FALSE),(VLOOKUP(CEILING($B101,10),$B$6:$R$116,COLUMN()-1,FALSE)-VLOOKUP(FLOOR($B101,10),$B$6:$R$116,COLUMN()-1,FALSE))/10+R100)</f>
        <v>2386404.8755624997</v>
      </c>
      <c r="S101" s="60">
        <f>IF(MOD($B101,10)=0,VLOOKUP($B101,'[6]R6 Analysis'!$B$45:$X$58,15,FALSE),(VLOOKUP(CEILING($B101,10),$B$6:$T$116,COLUMN()-1,FALSE)-VLOOKUP(FLOOR($B101,10),$B$6:$T$116,COLUMN()-1,FALSE))/10+S100)</f>
        <v>292137.98844999995</v>
      </c>
      <c r="T101" s="60">
        <f>IF(MOD($B101,10)=0,VLOOKUP($B101,'[6]R6 Analysis'!$B$45:$X$58,22,FALSE),(VLOOKUP(CEILING($B101,10),$B$6:$T$116,COLUMN()-1,FALSE)-VLOOKUP(FLOOR($B101,10),$B$6:$T$116,COLUMN()-1,FALSE))/10+T100)</f>
        <v>160476.72617016951</v>
      </c>
      <c r="U101" s="60">
        <f t="shared" si="15"/>
        <v>310045506.89875209</v>
      </c>
      <c r="V101" s="60">
        <f>'Emergency Relocation Component'!U111</f>
        <v>30538947196.811649</v>
      </c>
      <c r="W101" s="103">
        <f t="shared" si="16"/>
        <v>-30228901689.912899</v>
      </c>
      <c r="X101" s="84">
        <f>HLOOKUP(X$5,$AE$1:$AH$3,2,FALSE)*INDEX('[5]Pop and Housing Units'!$J$4:$Q$115,MATCH('Relocation Components'!$B101,'[5]Pop and Housing Units'!$Q$4:$Q$115,0),MATCH('Relocation Components'!X$4,'[5]Pop and Housing Units'!$J$4:$Q$4,0))*HLOOKUP(X$4,$X$1:$AC$2,2,FALSE)*'[5]Number of Hazard Events'!C101*HLOOKUP(X$4,[5]Assumptions!$B$2:$H$3,2,FALSE)</f>
        <v>12653361037.346945</v>
      </c>
      <c r="Y101" s="84">
        <f>HLOOKUP(Y$5,$AE$1:$AH$3,2,FALSE)*INDEX('[5]Pop and Housing Units'!$J$4:$Q$115,MATCH('Relocation Components'!$B101,'[5]Pop and Housing Units'!$Q$4:$Q$115,0),MATCH('Relocation Components'!Y$4,'[5]Pop and Housing Units'!$J$4:$Q$4,0))*HLOOKUP(Y$4,$X$1:$AC$2,2,FALSE)*'[5]Number of Hazard Events'!D101*HLOOKUP(Y$4,[5]Assumptions!$B$2:$H$3,2,FALSE)</f>
        <v>4029028025.7807398</v>
      </c>
      <c r="Z101" s="84">
        <f>HLOOKUP(Z$5,$AE$1:$AH$3,2,FALSE)*INDEX('[5]Pop and Housing Units'!$J$4:$Q$115,MATCH('Relocation Components'!$B101,'[5]Pop and Housing Units'!$Q$4:$Q$115,0),MATCH('Relocation Components'!Z$4,'[5]Pop and Housing Units'!$J$4:$Q$4,0))*HLOOKUP(Z$4,$X$1:$AC$2,2,FALSE)*'[5]Number of Hazard Events'!E101*HLOOKUP(Z$4,[5]Assumptions!$B$2:$H$3,2,FALSE)</f>
        <v>0</v>
      </c>
      <c r="AA101" s="84">
        <f>HLOOKUP(AA$5,$AE$1:$AH$3,2,FALSE)*INDEX('[5]Pop and Housing Units'!$J$4:$Q$115,MATCH('Relocation Components'!$B101,'[5]Pop and Housing Units'!$Q$4:$Q$115,0),MATCH('Relocation Components'!AA$4,'[5]Pop and Housing Units'!$J$4:$Q$4,0))*HLOOKUP(AA$4,$X$1:$AC$2,2,FALSE)*'[5]Number of Hazard Events'!F101*HLOOKUP(AA$4,[5]Assumptions!$B$2:$H$3,2,FALSE)</f>
        <v>13643078841.184477</v>
      </c>
      <c r="AB101" s="84">
        <f>HLOOKUP(AB$5,$AE$1:$AH$3,2,FALSE)*INDEX('[5]Pop and Housing Units'!$J$4:$Q$115,MATCH('Relocation Components'!$B101,'[5]Pop and Housing Units'!$Q$4:$Q$115,0),MATCH('Relocation Components'!AB$4,'[5]Pop and Housing Units'!$J$4:$Q$4,0))*HLOOKUP(AB$4,$X$1:$AC$2,2,FALSE)*'[5]Number of Hazard Events'!G101*HLOOKUP(AB$4,[5]Assumptions!$B$2:$H$3,2,FALSE)</f>
        <v>3959693011.6850867</v>
      </c>
      <c r="AC101" s="84">
        <f>HLOOKUP(AC$5,$AE$1:$AH$3,2,FALSE)*INDEX('[5]Pop and Housing Units'!$J$4:$Q$115,MATCH('Relocation Components'!$B101,'[5]Pop and Housing Units'!$Q$4:$Q$115,0),MATCH('Relocation Components'!AC$4,'[5]Pop and Housing Units'!$J$4:$Q$4,0))*HLOOKUP(AC$4,$X$1:$AC$2,2,FALSE)*'[5]Number of Hazard Events'!H101*HLOOKUP(AC$4,[5]Assumptions!$B$2:$H$3,2,FALSE)</f>
        <v>0</v>
      </c>
      <c r="AD101" s="84">
        <f>HLOOKUP(AD$5,$AE$1:$AH$3,2,FALSE)*INDEX('[5]Pop and Housing Units'!$J$4:$Q$115,MATCH('Relocation Components'!$B101,'[5]Pop and Housing Units'!$Q$4:$Q$115,0),MATCH('Relocation Components'!AD$4,'[5]Pop and Housing Units'!$J$4:$Q$4,0))*HLOOKUP(AD$4,$X$1:$AC$2,2,FALSE)*'[5]Number of Hazard Events'!I101*HLOOKUP(AD$4,[5]Assumptions!$B$2:$H$3,2,FALSE)</f>
        <v>33085402814.767185</v>
      </c>
      <c r="AE101" s="84">
        <f>HLOOKUP(AE$5,$AE$1:$AH$3,2,FALSE)*INDEX('[5]Pop and Housing Units'!$J$4:$Q$115,MATCH('Relocation Components'!$B101,'[5]Pop and Housing Units'!$Q$4:$Q$115,0),MATCH('Relocation Components'!AE$4,'[5]Pop and Housing Units'!$J$4:$Q$4,0))*HLOOKUP(AE$4,$X$1:$AC$2,2,FALSE)*'[5]Number of Hazard Events'!J101*HLOOKUP(AE$4,[5]Assumptions!$B$2:$H$3,2,FALSE)</f>
        <v>6820449552.7322798</v>
      </c>
      <c r="AF101" s="84">
        <f>HLOOKUP(AF$5,$AE$1:$AH$3,2,FALSE)*INDEX('[5]Pop and Housing Units'!$J$4:$Q$115,MATCH('Relocation Components'!$B101,'[5]Pop and Housing Units'!$Q$4:$Q$115,0),MATCH('Relocation Components'!AF$4,'[5]Pop and Housing Units'!$J$4:$Q$4,0))*HLOOKUP(AF$4,$X$1:$AC$2,2,FALSE)*'[5]Number of Hazard Events'!K101*HLOOKUP(AF$4,[5]Assumptions!$B$2:$H$3,2,FALSE)</f>
        <v>0</v>
      </c>
      <c r="AG101" s="84">
        <f>HLOOKUP(AG$5,$AE$1:$AH$3,2,FALSE)*INDEX('[5]Pop and Housing Units'!$J$4:$Q$115,MATCH('Relocation Components'!$B101,'[5]Pop and Housing Units'!$Q$4:$Q$115,0),MATCH('Relocation Components'!AG$4,'[5]Pop and Housing Units'!$J$4:$Q$4,0))*HLOOKUP(AG$4,$X$1:$AC$2,2,FALSE)*'[5]Number of Hazard Events'!L101*HLOOKUP(AG$4,[5]Assumptions!$B$2:$H$3,2,FALSE)</f>
        <v>115990773.39446855</v>
      </c>
      <c r="AH101" s="84">
        <f>HLOOKUP(AH$5,$AE$1:$AH$3,2,FALSE)*INDEX('[5]Pop and Housing Units'!$J$4:$Q$115,MATCH('Relocation Components'!$B101,'[5]Pop and Housing Units'!$Q$4:$Q$115,0),MATCH('Relocation Components'!AH$4,'[5]Pop and Housing Units'!$J$4:$Q$4,0))*HLOOKUP(AH$4,$X$1:$AC$2,2,FALSE)*'[5]Number of Hazard Events'!M101*HLOOKUP(AH$4,[5]Assumptions!$B$2:$H$3,2,FALSE)</f>
        <v>39995282.042420454</v>
      </c>
      <c r="AI101" s="84">
        <f>HLOOKUP(AI$5,$AE$1:$AH$3,2,FALSE)*INDEX('[5]Pop and Housing Units'!$J$4:$Q$115,MATCH('Relocation Components'!$B101,'[5]Pop and Housing Units'!$Q$4:$Q$115,0),MATCH('Relocation Components'!AI$4,'[5]Pop and Housing Units'!$J$4:$Q$4,0))*HLOOKUP(AI$4,$X$1:$AC$2,2,FALSE)*'[5]Number of Hazard Events'!N101*HLOOKUP(AI$4,[5]Assumptions!$B$2:$H$3,2,FALSE)</f>
        <v>0</v>
      </c>
      <c r="AJ101" s="84">
        <f>HLOOKUP(AJ$5,$AE$1:$AH$3,2,FALSE)*INDEX('[5]Pop and Housing Units'!$J$4:$Q$115,MATCH('Relocation Components'!$B101,'[5]Pop and Housing Units'!$Q$4:$Q$115,0),MATCH('Relocation Components'!AJ$4,'[5]Pop and Housing Units'!$J$4:$Q$4,0))*HLOOKUP(AJ$4,$X$1:$AC$2,2,FALSE)*'[5]Number of Hazard Events'!O101*HLOOKUP(AJ$4,[5]Assumptions!$B$2:$H$3,2,FALSE)</f>
        <v>120806290.08640063</v>
      </c>
      <c r="AK101" s="84">
        <f>HLOOKUP(AK$5,$AE$1:$AH$3,2,FALSE)*INDEX('[5]Pop and Housing Units'!$J$4:$Q$115,MATCH('Relocation Components'!$B101,'[5]Pop and Housing Units'!$Q$4:$Q$115,0),MATCH('Relocation Components'!AK$4,'[5]Pop and Housing Units'!$J$4:$Q$4,0))*HLOOKUP(AK$4,$X$1:$AC$2,2,FALSE)*'[5]Number of Hazard Events'!P101*HLOOKUP(AK$4,[5]Assumptions!$B$2:$H$3,2,FALSE)</f>
        <v>43413562.02470015</v>
      </c>
      <c r="AL101" s="84">
        <f>HLOOKUP(AL$5,$AE$1:$AH$3,2,FALSE)*INDEX('[5]Pop and Housing Units'!$J$4:$Q$115,MATCH('Relocation Components'!$B101,'[5]Pop and Housing Units'!$Q$4:$Q$115,0),MATCH('Relocation Components'!AL$4,'[5]Pop and Housing Units'!$J$4:$Q$4,0))*HLOOKUP(AL$4,$X$1:$AC$2,2,FALSE)*'[5]Number of Hazard Events'!Q101*HLOOKUP(AL$4,[5]Assumptions!$B$2:$H$3,2,FALSE)</f>
        <v>0</v>
      </c>
      <c r="AM101" s="84">
        <f>HLOOKUP(AM$5,$AE$1:$AH$3,2,FALSE)*INDEX('[5]Pop and Housing Units'!$J$4:$Q$115,MATCH('Relocation Components'!$B101,'[5]Pop and Housing Units'!$Q$4:$Q$115,0),MATCH('Relocation Components'!AM$4,'[5]Pop and Housing Units'!$J$4:$Q$4,0))*HLOOKUP(AM$4,$X$1:$AC$2,2,FALSE)*'[5]Number of Hazard Events'!R101*HLOOKUP(AM$4,[5]Assumptions!$B$2:$H$3,2,FALSE)</f>
        <v>26864764.562018789</v>
      </c>
      <c r="AN101" s="84">
        <f>HLOOKUP(AN$5,$AE$1:$AH$3,2,FALSE)*INDEX('[5]Pop and Housing Units'!$J$4:$Q$115,MATCH('Relocation Components'!$B101,'[5]Pop and Housing Units'!$Q$4:$Q$115,0),MATCH('Relocation Components'!AN$4,'[5]Pop and Housing Units'!$J$4:$Q$4,0))*HLOOKUP(AN$4,$X$1:$AC$2,2,FALSE)*'[5]Number of Hazard Events'!S101*HLOOKUP(AN$4,[5]Assumptions!$B$2:$H$3,2,FALSE)</f>
        <v>7552798.5728951041</v>
      </c>
      <c r="AO101" s="84">
        <f>HLOOKUP(AO$5,$AE$1:$AH$3,2,FALSE)*INDEX('[5]Pop and Housing Units'!$J$4:$Q$115,MATCH('Relocation Components'!$B101,'[5]Pop and Housing Units'!$Q$4:$Q$115,0),MATCH('Relocation Components'!AO$4,'[5]Pop and Housing Units'!$J$4:$Q$4,0))*HLOOKUP(AO$4,$X$1:$AC$2,2,FALSE)*'[5]Number of Hazard Events'!T101*HLOOKUP(AO$4,[5]Assumptions!$B$2:$H$3,2,FALSE)</f>
        <v>0</v>
      </c>
      <c r="AP101" s="60">
        <f t="shared" si="20"/>
        <v>74545636754.179611</v>
      </c>
      <c r="AQ101" s="60">
        <f>'Emergency Relocation Component'!AN111</f>
        <v>74540314701.964279</v>
      </c>
      <c r="AR101" s="60">
        <f t="shared" si="17"/>
        <v>5322052.2153320313</v>
      </c>
      <c r="AS101" s="60">
        <f t="shared" si="18"/>
        <v>9047488.766064452</v>
      </c>
      <c r="AT101" s="60">
        <f t="shared" si="19"/>
        <v>-30219854201.146835</v>
      </c>
    </row>
    <row r="102" spans="1:46">
      <c r="A102">
        <f t="shared" si="22"/>
        <v>0.02</v>
      </c>
      <c r="B102" s="12">
        <f t="shared" si="21"/>
        <v>2116</v>
      </c>
      <c r="C102" s="60">
        <f>IF(MOD($B102,10)=0,VLOOKUP($B102,'[6]R1 Analysis'!$B$45:$X$58,23,FALSE),(VLOOKUP(CEILING($B102,10),$B$6:$R$116,COLUMN()-1,FALSE)-VLOOKUP(FLOOR($B102,10),$B$6:$R$116,COLUMN()-1,FALSE))/10+C101)</f>
        <v>18663470.036903266</v>
      </c>
      <c r="D102" s="60">
        <f>IF(MOD($B102,10)=0,VLOOKUP($B102,'[6]R1 Analysis'!$B$45:$X$58,15,FALSE),(VLOOKUP(CEILING($B102,10),$B$6:$R$116,COLUMN()-1,FALSE)-VLOOKUP(FLOOR($B102,10),$B$6:$R$116,COLUMN()-1,FALSE))/10+D101)</f>
        <v>2917998.7930075568</v>
      </c>
      <c r="E102" s="60">
        <f>IF(MOD($B102,10)=0,VLOOKUP($B102,'[6]R1 Analysis'!$B$45:$X$58,22,FALSE),(VLOOKUP(CEILING($B102,10),$B$6:$R$116,COLUMN()-1,FALSE)-VLOOKUP(FLOOR($B102,10),$B$6:$R$116,COLUMN()-1,FALSE))/10+E101)</f>
        <v>611033.93704032886</v>
      </c>
      <c r="F102" s="60">
        <f>IF(MOD($B102,10)=0,VLOOKUP($B102,'[6]R2 Analysis'!$B$45:$X$58,8,FALSE),(VLOOKUP(CEILING($B102,10),$B$6:$R$116,COLUMN()-1,FALSE)-VLOOKUP(FLOOR($B102,10),$B$6:$R$116,COLUMN()-1,FALSE))/10+F101)</f>
        <v>181897533.08476195</v>
      </c>
      <c r="G102" s="60">
        <f>IF(MOD($B102,10)=0,VLOOKUP($B102,'[6]R2 Analysis'!$B$45:$X$58,15,FALSE),(VLOOKUP(CEILING($B102,10),$B$6:$R$116,COLUMN()-1,FALSE)-VLOOKUP(FLOOR($B102,10),$B$6:$R$116,COLUMN()-1,FALSE))/10+G101)</f>
        <v>5710394.1602790691</v>
      </c>
      <c r="H102" s="60">
        <f>IF(MOD($B102,10)=0,VLOOKUP($B102,'[6]R2 Analysis'!$B$45:$X$58,22,FALSE),(VLOOKUP(CEILING($B102,10),$B$6:$R$116,COLUMN()-1,FALSE)-VLOOKUP(FLOOR($B102,10),$B$6:$R$116,COLUMN()-1,FALSE))/10+H101)</f>
        <v>1174688.9773024688</v>
      </c>
      <c r="I102" s="60">
        <f>IF(MOD($B102,10)=0,VLOOKUP($B102,'[6]R3 Analysis'!$B$45:$X$58,8,FALSE),(VLOOKUP(CEILING($B102,10),$B$6:$R$116,COLUMN()-1,FALSE)-VLOOKUP(FLOOR($B102,10),$B$6:$R$116,COLUMN()-1,FALSE))/10+I101)</f>
        <v>29739124.619045176</v>
      </c>
      <c r="J102" s="60">
        <f>IF(MOD($B102,10)=0,VLOOKUP($B102,'[6]R3 Analysis'!$B$45:$X$58,15,FALSE),(VLOOKUP(CEILING($B102,10),$B$6:$R$116,COLUMN()-1,FALSE)-VLOOKUP(FLOOR($B102,10),$B$6:$R$116,COLUMN()-1,FALSE))/10+J101)</f>
        <v>2058391.2096000002</v>
      </c>
      <c r="K102" s="60">
        <f>IF(MOD($B102,10)=0,VLOOKUP($B102,'[6]R3 Analysis'!$B$45:$X$58,22,FALSE),(VLOOKUP(CEILING($B102,10),$B$6:$R$116,COLUMN()-1,FALSE)-VLOOKUP(FLOOR($B102,10),$B$6:$R$116,COLUMN()-1,FALSE))/10+K101)</f>
        <v>785670.31473153131</v>
      </c>
      <c r="L102" s="60">
        <f>IF(MOD($B102,10)=0,VLOOKUP($B102,'[6]R4 Analysis'!$B$45:$X$58,8,FALSE),(VLOOKUP(CEILING($B102,10),$B$6:$R$116,COLUMN()-1,FALSE)-VLOOKUP(FLOOR($B102,10),$B$6:$R$116,COLUMN()-1,FALSE))/10+L101)</f>
        <v>18604330.970834609</v>
      </c>
      <c r="M102" s="60">
        <f>IF(MOD($B102,10)=0,VLOOKUP($B102,'[6]R4 Analysis'!$B$45:$X$58,15,FALSE),(VLOOKUP(CEILING($B102,10),$B$6:$R$116,COLUMN()-1,FALSE)-VLOOKUP(FLOOR($B102,10),$B$6:$R$116,COLUMN()-1,FALSE))/10+M101)</f>
        <v>693507.7057952527</v>
      </c>
      <c r="N102" s="60">
        <f>IF(MOD($B102,10)=0,VLOOKUP($B102,'[6]R4 Analysis'!$B$45:$X$58,22,FALSE),(VLOOKUP(CEILING($B102,10),$B$6:$R$116,COLUMN()-1,FALSE)-VLOOKUP(FLOOR($B102,10),$B$6:$R$116,COLUMN()-1,FALSE))/10+N101)</f>
        <v>254490.52484112827</v>
      </c>
      <c r="O102" s="60">
        <f>IF(MOD($B102,10)=0,VLOOKUP($B102,'[6]R5 Analysis'!$B$45:$X$58,8,FALSE),(VLOOKUP(CEILING($B102,10),$B$6:$R$116,COLUMN()-1,FALSE)-VLOOKUP(FLOOR($B102,10),$B$6:$R$116,COLUMN()-1,FALSE))/10+O101)</f>
        <v>41639216.95495002</v>
      </c>
      <c r="P102" s="60">
        <f>IF(MOD($B102,10)=0,VLOOKUP($B102,'[6]R5 Analysis'!$B$45:$X$58,15,FALSE),(VLOOKUP(CEILING($B102,10),$B$6:$R$116,COLUMN()-1,FALSE)-VLOOKUP(FLOOR($B102,10),$B$6:$R$116,COLUMN()-1,FALSE))/10+P101)</f>
        <v>596397.74086068955</v>
      </c>
      <c r="Q102" s="60">
        <f>IF(MOD($B102,10)=0,VLOOKUP($B102,'[6]R5 Analysis'!$B$45:$X$58,22,FALSE),(VLOOKUP(CEILING($B102,10),$B$6:$R$116,COLUMN()-1,FALSE)-VLOOKUP(FLOOR($B102,10),$B$6:$R$116,COLUMN()-1,FALSE))/10+Q101)</f>
        <v>247546.69274387759</v>
      </c>
      <c r="R102" s="60">
        <f>IF(MOD($B102,10)=0,VLOOKUP($B102,'[6]R6 Analysis'!$B$45:$X$58,8,FALSE),(VLOOKUP(CEILING($B102,10),$B$6:$R$116,COLUMN()-1,FALSE)-VLOOKUP(FLOOR($B102,10),$B$6:$R$116,COLUMN()-1,FALSE))/10+R101)</f>
        <v>2373377.3551499997</v>
      </c>
      <c r="S102" s="60">
        <f>IF(MOD($B102,10)=0,VLOOKUP($B102,'[6]R6 Analysis'!$B$45:$X$58,15,FALSE),(VLOOKUP(CEILING($B102,10),$B$6:$T$116,COLUMN()-1,FALSE)-VLOOKUP(FLOOR($B102,10),$B$6:$T$116,COLUMN()-1,FALSE))/10+S101)</f>
        <v>290642.48947999993</v>
      </c>
      <c r="T102" s="60">
        <f>IF(MOD($B102,10)=0,VLOOKUP($B102,'[6]R6 Analysis'!$B$45:$X$58,22,FALSE),(VLOOKUP(CEILING($B102,10),$B$6:$T$116,COLUMN()-1,FALSE)-VLOOKUP(FLOOR($B102,10),$B$6:$T$116,COLUMN()-1,FALSE))/10+T101)</f>
        <v>159634.34174020341</v>
      </c>
      <c r="U102" s="60">
        <f t="shared" ref="U102:U116" si="23">SUM(C102:T102)</f>
        <v>308417449.90906715</v>
      </c>
      <c r="V102" s="60">
        <f>'Emergency Relocation Component'!U112</f>
        <v>31897613747.467457</v>
      </c>
      <c r="W102" s="103">
        <f t="shared" ref="W102:W116" si="24">U102-V102</f>
        <v>-31589196297.558388</v>
      </c>
      <c r="X102" s="84">
        <f>HLOOKUP(X$5,$AE$1:$AH$3,2,FALSE)*INDEX('[5]Pop and Housing Units'!$J$4:$Q$115,MATCH('Relocation Components'!$B102,'[5]Pop and Housing Units'!$Q$4:$Q$115,0),MATCH('Relocation Components'!X$4,'[5]Pop and Housing Units'!$J$4:$Q$4,0))*HLOOKUP(X$4,$X$1:$AC$2,2,FALSE)*'[5]Number of Hazard Events'!C102*HLOOKUP(X$4,[5]Assumptions!$B$2:$H$3,2,FALSE)</f>
        <v>13191099684.44791</v>
      </c>
      <c r="Y102" s="84">
        <f>HLOOKUP(Y$5,$AE$1:$AH$3,2,FALSE)*INDEX('[5]Pop and Housing Units'!$J$4:$Q$115,MATCH('Relocation Components'!$B102,'[5]Pop and Housing Units'!$Q$4:$Q$115,0),MATCH('Relocation Components'!Y$4,'[5]Pop and Housing Units'!$J$4:$Q$4,0))*HLOOKUP(Y$4,$X$1:$AC$2,2,FALSE)*'[5]Number of Hazard Events'!D102*HLOOKUP(Y$4,[5]Assumptions!$B$2:$H$3,2,FALSE)</f>
        <v>4200740350.4838877</v>
      </c>
      <c r="Z102" s="84">
        <f>HLOOKUP(Z$5,$AE$1:$AH$3,2,FALSE)*INDEX('[5]Pop and Housing Units'!$J$4:$Q$115,MATCH('Relocation Components'!$B102,'[5]Pop and Housing Units'!$Q$4:$Q$115,0),MATCH('Relocation Components'!Z$4,'[5]Pop and Housing Units'!$J$4:$Q$4,0))*HLOOKUP(Z$4,$X$1:$AC$2,2,FALSE)*'[5]Number of Hazard Events'!E102*HLOOKUP(Z$4,[5]Assumptions!$B$2:$H$3,2,FALSE)</f>
        <v>0</v>
      </c>
      <c r="AA102" s="84">
        <f>HLOOKUP(AA$5,$AE$1:$AH$3,2,FALSE)*INDEX('[5]Pop and Housing Units'!$J$4:$Q$115,MATCH('Relocation Components'!$B102,'[5]Pop and Housing Units'!$Q$4:$Q$115,0),MATCH('Relocation Components'!AA$4,'[5]Pop and Housing Units'!$J$4:$Q$4,0))*HLOOKUP(AA$4,$X$1:$AC$2,2,FALSE)*'[5]Number of Hazard Events'!F102*HLOOKUP(AA$4,[5]Assumptions!$B$2:$H$3,2,FALSE)</f>
        <v>14214359319.561062</v>
      </c>
      <c r="AB102" s="84">
        <f>HLOOKUP(AB$5,$AE$1:$AH$3,2,FALSE)*INDEX('[5]Pop and Housing Units'!$J$4:$Q$115,MATCH('Relocation Components'!$B102,'[5]Pop and Housing Units'!$Q$4:$Q$115,0),MATCH('Relocation Components'!AB$4,'[5]Pop and Housing Units'!$J$4:$Q$4,0))*HLOOKUP(AB$4,$X$1:$AC$2,2,FALSE)*'[5]Number of Hazard Events'!G102*HLOOKUP(AB$4,[5]Assumptions!$B$2:$H$3,2,FALSE)</f>
        <v>4125584404.6264033</v>
      </c>
      <c r="AC102" s="84">
        <f>HLOOKUP(AC$5,$AE$1:$AH$3,2,FALSE)*INDEX('[5]Pop and Housing Units'!$J$4:$Q$115,MATCH('Relocation Components'!$B102,'[5]Pop and Housing Units'!$Q$4:$Q$115,0),MATCH('Relocation Components'!AC$4,'[5]Pop and Housing Units'!$J$4:$Q$4,0))*HLOOKUP(AC$4,$X$1:$AC$2,2,FALSE)*'[5]Number of Hazard Events'!H102*HLOOKUP(AC$4,[5]Assumptions!$B$2:$H$3,2,FALSE)</f>
        <v>0</v>
      </c>
      <c r="AD102" s="84">
        <f>HLOOKUP(AD$5,$AE$1:$AH$3,2,FALSE)*INDEX('[5]Pop and Housing Units'!$J$4:$Q$115,MATCH('Relocation Components'!$B102,'[5]Pop and Housing Units'!$Q$4:$Q$115,0),MATCH('Relocation Components'!AD$4,'[5]Pop and Housing Units'!$J$4:$Q$4,0))*HLOOKUP(AD$4,$X$1:$AC$2,2,FALSE)*'[5]Number of Hazard Events'!I102*HLOOKUP(AD$4,[5]Assumptions!$B$2:$H$3,2,FALSE)</f>
        <v>34493722923.810524</v>
      </c>
      <c r="AE102" s="84">
        <f>HLOOKUP(AE$5,$AE$1:$AH$3,2,FALSE)*INDEX('[5]Pop and Housing Units'!$J$4:$Q$115,MATCH('Relocation Components'!$B102,'[5]Pop and Housing Units'!$Q$4:$Q$115,0),MATCH('Relocation Components'!AE$4,'[5]Pop and Housing Units'!$J$4:$Q$4,0))*HLOOKUP(AE$4,$X$1:$AC$2,2,FALSE)*'[5]Number of Hazard Events'!J102*HLOOKUP(AE$4,[5]Assumptions!$B$2:$H$3,2,FALSE)</f>
        <v>7110830928.3664474</v>
      </c>
      <c r="AF102" s="84">
        <f>HLOOKUP(AF$5,$AE$1:$AH$3,2,FALSE)*INDEX('[5]Pop and Housing Units'!$J$4:$Q$115,MATCH('Relocation Components'!$B102,'[5]Pop and Housing Units'!$Q$4:$Q$115,0),MATCH('Relocation Components'!AF$4,'[5]Pop and Housing Units'!$J$4:$Q$4,0))*HLOOKUP(AF$4,$X$1:$AC$2,2,FALSE)*'[5]Number of Hazard Events'!K102*HLOOKUP(AF$4,[5]Assumptions!$B$2:$H$3,2,FALSE)</f>
        <v>0</v>
      </c>
      <c r="AG102" s="84">
        <f>HLOOKUP(AG$5,$AE$1:$AH$3,2,FALSE)*INDEX('[5]Pop and Housing Units'!$J$4:$Q$115,MATCH('Relocation Components'!$B102,'[5]Pop and Housing Units'!$Q$4:$Q$115,0),MATCH('Relocation Components'!AG$4,'[5]Pop and Housing Units'!$J$4:$Q$4,0))*HLOOKUP(AG$4,$X$1:$AC$2,2,FALSE)*'[5]Number of Hazard Events'!L102*HLOOKUP(AG$4,[5]Assumptions!$B$2:$H$3,2,FALSE)</f>
        <v>115914290.66343307</v>
      </c>
      <c r="AH102" s="84">
        <f>HLOOKUP(AH$5,$AE$1:$AH$3,2,FALSE)*INDEX('[5]Pop and Housing Units'!$J$4:$Q$115,MATCH('Relocation Components'!$B102,'[5]Pop and Housing Units'!$Q$4:$Q$115,0),MATCH('Relocation Components'!AH$4,'[5]Pop and Housing Units'!$J$4:$Q$4,0))*HLOOKUP(AH$4,$X$1:$AC$2,2,FALSE)*'[5]Number of Hazard Events'!M102*HLOOKUP(AH$4,[5]Assumptions!$B$2:$H$3,2,FALSE)</f>
        <v>39973120.729815207</v>
      </c>
      <c r="AI102" s="84">
        <f>HLOOKUP(AI$5,$AE$1:$AH$3,2,FALSE)*INDEX('[5]Pop and Housing Units'!$J$4:$Q$115,MATCH('Relocation Components'!$B102,'[5]Pop and Housing Units'!$Q$4:$Q$115,0),MATCH('Relocation Components'!AI$4,'[5]Pop and Housing Units'!$J$4:$Q$4,0))*HLOOKUP(AI$4,$X$1:$AC$2,2,FALSE)*'[5]Number of Hazard Events'!N102*HLOOKUP(AI$4,[5]Assumptions!$B$2:$H$3,2,FALSE)</f>
        <v>0</v>
      </c>
      <c r="AJ102" s="84">
        <f>HLOOKUP(AJ$5,$AE$1:$AH$3,2,FALSE)*INDEX('[5]Pop and Housing Units'!$J$4:$Q$115,MATCH('Relocation Components'!$B102,'[5]Pop and Housing Units'!$Q$4:$Q$115,0),MATCH('Relocation Components'!AJ$4,'[5]Pop and Housing Units'!$J$4:$Q$4,0))*HLOOKUP(AJ$4,$X$1:$AC$2,2,FALSE)*'[5]Number of Hazard Events'!O102*HLOOKUP(AJ$4,[5]Assumptions!$B$2:$H$3,2,FALSE)</f>
        <v>120794736.58674505</v>
      </c>
      <c r="AK102" s="84">
        <f>HLOOKUP(AK$5,$AE$1:$AH$3,2,FALSE)*INDEX('[5]Pop and Housing Units'!$J$4:$Q$115,MATCH('Relocation Components'!$B102,'[5]Pop and Housing Units'!$Q$4:$Q$115,0),MATCH('Relocation Components'!AK$4,'[5]Pop and Housing Units'!$J$4:$Q$4,0))*HLOOKUP(AK$4,$X$1:$AC$2,2,FALSE)*'[5]Number of Hazard Events'!P102*HLOOKUP(AK$4,[5]Assumptions!$B$2:$H$3,2,FALSE)</f>
        <v>43399768.154650562</v>
      </c>
      <c r="AL102" s="84">
        <f>HLOOKUP(AL$5,$AE$1:$AH$3,2,FALSE)*INDEX('[5]Pop and Housing Units'!$J$4:$Q$115,MATCH('Relocation Components'!$B102,'[5]Pop and Housing Units'!$Q$4:$Q$115,0),MATCH('Relocation Components'!AL$4,'[5]Pop and Housing Units'!$J$4:$Q$4,0))*HLOOKUP(AL$4,$X$1:$AC$2,2,FALSE)*'[5]Number of Hazard Events'!Q102*HLOOKUP(AL$4,[5]Assumptions!$B$2:$H$3,2,FALSE)</f>
        <v>0</v>
      </c>
      <c r="AM102" s="84">
        <f>HLOOKUP(AM$5,$AE$1:$AH$3,2,FALSE)*INDEX('[5]Pop and Housing Units'!$J$4:$Q$115,MATCH('Relocation Components'!$B102,'[5]Pop and Housing Units'!$Q$4:$Q$115,0),MATCH('Relocation Components'!AM$4,'[5]Pop and Housing Units'!$J$4:$Q$4,0))*HLOOKUP(AM$4,$X$1:$AC$2,2,FALSE)*'[5]Number of Hazard Events'!R102*HLOOKUP(AM$4,[5]Assumptions!$B$2:$H$3,2,FALSE)</f>
        <v>26985072.199467704</v>
      </c>
      <c r="AN102" s="84">
        <f>HLOOKUP(AN$5,$AE$1:$AH$3,2,FALSE)*INDEX('[5]Pop and Housing Units'!$J$4:$Q$115,MATCH('Relocation Components'!$B102,'[5]Pop and Housing Units'!$Q$4:$Q$115,0),MATCH('Relocation Components'!AN$4,'[5]Pop and Housing Units'!$J$4:$Q$4,0))*HLOOKUP(AN$4,$X$1:$AC$2,2,FALSE)*'[5]Number of Hazard Events'!S102*HLOOKUP(AN$4,[5]Assumptions!$B$2:$H$3,2,FALSE)</f>
        <v>7589214.9159780396</v>
      </c>
      <c r="AO102" s="84">
        <f>HLOOKUP(AO$5,$AE$1:$AH$3,2,FALSE)*INDEX('[5]Pop and Housing Units'!$J$4:$Q$115,MATCH('Relocation Components'!$B102,'[5]Pop and Housing Units'!$Q$4:$Q$115,0),MATCH('Relocation Components'!AO$4,'[5]Pop and Housing Units'!$J$4:$Q$4,0))*HLOOKUP(AO$4,$X$1:$AC$2,2,FALSE)*'[5]Number of Hazard Events'!T102*HLOOKUP(AO$4,[5]Assumptions!$B$2:$H$3,2,FALSE)</f>
        <v>0</v>
      </c>
      <c r="AP102" s="60">
        <f t="shared" si="20"/>
        <v>77690993814.546326</v>
      </c>
      <c r="AQ102" s="60">
        <f>'Emergency Relocation Component'!AN112</f>
        <v>77685456051.749374</v>
      </c>
      <c r="AR102" s="60">
        <f t="shared" ref="AR102:AR116" si="25">AP102-AQ102</f>
        <v>5537762.7969512939</v>
      </c>
      <c r="AS102" s="60">
        <f t="shared" ref="AS102:AS116" si="26">AR102*(1+$AS$2)</f>
        <v>9414196.754817199</v>
      </c>
      <c r="AT102" s="60">
        <f t="shared" ref="AT102:AT116" si="27">AS102+W102</f>
        <v>-31579782100.80357</v>
      </c>
    </row>
    <row r="103" spans="1:46">
      <c r="A103">
        <f t="shared" si="22"/>
        <v>0.02</v>
      </c>
      <c r="B103" s="12">
        <f t="shared" si="21"/>
        <v>2117</v>
      </c>
      <c r="C103" s="60">
        <f>IF(MOD($B103,10)=0,VLOOKUP($B103,'[6]R1 Analysis'!$B$45:$X$58,23,FALSE),(VLOOKUP(CEILING($B103,10),$B$6:$R$116,COLUMN()-1,FALSE)-VLOOKUP(FLOOR($B103,10),$B$6:$R$116,COLUMN()-1,FALSE))/10+C102)</f>
        <v>18563492.107565019</v>
      </c>
      <c r="D103" s="60">
        <f>IF(MOD($B103,10)=0,VLOOKUP($B103,'[6]R1 Analysis'!$B$45:$X$58,15,FALSE),(VLOOKUP(CEILING($B103,10),$B$6:$R$116,COLUMN()-1,FALSE)-VLOOKUP(FLOOR($B103,10),$B$6:$R$116,COLUMN()-1,FALSE))/10+D102)</f>
        <v>2902644.8952400102</v>
      </c>
      <c r="E103" s="60">
        <f>IF(MOD($B103,10)=0,VLOOKUP($B103,'[6]R1 Analysis'!$B$45:$X$58,22,FALSE),(VLOOKUP(CEILING($B103,10),$B$6:$R$116,COLUMN()-1,FALSE)-VLOOKUP(FLOOR($B103,10),$B$6:$R$116,COLUMN()-1,FALSE))/10+E102)</f>
        <v>607811.51282962924</v>
      </c>
      <c r="F103" s="60">
        <f>IF(MOD($B103,10)=0,VLOOKUP($B103,'[6]R2 Analysis'!$B$45:$X$58,8,FALSE),(VLOOKUP(CEILING($B103,10),$B$6:$R$116,COLUMN()-1,FALSE)-VLOOKUP(FLOOR($B103,10),$B$6:$R$116,COLUMN()-1,FALSE))/10+F102)</f>
        <v>180934649.12714291</v>
      </c>
      <c r="G103" s="60">
        <f>IF(MOD($B103,10)=0,VLOOKUP($B103,'[6]R2 Analysis'!$B$45:$X$58,15,FALSE),(VLOOKUP(CEILING($B103,10),$B$6:$R$116,COLUMN()-1,FALSE)-VLOOKUP(FLOOR($B103,10),$B$6:$R$116,COLUMN()-1,FALSE))/10+G102)</f>
        <v>5680285.6355581386</v>
      </c>
      <c r="H103" s="60">
        <f>IF(MOD($B103,10)=0,VLOOKUP($B103,'[6]R2 Analysis'!$B$45:$X$58,22,FALSE),(VLOOKUP(CEILING($B103,10),$B$6:$R$116,COLUMN()-1,FALSE)-VLOOKUP(FLOOR($B103,10),$B$6:$R$116,COLUMN()-1,FALSE))/10+H102)</f>
        <v>1168487.0464259256</v>
      </c>
      <c r="I103" s="60">
        <f>IF(MOD($B103,10)=0,VLOOKUP($B103,'[6]R3 Analysis'!$B$45:$X$58,8,FALSE),(VLOOKUP(CEILING($B103,10),$B$6:$R$116,COLUMN()-1,FALSE)-VLOOKUP(FLOOR($B103,10),$B$6:$R$116,COLUMN()-1,FALSE))/10+I102)</f>
        <v>29581871.500670984</v>
      </c>
      <c r="J103" s="60">
        <f>IF(MOD($B103,10)=0,VLOOKUP($B103,'[6]R3 Analysis'!$B$45:$X$58,15,FALSE),(VLOOKUP(CEILING($B103,10),$B$6:$R$116,COLUMN()-1,FALSE)-VLOOKUP(FLOOR($B103,10),$B$6:$R$116,COLUMN()-1,FALSE))/10+J102)</f>
        <v>2047524.6132000003</v>
      </c>
      <c r="K103" s="60">
        <f>IF(MOD($B103,10)=0,VLOOKUP($B103,'[6]R3 Analysis'!$B$45:$X$58,22,FALSE),(VLOOKUP(CEILING($B103,10),$B$6:$R$116,COLUMN()-1,FALSE)-VLOOKUP(FLOOR($B103,10),$B$6:$R$116,COLUMN()-1,FALSE))/10+K102)</f>
        <v>781522.20037747722</v>
      </c>
      <c r="L103" s="60">
        <f>IF(MOD($B103,10)=0,VLOOKUP($B103,'[6]R4 Analysis'!$B$45:$X$58,8,FALSE),(VLOOKUP(CEILING($B103,10),$B$6:$R$116,COLUMN()-1,FALSE)-VLOOKUP(FLOOR($B103,10),$B$6:$R$116,COLUMN()-1,FALSE))/10+L102)</f>
        <v>18503741.127789415</v>
      </c>
      <c r="M103" s="60">
        <f>IF(MOD($B103,10)=0,VLOOKUP($B103,'[6]R4 Analysis'!$B$45:$X$58,15,FALSE),(VLOOKUP(CEILING($B103,10),$B$6:$R$116,COLUMN()-1,FALSE)-VLOOKUP(FLOOR($B103,10),$B$6:$R$116,COLUMN()-1,FALSE))/10+M102)</f>
        <v>689831.50398015173</v>
      </c>
      <c r="N103" s="60">
        <f>IF(MOD($B103,10)=0,VLOOKUP($B103,'[6]R4 Analysis'!$B$45:$X$58,22,FALSE),(VLOOKUP(CEILING($B103,10),$B$6:$R$116,COLUMN()-1,FALSE)-VLOOKUP(FLOOR($B103,10),$B$6:$R$116,COLUMN()-1,FALSE))/10+N102)</f>
        <v>253147.74837106458</v>
      </c>
      <c r="O103" s="60">
        <f>IF(MOD($B103,10)=0,VLOOKUP($B103,'[6]R5 Analysis'!$B$45:$X$58,8,FALSE),(VLOOKUP(CEILING($B103,10),$B$6:$R$116,COLUMN()-1,FALSE)-VLOOKUP(FLOOR($B103,10),$B$6:$R$116,COLUMN()-1,FALSE))/10+O102)</f>
        <v>41426636.396150023</v>
      </c>
      <c r="P103" s="60">
        <f>IF(MOD($B103,10)=0,VLOOKUP($B103,'[6]R5 Analysis'!$B$45:$X$58,15,FALSE),(VLOOKUP(CEILING($B103,10),$B$6:$R$116,COLUMN()-1,FALSE)-VLOOKUP(FLOOR($B103,10),$B$6:$R$116,COLUMN()-1,FALSE))/10+P102)</f>
        <v>593219.77776551712</v>
      </c>
      <c r="Q103" s="60">
        <f>IF(MOD($B103,10)=0,VLOOKUP($B103,'[6]R5 Analysis'!$B$45:$X$58,22,FALSE),(VLOOKUP(CEILING($B103,10),$B$6:$R$116,COLUMN()-1,FALSE)-VLOOKUP(FLOOR($B103,10),$B$6:$R$116,COLUMN()-1,FALSE))/10+Q102)</f>
        <v>246238.94375816331</v>
      </c>
      <c r="R103" s="60">
        <f>IF(MOD($B103,10)=0,VLOOKUP($B103,'[6]R6 Analysis'!$B$45:$X$58,8,FALSE),(VLOOKUP(CEILING($B103,10),$B$6:$R$116,COLUMN()-1,FALSE)-VLOOKUP(FLOOR($B103,10),$B$6:$R$116,COLUMN()-1,FALSE))/10+R102)</f>
        <v>2360349.8347374997</v>
      </c>
      <c r="S103" s="60">
        <f>IF(MOD($B103,10)=0,VLOOKUP($B103,'[6]R6 Analysis'!$B$45:$X$58,15,FALSE),(VLOOKUP(CEILING($B103,10),$B$6:$T$116,COLUMN()-1,FALSE)-VLOOKUP(FLOOR($B103,10),$B$6:$T$116,COLUMN()-1,FALSE))/10+S102)</f>
        <v>289146.99050999992</v>
      </c>
      <c r="T103" s="60">
        <f>IF(MOD($B103,10)=0,VLOOKUP($B103,'[6]R6 Analysis'!$B$45:$X$58,22,FALSE),(VLOOKUP(CEILING($B103,10),$B$6:$T$116,COLUMN()-1,FALSE)-VLOOKUP(FLOOR($B103,10),$B$6:$T$116,COLUMN()-1,FALSE))/10+T102)</f>
        <v>158791.95731023731</v>
      </c>
      <c r="U103" s="60">
        <f t="shared" si="23"/>
        <v>306789392.91938215</v>
      </c>
      <c r="V103" s="60">
        <f>'Emergency Relocation Component'!U113</f>
        <v>33315799585.196819</v>
      </c>
      <c r="W103" s="103">
        <f t="shared" si="24"/>
        <v>-33009010192.277435</v>
      </c>
      <c r="X103" s="84">
        <f>HLOOKUP(X$5,$AE$1:$AH$3,2,FALSE)*INDEX('[5]Pop and Housing Units'!$J$4:$Q$115,MATCH('Relocation Components'!$B103,'[5]Pop and Housing Units'!$Q$4:$Q$115,0),MATCH('Relocation Components'!X$4,'[5]Pop and Housing Units'!$J$4:$Q$4,0))*HLOOKUP(X$4,$X$1:$AC$2,2,FALSE)*'[5]Number of Hazard Events'!C103*HLOOKUP(X$4,[5]Assumptions!$B$2:$H$3,2,FALSE)</f>
        <v>13752434295.504593</v>
      </c>
      <c r="Y103" s="84">
        <f>HLOOKUP(Y$5,$AE$1:$AH$3,2,FALSE)*INDEX('[5]Pop and Housing Units'!$J$4:$Q$115,MATCH('Relocation Components'!$B103,'[5]Pop and Housing Units'!$Q$4:$Q$115,0),MATCH('Relocation Components'!Y$4,'[5]Pop and Housing Units'!$J$4:$Q$4,0))*HLOOKUP(Y$4,$X$1:$AC$2,2,FALSE)*'[5]Number of Hazard Events'!D103*HLOOKUP(Y$4,[5]Assumptions!$B$2:$H$3,2,FALSE)</f>
        <v>4380013027.601119</v>
      </c>
      <c r="Z103" s="84">
        <f>HLOOKUP(Z$5,$AE$1:$AH$3,2,FALSE)*INDEX('[5]Pop and Housing Units'!$J$4:$Q$115,MATCH('Relocation Components'!$B103,'[5]Pop and Housing Units'!$Q$4:$Q$115,0),MATCH('Relocation Components'!Z$4,'[5]Pop and Housing Units'!$J$4:$Q$4,0))*HLOOKUP(Z$4,$X$1:$AC$2,2,FALSE)*'[5]Number of Hazard Events'!E103*HLOOKUP(Z$4,[5]Assumptions!$B$2:$H$3,2,FALSE)</f>
        <v>0</v>
      </c>
      <c r="AA103" s="84">
        <f>HLOOKUP(AA$5,$AE$1:$AH$3,2,FALSE)*INDEX('[5]Pop and Housing Units'!$J$4:$Q$115,MATCH('Relocation Components'!$B103,'[5]Pop and Housing Units'!$Q$4:$Q$115,0),MATCH('Relocation Components'!AA$4,'[5]Pop and Housing Units'!$J$4:$Q$4,0))*HLOOKUP(AA$4,$X$1:$AC$2,2,FALSE)*'[5]Number of Hazard Events'!F103*HLOOKUP(AA$4,[5]Assumptions!$B$2:$H$3,2,FALSE)</f>
        <v>14810816805.133482</v>
      </c>
      <c r="AB103" s="84">
        <f>HLOOKUP(AB$5,$AE$1:$AH$3,2,FALSE)*INDEX('[5]Pop and Housing Units'!$J$4:$Q$115,MATCH('Relocation Components'!$B103,'[5]Pop and Housing Units'!$Q$4:$Q$115,0),MATCH('Relocation Components'!AB$4,'[5]Pop and Housing Units'!$J$4:$Q$4,0))*HLOOKUP(AB$4,$X$1:$AC$2,2,FALSE)*'[5]Number of Hazard Events'!G103*HLOOKUP(AB$4,[5]Assumptions!$B$2:$H$3,2,FALSE)</f>
        <v>4298791211.45224</v>
      </c>
      <c r="AC103" s="84">
        <f>HLOOKUP(AC$5,$AE$1:$AH$3,2,FALSE)*INDEX('[5]Pop and Housing Units'!$J$4:$Q$115,MATCH('Relocation Components'!$B103,'[5]Pop and Housing Units'!$Q$4:$Q$115,0),MATCH('Relocation Components'!AC$4,'[5]Pop and Housing Units'!$J$4:$Q$4,0))*HLOOKUP(AC$4,$X$1:$AC$2,2,FALSE)*'[5]Number of Hazard Events'!H103*HLOOKUP(AC$4,[5]Assumptions!$B$2:$H$3,2,FALSE)</f>
        <v>0</v>
      </c>
      <c r="AD103" s="84">
        <f>HLOOKUP(AD$5,$AE$1:$AH$3,2,FALSE)*INDEX('[5]Pop and Housing Units'!$J$4:$Q$115,MATCH('Relocation Components'!$B103,'[5]Pop and Housing Units'!$Q$4:$Q$115,0),MATCH('Relocation Components'!AD$4,'[5]Pop and Housing Units'!$J$4:$Q$4,0))*HLOOKUP(AD$4,$X$1:$AC$2,2,FALSE)*'[5]Number of Hazard Events'!I103*HLOOKUP(AD$4,[5]Assumptions!$B$2:$H$3,2,FALSE)</f>
        <v>35964008454.433136</v>
      </c>
      <c r="AE103" s="84">
        <f>HLOOKUP(AE$5,$AE$1:$AH$3,2,FALSE)*INDEX('[5]Pop and Housing Units'!$J$4:$Q$115,MATCH('Relocation Components'!$B103,'[5]Pop and Housing Units'!$Q$4:$Q$115,0),MATCH('Relocation Components'!AE$4,'[5]Pop and Housing Units'!$J$4:$Q$4,0))*HLOOKUP(AE$4,$X$1:$AC$2,2,FALSE)*'[5]Number of Hazard Events'!J103*HLOOKUP(AE$4,[5]Assumptions!$B$2:$H$3,2,FALSE)</f>
        <v>7413992124.8844032</v>
      </c>
      <c r="AF103" s="84">
        <f>HLOOKUP(AF$5,$AE$1:$AH$3,2,FALSE)*INDEX('[5]Pop and Housing Units'!$J$4:$Q$115,MATCH('Relocation Components'!$B103,'[5]Pop and Housing Units'!$Q$4:$Q$115,0),MATCH('Relocation Components'!AF$4,'[5]Pop and Housing Units'!$J$4:$Q$4,0))*HLOOKUP(AF$4,$X$1:$AC$2,2,FALSE)*'[5]Number of Hazard Events'!K103*HLOOKUP(AF$4,[5]Assumptions!$B$2:$H$3,2,FALSE)</f>
        <v>0</v>
      </c>
      <c r="AG103" s="84">
        <f>HLOOKUP(AG$5,$AE$1:$AH$3,2,FALSE)*INDEX('[5]Pop and Housing Units'!$J$4:$Q$115,MATCH('Relocation Components'!$B103,'[5]Pop and Housing Units'!$Q$4:$Q$115,0),MATCH('Relocation Components'!AG$4,'[5]Pop and Housing Units'!$J$4:$Q$4,0))*HLOOKUP(AG$4,$X$1:$AC$2,2,FALSE)*'[5]Number of Hazard Events'!L103*HLOOKUP(AG$4,[5]Assumptions!$B$2:$H$3,2,FALSE)</f>
        <v>115831889.83316539</v>
      </c>
      <c r="AH103" s="84">
        <f>HLOOKUP(AH$5,$AE$1:$AH$3,2,FALSE)*INDEX('[5]Pop and Housing Units'!$J$4:$Q$115,MATCH('Relocation Components'!$B103,'[5]Pop and Housing Units'!$Q$4:$Q$115,0),MATCH('Relocation Components'!AH$4,'[5]Pop and Housing Units'!$J$4:$Q$4,0))*HLOOKUP(AH$4,$X$1:$AC$2,2,FALSE)*'[5]Number of Hazard Events'!M103*HLOOKUP(AH$4,[5]Assumptions!$B$2:$H$3,2,FALSE)</f>
        <v>39948958.536040962</v>
      </c>
      <c r="AI103" s="84">
        <f>HLOOKUP(AI$5,$AE$1:$AH$3,2,FALSE)*INDEX('[5]Pop and Housing Units'!$J$4:$Q$115,MATCH('Relocation Components'!$B103,'[5]Pop and Housing Units'!$Q$4:$Q$115,0),MATCH('Relocation Components'!AI$4,'[5]Pop and Housing Units'!$J$4:$Q$4,0))*HLOOKUP(AI$4,$X$1:$AC$2,2,FALSE)*'[5]Number of Hazard Events'!N103*HLOOKUP(AI$4,[5]Assumptions!$B$2:$H$3,2,FALSE)</f>
        <v>0</v>
      </c>
      <c r="AJ103" s="84">
        <f>HLOOKUP(AJ$5,$AE$1:$AH$3,2,FALSE)*INDEX('[5]Pop and Housing Units'!$J$4:$Q$115,MATCH('Relocation Components'!$B103,'[5]Pop and Housing Units'!$Q$4:$Q$115,0),MATCH('Relocation Components'!AJ$4,'[5]Pop and Housing Units'!$J$4:$Q$4,0))*HLOOKUP(AJ$4,$X$1:$AC$2,2,FALSE)*'[5]Number of Hazard Events'!O103*HLOOKUP(AJ$4,[5]Assumptions!$B$2:$H$3,2,FALSE)</f>
        <v>120777035.63844542</v>
      </c>
      <c r="AK103" s="84">
        <f>HLOOKUP(AK$5,$AE$1:$AH$3,2,FALSE)*INDEX('[5]Pop and Housing Units'!$J$4:$Q$115,MATCH('Relocation Components'!$B103,'[5]Pop and Housing Units'!$Q$4:$Q$115,0),MATCH('Relocation Components'!AK$4,'[5]Pop and Housing Units'!$J$4:$Q$4,0))*HLOOKUP(AK$4,$X$1:$AC$2,2,FALSE)*'[5]Number of Hazard Events'!P103*HLOOKUP(AK$4,[5]Assumptions!$B$2:$H$3,2,FALSE)</f>
        <v>43383668.991359457</v>
      </c>
      <c r="AL103" s="84">
        <f>HLOOKUP(AL$5,$AE$1:$AH$3,2,FALSE)*INDEX('[5]Pop and Housing Units'!$J$4:$Q$115,MATCH('Relocation Components'!$B103,'[5]Pop and Housing Units'!$Q$4:$Q$115,0),MATCH('Relocation Components'!AL$4,'[5]Pop and Housing Units'!$J$4:$Q$4,0))*HLOOKUP(AL$4,$X$1:$AC$2,2,FALSE)*'[5]Number of Hazard Events'!Q103*HLOOKUP(AL$4,[5]Assumptions!$B$2:$H$3,2,FALSE)</f>
        <v>0</v>
      </c>
      <c r="AM103" s="84">
        <f>HLOOKUP(AM$5,$AE$1:$AH$3,2,FALSE)*INDEX('[5]Pop and Housing Units'!$J$4:$Q$115,MATCH('Relocation Components'!$B103,'[5]Pop and Housing Units'!$Q$4:$Q$115,0),MATCH('Relocation Components'!AM$4,'[5]Pop and Housing Units'!$J$4:$Q$4,0))*HLOOKUP(AM$4,$X$1:$AC$2,2,FALSE)*'[5]Number of Hazard Events'!R103*HLOOKUP(AM$4,[5]Assumptions!$B$2:$H$3,2,FALSE)</f>
        <v>27105120.106840674</v>
      </c>
      <c r="AN103" s="84">
        <f>HLOOKUP(AN$5,$AE$1:$AH$3,2,FALSE)*INDEX('[5]Pop and Housing Units'!$J$4:$Q$115,MATCH('Relocation Components'!$B103,'[5]Pop and Housing Units'!$Q$4:$Q$115,0),MATCH('Relocation Components'!AN$4,'[5]Pop and Housing Units'!$J$4:$Q$4,0))*HLOOKUP(AN$4,$X$1:$AC$2,2,FALSE)*'[5]Number of Hazard Events'!S103*HLOOKUP(AN$4,[5]Assumptions!$B$2:$H$3,2,FALSE)</f>
        <v>7625610.0571528142</v>
      </c>
      <c r="AO103" s="84">
        <f>HLOOKUP(AO$5,$AE$1:$AH$3,2,FALSE)*INDEX('[5]Pop and Housing Units'!$J$4:$Q$115,MATCH('Relocation Components'!$B103,'[5]Pop and Housing Units'!$Q$4:$Q$115,0),MATCH('Relocation Components'!AO$4,'[5]Pop and Housing Units'!$J$4:$Q$4,0))*HLOOKUP(AO$4,$X$1:$AC$2,2,FALSE)*'[5]Number of Hazard Events'!T103*HLOOKUP(AO$4,[5]Assumptions!$B$2:$H$3,2,FALSE)</f>
        <v>0</v>
      </c>
      <c r="AP103" s="60">
        <f t="shared" si="20"/>
        <v>80974728202.171982</v>
      </c>
      <c r="AQ103" s="60">
        <f>'Emergency Relocation Component'!AN113</f>
        <v>80968965129.072327</v>
      </c>
      <c r="AR103" s="60">
        <f t="shared" si="25"/>
        <v>5763073.0996551514</v>
      </c>
      <c r="AS103" s="60">
        <f t="shared" si="26"/>
        <v>9797224.2694137562</v>
      </c>
      <c r="AT103" s="60">
        <f t="shared" si="27"/>
        <v>-32999212968.008022</v>
      </c>
    </row>
    <row r="104" spans="1:46">
      <c r="A104">
        <f t="shared" si="22"/>
        <v>0.02</v>
      </c>
      <c r="B104" s="12">
        <f t="shared" si="21"/>
        <v>2118</v>
      </c>
      <c r="C104" s="60">
        <f>IF(MOD($B104,10)=0,VLOOKUP($B104,'[6]R1 Analysis'!$B$45:$X$58,23,FALSE),(VLOOKUP(CEILING($B104,10),$B$6:$R$116,COLUMN()-1,FALSE)-VLOOKUP(FLOOR($B104,10),$B$6:$R$116,COLUMN()-1,FALSE))/10+C103)</f>
        <v>18463514.178226773</v>
      </c>
      <c r="D104" s="60">
        <f>IF(MOD($B104,10)=0,VLOOKUP($B104,'[6]R1 Analysis'!$B$45:$X$58,15,FALSE),(VLOOKUP(CEILING($B104,10),$B$6:$R$116,COLUMN()-1,FALSE)-VLOOKUP(FLOOR($B104,10),$B$6:$R$116,COLUMN()-1,FALSE))/10+D103)</f>
        <v>2887290.9974724636</v>
      </c>
      <c r="E104" s="60">
        <f>IF(MOD($B104,10)=0,VLOOKUP($B104,'[6]R1 Analysis'!$B$45:$X$58,22,FALSE),(VLOOKUP(CEILING($B104,10),$B$6:$R$116,COLUMN()-1,FALSE)-VLOOKUP(FLOOR($B104,10),$B$6:$R$116,COLUMN()-1,FALSE))/10+E103)</f>
        <v>604589.08861892961</v>
      </c>
      <c r="F104" s="60">
        <f>IF(MOD($B104,10)=0,VLOOKUP($B104,'[6]R2 Analysis'!$B$45:$X$58,8,FALSE),(VLOOKUP(CEILING($B104,10),$B$6:$R$116,COLUMN()-1,FALSE)-VLOOKUP(FLOOR($B104,10),$B$6:$R$116,COLUMN()-1,FALSE))/10+F103)</f>
        <v>179971765.16952386</v>
      </c>
      <c r="G104" s="60">
        <f>IF(MOD($B104,10)=0,VLOOKUP($B104,'[6]R2 Analysis'!$B$45:$X$58,15,FALSE),(VLOOKUP(CEILING($B104,10),$B$6:$R$116,COLUMN()-1,FALSE)-VLOOKUP(FLOOR($B104,10),$B$6:$R$116,COLUMN()-1,FALSE))/10+G103)</f>
        <v>5650177.1108372081</v>
      </c>
      <c r="H104" s="60">
        <f>IF(MOD($B104,10)=0,VLOOKUP($B104,'[6]R2 Analysis'!$B$45:$X$58,22,FALSE),(VLOOKUP(CEILING($B104,10),$B$6:$R$116,COLUMN()-1,FALSE)-VLOOKUP(FLOOR($B104,10),$B$6:$R$116,COLUMN()-1,FALSE))/10+H103)</f>
        <v>1162285.1155493823</v>
      </c>
      <c r="I104" s="60">
        <f>IF(MOD($B104,10)=0,VLOOKUP($B104,'[6]R3 Analysis'!$B$45:$X$58,8,FALSE),(VLOOKUP(CEILING($B104,10),$B$6:$R$116,COLUMN()-1,FALSE)-VLOOKUP(FLOOR($B104,10),$B$6:$R$116,COLUMN()-1,FALSE))/10+I103)</f>
        <v>29424618.382296793</v>
      </c>
      <c r="J104" s="60">
        <f>IF(MOD($B104,10)=0,VLOOKUP($B104,'[6]R3 Analysis'!$B$45:$X$58,15,FALSE),(VLOOKUP(CEILING($B104,10),$B$6:$R$116,COLUMN()-1,FALSE)-VLOOKUP(FLOOR($B104,10),$B$6:$R$116,COLUMN()-1,FALSE))/10+J103)</f>
        <v>2036658.0168000003</v>
      </c>
      <c r="K104" s="60">
        <f>IF(MOD($B104,10)=0,VLOOKUP($B104,'[6]R3 Analysis'!$B$45:$X$58,22,FALSE),(VLOOKUP(CEILING($B104,10),$B$6:$R$116,COLUMN()-1,FALSE)-VLOOKUP(FLOOR($B104,10),$B$6:$R$116,COLUMN()-1,FALSE))/10+K103)</f>
        <v>777374.08602342312</v>
      </c>
      <c r="L104" s="60">
        <f>IF(MOD($B104,10)=0,VLOOKUP($B104,'[6]R4 Analysis'!$B$45:$X$58,8,FALSE),(VLOOKUP(CEILING($B104,10),$B$6:$R$116,COLUMN()-1,FALSE)-VLOOKUP(FLOOR($B104,10),$B$6:$R$116,COLUMN()-1,FALSE))/10+L103)</f>
        <v>18403151.284744222</v>
      </c>
      <c r="M104" s="60">
        <f>IF(MOD($B104,10)=0,VLOOKUP($B104,'[6]R4 Analysis'!$B$45:$X$58,15,FALSE),(VLOOKUP(CEILING($B104,10),$B$6:$R$116,COLUMN()-1,FALSE)-VLOOKUP(FLOOR($B104,10),$B$6:$R$116,COLUMN()-1,FALSE))/10+M103)</f>
        <v>686155.30216505076</v>
      </c>
      <c r="N104" s="60">
        <f>IF(MOD($B104,10)=0,VLOOKUP($B104,'[6]R4 Analysis'!$B$45:$X$58,22,FALSE),(VLOOKUP(CEILING($B104,10),$B$6:$R$116,COLUMN()-1,FALSE)-VLOOKUP(FLOOR($B104,10),$B$6:$R$116,COLUMN()-1,FALSE))/10+N103)</f>
        <v>251804.97190100088</v>
      </c>
      <c r="O104" s="60">
        <f>IF(MOD($B104,10)=0,VLOOKUP($B104,'[6]R5 Analysis'!$B$45:$X$58,8,FALSE),(VLOOKUP(CEILING($B104,10),$B$6:$R$116,COLUMN()-1,FALSE)-VLOOKUP(FLOOR($B104,10),$B$6:$R$116,COLUMN()-1,FALSE))/10+O103)</f>
        <v>41214055.837350026</v>
      </c>
      <c r="P104" s="60">
        <f>IF(MOD($B104,10)=0,VLOOKUP($B104,'[6]R5 Analysis'!$B$45:$X$58,15,FALSE),(VLOOKUP(CEILING($B104,10),$B$6:$R$116,COLUMN()-1,FALSE)-VLOOKUP(FLOOR($B104,10),$B$6:$R$116,COLUMN()-1,FALSE))/10+P103)</f>
        <v>590041.8146703447</v>
      </c>
      <c r="Q104" s="60">
        <f>IF(MOD($B104,10)=0,VLOOKUP($B104,'[6]R5 Analysis'!$B$45:$X$58,22,FALSE),(VLOOKUP(CEILING($B104,10),$B$6:$R$116,COLUMN()-1,FALSE)-VLOOKUP(FLOOR($B104,10),$B$6:$R$116,COLUMN()-1,FALSE))/10+Q103)</f>
        <v>244931.19477244903</v>
      </c>
      <c r="R104" s="60">
        <f>IF(MOD($B104,10)=0,VLOOKUP($B104,'[6]R6 Analysis'!$B$45:$X$58,8,FALSE),(VLOOKUP(CEILING($B104,10),$B$6:$R$116,COLUMN()-1,FALSE)-VLOOKUP(FLOOR($B104,10),$B$6:$R$116,COLUMN()-1,FALSE))/10+R103)</f>
        <v>2347322.3143249997</v>
      </c>
      <c r="S104" s="60">
        <f>IF(MOD($B104,10)=0,VLOOKUP($B104,'[6]R6 Analysis'!$B$45:$X$58,15,FALSE),(VLOOKUP(CEILING($B104,10),$B$6:$T$116,COLUMN()-1,FALSE)-VLOOKUP(FLOOR($B104,10),$B$6:$T$116,COLUMN()-1,FALSE))/10+S103)</f>
        <v>287651.4915399999</v>
      </c>
      <c r="T104" s="60">
        <f>IF(MOD($B104,10)=0,VLOOKUP($B104,'[6]R6 Analysis'!$B$45:$X$58,22,FALSE),(VLOOKUP(CEILING($B104,10),$B$6:$T$116,COLUMN()-1,FALSE)-VLOOKUP(FLOOR($B104,10),$B$6:$T$116,COLUMN()-1,FALSE))/10+T103)</f>
        <v>157949.57288027121</v>
      </c>
      <c r="U104" s="60">
        <f t="shared" si="23"/>
        <v>305161335.92969716</v>
      </c>
      <c r="V104" s="60">
        <f>'Emergency Relocation Component'!U114</f>
        <v>34796059972.330437</v>
      </c>
      <c r="W104" s="103">
        <f t="shared" si="24"/>
        <v>-34490898636.400742</v>
      </c>
      <c r="X104" s="84">
        <f>HLOOKUP(X$5,$AE$1:$AH$3,2,FALSE)*INDEX('[5]Pop and Housing Units'!$J$4:$Q$115,MATCH('Relocation Components'!$B104,'[5]Pop and Housing Units'!$Q$4:$Q$115,0),MATCH('Relocation Components'!X$4,'[5]Pop and Housing Units'!$J$4:$Q$4,0))*HLOOKUP(X$4,$X$1:$AC$2,2,FALSE)*'[5]Number of Hazard Events'!C104*HLOOKUP(X$4,[5]Assumptions!$B$2:$H$3,2,FALSE)</f>
        <v>14338373848.413572</v>
      </c>
      <c r="Y104" s="84">
        <f>HLOOKUP(Y$5,$AE$1:$AH$3,2,FALSE)*INDEX('[5]Pop and Housing Units'!$J$4:$Q$115,MATCH('Relocation Components'!$B104,'[5]Pop and Housing Units'!$Q$4:$Q$115,0),MATCH('Relocation Components'!Y$4,'[5]Pop and Housing Units'!$J$4:$Q$4,0))*HLOOKUP(Y$4,$X$1:$AC$2,2,FALSE)*'[5]Number of Hazard Events'!D104*HLOOKUP(Y$4,[5]Assumptions!$B$2:$H$3,2,FALSE)</f>
        <v>4567170858.6163845</v>
      </c>
      <c r="Z104" s="84">
        <f>HLOOKUP(Z$5,$AE$1:$AH$3,2,FALSE)*INDEX('[5]Pop and Housing Units'!$J$4:$Q$115,MATCH('Relocation Components'!$B104,'[5]Pop and Housing Units'!$Q$4:$Q$115,0),MATCH('Relocation Components'!Z$4,'[5]Pop and Housing Units'!$J$4:$Q$4,0))*HLOOKUP(Z$4,$X$1:$AC$2,2,FALSE)*'[5]Number of Hazard Events'!E104*HLOOKUP(Z$4,[5]Assumptions!$B$2:$H$3,2,FALSE)</f>
        <v>0</v>
      </c>
      <c r="AA104" s="84">
        <f>HLOOKUP(AA$5,$AE$1:$AH$3,2,FALSE)*INDEX('[5]Pop and Housing Units'!$J$4:$Q$115,MATCH('Relocation Components'!$B104,'[5]Pop and Housing Units'!$Q$4:$Q$115,0),MATCH('Relocation Components'!AA$4,'[5]Pop and Housing Units'!$J$4:$Q$4,0))*HLOOKUP(AA$4,$X$1:$AC$2,2,FALSE)*'[5]Number of Hazard Events'!F104*HLOOKUP(AA$4,[5]Assumptions!$B$2:$H$3,2,FALSE)</f>
        <v>15433531336.258842</v>
      </c>
      <c r="AB104" s="84">
        <f>HLOOKUP(AB$5,$AE$1:$AH$3,2,FALSE)*INDEX('[5]Pop and Housing Units'!$J$4:$Q$115,MATCH('Relocation Components'!$B104,'[5]Pop and Housing Units'!$Q$4:$Q$115,0),MATCH('Relocation Components'!AB$4,'[5]Pop and Housing Units'!$J$4:$Q$4,0))*HLOOKUP(AB$4,$X$1:$AC$2,2,FALSE)*'[5]Number of Hazard Events'!G104*HLOOKUP(AB$4,[5]Assumptions!$B$2:$H$3,2,FALSE)</f>
        <v>4479627509.8374634</v>
      </c>
      <c r="AC104" s="84">
        <f>HLOOKUP(AC$5,$AE$1:$AH$3,2,FALSE)*INDEX('[5]Pop and Housing Units'!$J$4:$Q$115,MATCH('Relocation Components'!$B104,'[5]Pop and Housing Units'!$Q$4:$Q$115,0),MATCH('Relocation Components'!AC$4,'[5]Pop and Housing Units'!$J$4:$Q$4,0))*HLOOKUP(AC$4,$X$1:$AC$2,2,FALSE)*'[5]Number of Hazard Events'!H104*HLOOKUP(AC$4,[5]Assumptions!$B$2:$H$3,2,FALSE)</f>
        <v>0</v>
      </c>
      <c r="AD104" s="84">
        <f>HLOOKUP(AD$5,$AE$1:$AH$3,2,FALSE)*INDEX('[5]Pop and Housing Units'!$J$4:$Q$115,MATCH('Relocation Components'!$B104,'[5]Pop and Housing Units'!$Q$4:$Q$115,0),MATCH('Relocation Components'!AD$4,'[5]Pop and Housing Units'!$J$4:$Q$4,0))*HLOOKUP(AD$4,$X$1:$AC$2,2,FALSE)*'[5]Number of Hazard Events'!I104*HLOOKUP(AD$4,[5]Assumptions!$B$2:$H$3,2,FALSE)</f>
        <v>37498917484.828773</v>
      </c>
      <c r="AE104" s="84">
        <f>HLOOKUP(AE$5,$AE$1:$AH$3,2,FALSE)*INDEX('[5]Pop and Housing Units'!$J$4:$Q$115,MATCH('Relocation Components'!$B104,'[5]Pop and Housing Units'!$Q$4:$Q$115,0),MATCH('Relocation Components'!AE$4,'[5]Pop and Housing Units'!$J$4:$Q$4,0))*HLOOKUP(AE$4,$X$1:$AC$2,2,FALSE)*'[5]Number of Hazard Events'!J104*HLOOKUP(AE$4,[5]Assumptions!$B$2:$H$3,2,FALSE)</f>
        <v>7730481535.1833782</v>
      </c>
      <c r="AF104" s="84">
        <f>HLOOKUP(AF$5,$AE$1:$AH$3,2,FALSE)*INDEX('[5]Pop and Housing Units'!$J$4:$Q$115,MATCH('Relocation Components'!$B104,'[5]Pop and Housing Units'!$Q$4:$Q$115,0),MATCH('Relocation Components'!AF$4,'[5]Pop and Housing Units'!$J$4:$Q$4,0))*HLOOKUP(AF$4,$X$1:$AC$2,2,FALSE)*'[5]Number of Hazard Events'!K104*HLOOKUP(AF$4,[5]Assumptions!$B$2:$H$3,2,FALSE)</f>
        <v>0</v>
      </c>
      <c r="AG104" s="84">
        <f>HLOOKUP(AG$5,$AE$1:$AH$3,2,FALSE)*INDEX('[5]Pop and Housing Units'!$J$4:$Q$115,MATCH('Relocation Components'!$B104,'[5]Pop and Housing Units'!$Q$4:$Q$115,0),MATCH('Relocation Components'!AG$4,'[5]Pop and Housing Units'!$J$4:$Q$4,0))*HLOOKUP(AG$4,$X$1:$AC$2,2,FALSE)*'[5]Number of Hazard Events'!L104*HLOOKUP(AG$4,[5]Assumptions!$B$2:$H$3,2,FALSE)</f>
        <v>115743570.90366547</v>
      </c>
      <c r="AH104" s="84">
        <f>HLOOKUP(AH$5,$AE$1:$AH$3,2,FALSE)*INDEX('[5]Pop and Housing Units'!$J$4:$Q$115,MATCH('Relocation Components'!$B104,'[5]Pop and Housing Units'!$Q$4:$Q$115,0),MATCH('Relocation Components'!AH$4,'[5]Pop and Housing Units'!$J$4:$Q$4,0))*HLOOKUP(AH$4,$X$1:$AC$2,2,FALSE)*'[5]Number of Hazard Events'!M104*HLOOKUP(AH$4,[5]Assumptions!$B$2:$H$3,2,FALSE)</f>
        <v>39922795.46109774</v>
      </c>
      <c r="AI104" s="84">
        <f>HLOOKUP(AI$5,$AE$1:$AH$3,2,FALSE)*INDEX('[5]Pop and Housing Units'!$J$4:$Q$115,MATCH('Relocation Components'!$B104,'[5]Pop and Housing Units'!$Q$4:$Q$115,0),MATCH('Relocation Components'!AI$4,'[5]Pop and Housing Units'!$J$4:$Q$4,0))*HLOOKUP(AI$4,$X$1:$AC$2,2,FALSE)*'[5]Number of Hazard Events'!N104*HLOOKUP(AI$4,[5]Assumptions!$B$2:$H$3,2,FALSE)</f>
        <v>0</v>
      </c>
      <c r="AJ104" s="84">
        <f>HLOOKUP(AJ$5,$AE$1:$AH$3,2,FALSE)*INDEX('[5]Pop and Housing Units'!$J$4:$Q$115,MATCH('Relocation Components'!$B104,'[5]Pop and Housing Units'!$Q$4:$Q$115,0),MATCH('Relocation Components'!AJ$4,'[5]Pop and Housing Units'!$J$4:$Q$4,0))*HLOOKUP(AJ$4,$X$1:$AC$2,2,FALSE)*'[5]Number of Hazard Events'!O104*HLOOKUP(AJ$4,[5]Assumptions!$B$2:$H$3,2,FALSE)</f>
        <v>120753187.24150172</v>
      </c>
      <c r="AK104" s="84">
        <f>HLOOKUP(AK$5,$AE$1:$AH$3,2,FALSE)*INDEX('[5]Pop and Housing Units'!$J$4:$Q$115,MATCH('Relocation Components'!$B104,'[5]Pop and Housing Units'!$Q$4:$Q$115,0),MATCH('Relocation Components'!AK$4,'[5]Pop and Housing Units'!$J$4:$Q$4,0))*HLOOKUP(AK$4,$X$1:$AC$2,2,FALSE)*'[5]Number of Hazard Events'!P104*HLOOKUP(AK$4,[5]Assumptions!$B$2:$H$3,2,FALSE)</f>
        <v>43365264.534826845</v>
      </c>
      <c r="AL104" s="84">
        <f>HLOOKUP(AL$5,$AE$1:$AH$3,2,FALSE)*INDEX('[5]Pop and Housing Units'!$J$4:$Q$115,MATCH('Relocation Components'!$B104,'[5]Pop and Housing Units'!$Q$4:$Q$115,0),MATCH('Relocation Components'!AL$4,'[5]Pop and Housing Units'!$J$4:$Q$4,0))*HLOOKUP(AL$4,$X$1:$AC$2,2,FALSE)*'[5]Number of Hazard Events'!Q104*HLOOKUP(AL$4,[5]Assumptions!$B$2:$H$3,2,FALSE)</f>
        <v>0</v>
      </c>
      <c r="AM104" s="84">
        <f>HLOOKUP(AM$5,$AE$1:$AH$3,2,FALSE)*INDEX('[5]Pop and Housing Units'!$J$4:$Q$115,MATCH('Relocation Components'!$B104,'[5]Pop and Housing Units'!$Q$4:$Q$115,0),MATCH('Relocation Components'!AM$4,'[5]Pop and Housing Units'!$J$4:$Q$4,0))*HLOOKUP(AM$4,$X$1:$AC$2,2,FALSE)*'[5]Number of Hazard Events'!R104*HLOOKUP(AM$4,[5]Assumptions!$B$2:$H$3,2,FALSE)</f>
        <v>27224864.057654172</v>
      </c>
      <c r="AN104" s="84">
        <f>HLOOKUP(AN$5,$AE$1:$AH$3,2,FALSE)*INDEX('[5]Pop and Housing Units'!$J$4:$Q$115,MATCH('Relocation Components'!$B104,'[5]Pop and Housing Units'!$Q$4:$Q$115,0),MATCH('Relocation Components'!AN$4,'[5]Pop and Housing Units'!$J$4:$Q$4,0))*HLOOKUP(AN$4,$X$1:$AC$2,2,FALSE)*'[5]Number of Hazard Events'!S104*HLOOKUP(AN$4,[5]Assumptions!$B$2:$H$3,2,FALSE)</f>
        <v>7661972.3367101345</v>
      </c>
      <c r="AO104" s="84">
        <f>HLOOKUP(AO$5,$AE$1:$AH$3,2,FALSE)*INDEX('[5]Pop and Housing Units'!$J$4:$Q$115,MATCH('Relocation Components'!$B104,'[5]Pop and Housing Units'!$Q$4:$Q$115,0),MATCH('Relocation Components'!AO$4,'[5]Pop and Housing Units'!$J$4:$Q$4,0))*HLOOKUP(AO$4,$X$1:$AC$2,2,FALSE)*'[5]Number of Hazard Events'!T104*HLOOKUP(AO$4,[5]Assumptions!$B$2:$H$3,2,FALSE)</f>
        <v>0</v>
      </c>
      <c r="AP104" s="60">
        <f t="shared" si="20"/>
        <v>84402774227.673889</v>
      </c>
      <c r="AQ104" s="60">
        <f>'Emergency Relocation Component'!AN114</f>
        <v>84396775828.339966</v>
      </c>
      <c r="AR104" s="60">
        <f t="shared" si="25"/>
        <v>5998399.3339233398</v>
      </c>
      <c r="AS104" s="60">
        <f t="shared" si="26"/>
        <v>10197278.867669677</v>
      </c>
      <c r="AT104" s="60">
        <f t="shared" si="27"/>
        <v>-34480701357.533073</v>
      </c>
    </row>
    <row r="105" spans="1:46">
      <c r="A105">
        <f t="shared" si="22"/>
        <v>0.02</v>
      </c>
      <c r="B105" s="12">
        <f t="shared" si="21"/>
        <v>2119</v>
      </c>
      <c r="C105" s="60">
        <f>IF(MOD($B105,10)=0,VLOOKUP($B105,'[6]R1 Analysis'!$B$45:$X$58,23,FALSE),(VLOOKUP(CEILING($B105,10),$B$6:$R$116,COLUMN()-1,FALSE)-VLOOKUP(FLOOR($B105,10),$B$6:$R$116,COLUMN()-1,FALSE))/10+C104)</f>
        <v>18363536.248888526</v>
      </c>
      <c r="D105" s="60">
        <f>IF(MOD($B105,10)=0,VLOOKUP($B105,'[6]R1 Analysis'!$B$45:$X$58,15,FALSE),(VLOOKUP(CEILING($B105,10),$B$6:$R$116,COLUMN()-1,FALSE)-VLOOKUP(FLOOR($B105,10),$B$6:$R$116,COLUMN()-1,FALSE))/10+D104)</f>
        <v>2871937.0997049171</v>
      </c>
      <c r="E105" s="60">
        <f>IF(MOD($B105,10)=0,VLOOKUP($B105,'[6]R1 Analysis'!$B$45:$X$58,22,FALSE),(VLOOKUP(CEILING($B105,10),$B$6:$R$116,COLUMN()-1,FALSE)-VLOOKUP(FLOOR($B105,10),$B$6:$R$116,COLUMN()-1,FALSE))/10+E104)</f>
        <v>601366.66440822999</v>
      </c>
      <c r="F105" s="60">
        <f>IF(MOD($B105,10)=0,VLOOKUP($B105,'[6]R2 Analysis'!$B$45:$X$58,8,FALSE),(VLOOKUP(CEILING($B105,10),$B$6:$R$116,COLUMN()-1,FALSE)-VLOOKUP(FLOOR($B105,10),$B$6:$R$116,COLUMN()-1,FALSE))/10+F104)</f>
        <v>179008881.21190482</v>
      </c>
      <c r="G105" s="60">
        <f>IF(MOD($B105,10)=0,VLOOKUP($B105,'[6]R2 Analysis'!$B$45:$X$58,15,FALSE),(VLOOKUP(CEILING($B105,10),$B$6:$R$116,COLUMN()-1,FALSE)-VLOOKUP(FLOOR($B105,10),$B$6:$R$116,COLUMN()-1,FALSE))/10+G104)</f>
        <v>5620068.5861162776</v>
      </c>
      <c r="H105" s="60">
        <f>IF(MOD($B105,10)=0,VLOOKUP($B105,'[6]R2 Analysis'!$B$45:$X$58,22,FALSE),(VLOOKUP(CEILING($B105,10),$B$6:$R$116,COLUMN()-1,FALSE)-VLOOKUP(FLOOR($B105,10),$B$6:$R$116,COLUMN()-1,FALSE))/10+H104)</f>
        <v>1156083.184672839</v>
      </c>
      <c r="I105" s="60">
        <f>IF(MOD($B105,10)=0,VLOOKUP($B105,'[6]R3 Analysis'!$B$45:$X$58,8,FALSE),(VLOOKUP(CEILING($B105,10),$B$6:$R$116,COLUMN()-1,FALSE)-VLOOKUP(FLOOR($B105,10),$B$6:$R$116,COLUMN()-1,FALSE))/10+I104)</f>
        <v>29267365.263922602</v>
      </c>
      <c r="J105" s="60">
        <f>IF(MOD($B105,10)=0,VLOOKUP($B105,'[6]R3 Analysis'!$B$45:$X$58,15,FALSE),(VLOOKUP(CEILING($B105,10),$B$6:$R$116,COLUMN()-1,FALSE)-VLOOKUP(FLOOR($B105,10),$B$6:$R$116,COLUMN()-1,FALSE))/10+J104)</f>
        <v>2025791.4204000004</v>
      </c>
      <c r="K105" s="60">
        <f>IF(MOD($B105,10)=0,VLOOKUP($B105,'[6]R3 Analysis'!$B$45:$X$58,22,FALSE),(VLOOKUP(CEILING($B105,10),$B$6:$R$116,COLUMN()-1,FALSE)-VLOOKUP(FLOOR($B105,10),$B$6:$R$116,COLUMN()-1,FALSE))/10+K104)</f>
        <v>773225.97166936903</v>
      </c>
      <c r="L105" s="60">
        <f>IF(MOD($B105,10)=0,VLOOKUP($B105,'[6]R4 Analysis'!$B$45:$X$58,8,FALSE),(VLOOKUP(CEILING($B105,10),$B$6:$R$116,COLUMN()-1,FALSE)-VLOOKUP(FLOOR($B105,10),$B$6:$R$116,COLUMN()-1,FALSE))/10+L104)</f>
        <v>18302561.441699028</v>
      </c>
      <c r="M105" s="60">
        <f>IF(MOD($B105,10)=0,VLOOKUP($B105,'[6]R4 Analysis'!$B$45:$X$58,15,FALSE),(VLOOKUP(CEILING($B105,10),$B$6:$R$116,COLUMN()-1,FALSE)-VLOOKUP(FLOOR($B105,10),$B$6:$R$116,COLUMN()-1,FALSE))/10+M104)</f>
        <v>682479.10034994979</v>
      </c>
      <c r="N105" s="60">
        <f>IF(MOD($B105,10)=0,VLOOKUP($B105,'[6]R4 Analysis'!$B$45:$X$58,22,FALSE),(VLOOKUP(CEILING($B105,10),$B$6:$R$116,COLUMN()-1,FALSE)-VLOOKUP(FLOOR($B105,10),$B$6:$R$116,COLUMN()-1,FALSE))/10+N104)</f>
        <v>250462.19543093719</v>
      </c>
      <c r="O105" s="60">
        <f>IF(MOD($B105,10)=0,VLOOKUP($B105,'[6]R5 Analysis'!$B$45:$X$58,8,FALSE),(VLOOKUP(CEILING($B105,10),$B$6:$R$116,COLUMN()-1,FALSE)-VLOOKUP(FLOOR($B105,10),$B$6:$R$116,COLUMN()-1,FALSE))/10+O104)</f>
        <v>41001475.278550029</v>
      </c>
      <c r="P105" s="60">
        <f>IF(MOD($B105,10)=0,VLOOKUP($B105,'[6]R5 Analysis'!$B$45:$X$58,15,FALSE),(VLOOKUP(CEILING($B105,10),$B$6:$R$116,COLUMN()-1,FALSE)-VLOOKUP(FLOOR($B105,10),$B$6:$R$116,COLUMN()-1,FALSE))/10+P104)</f>
        <v>586863.85157517227</v>
      </c>
      <c r="Q105" s="60">
        <f>IF(MOD($B105,10)=0,VLOOKUP($B105,'[6]R5 Analysis'!$B$45:$X$58,22,FALSE),(VLOOKUP(CEILING($B105,10),$B$6:$R$116,COLUMN()-1,FALSE)-VLOOKUP(FLOOR($B105,10),$B$6:$R$116,COLUMN()-1,FALSE))/10+Q104)</f>
        <v>243623.44578673475</v>
      </c>
      <c r="R105" s="60">
        <f>IF(MOD($B105,10)=0,VLOOKUP($B105,'[6]R6 Analysis'!$B$45:$X$58,8,FALSE),(VLOOKUP(CEILING($B105,10),$B$6:$R$116,COLUMN()-1,FALSE)-VLOOKUP(FLOOR($B105,10),$B$6:$R$116,COLUMN()-1,FALSE))/10+R104)</f>
        <v>2334294.7939124997</v>
      </c>
      <c r="S105" s="60">
        <f>IF(MOD($B105,10)=0,VLOOKUP($B105,'[6]R6 Analysis'!$B$45:$X$58,15,FALSE),(VLOOKUP(CEILING($B105,10),$B$6:$T$116,COLUMN()-1,FALSE)-VLOOKUP(FLOOR($B105,10),$B$6:$T$116,COLUMN()-1,FALSE))/10+S104)</f>
        <v>286155.99256999989</v>
      </c>
      <c r="T105" s="60">
        <f>IF(MOD($B105,10)=0,VLOOKUP($B105,'[6]R6 Analysis'!$B$45:$X$58,22,FALSE),(VLOOKUP(CEILING($B105,10),$B$6:$T$116,COLUMN()-1,FALSE)-VLOOKUP(FLOOR($B105,10),$B$6:$T$116,COLUMN()-1,FALSE))/10+T104)</f>
        <v>157107.18845030511</v>
      </c>
      <c r="U105" s="60">
        <f t="shared" si="23"/>
        <v>303533278.94001222</v>
      </c>
      <c r="V105" s="60">
        <f>'Emergency Relocation Component'!U115</f>
        <v>36341056899.214432</v>
      </c>
      <c r="W105" s="103">
        <f t="shared" si="24"/>
        <v>-36037523620.274422</v>
      </c>
      <c r="X105" s="84">
        <f>HLOOKUP(X$5,$AE$1:$AH$3,2,FALSE)*INDEX('[5]Pop and Housing Units'!$J$4:$Q$115,MATCH('Relocation Components'!$B105,'[5]Pop and Housing Units'!$Q$4:$Q$115,0),MATCH('Relocation Components'!X$4,'[5]Pop and Housing Units'!$J$4:$Q$4,0))*HLOOKUP(X$4,$X$1:$AC$2,2,FALSE)*'[5]Number of Hazard Events'!C105*HLOOKUP(X$4,[5]Assumptions!$B$2:$H$3,2,FALSE)</f>
        <v>14949968925.71142</v>
      </c>
      <c r="Y105" s="84">
        <f>HLOOKUP(Y$5,$AE$1:$AH$3,2,FALSE)*INDEX('[5]Pop and Housing Units'!$J$4:$Q$115,MATCH('Relocation Components'!$B105,'[5]Pop and Housing Units'!$Q$4:$Q$115,0),MATCH('Relocation Components'!Y$4,'[5]Pop and Housing Units'!$J$4:$Q$4,0))*HLOOKUP(Y$4,$X$1:$AC$2,2,FALSE)*'[5]Number of Hazard Events'!D105*HLOOKUP(Y$4,[5]Assumptions!$B$2:$H$3,2,FALSE)</f>
        <v>4762552127.7008772</v>
      </c>
      <c r="Z105" s="84">
        <f>HLOOKUP(Z$5,$AE$1:$AH$3,2,FALSE)*INDEX('[5]Pop and Housing Units'!$J$4:$Q$115,MATCH('Relocation Components'!$B105,'[5]Pop and Housing Units'!$Q$4:$Q$115,0),MATCH('Relocation Components'!Z$4,'[5]Pop and Housing Units'!$J$4:$Q$4,0))*HLOOKUP(Z$4,$X$1:$AC$2,2,FALSE)*'[5]Number of Hazard Events'!E105*HLOOKUP(Z$4,[5]Assumptions!$B$2:$H$3,2,FALSE)</f>
        <v>0</v>
      </c>
      <c r="AA105" s="84">
        <f>HLOOKUP(AA$5,$AE$1:$AH$3,2,FALSE)*INDEX('[5]Pop and Housing Units'!$J$4:$Q$115,MATCH('Relocation Components'!$B105,'[5]Pop and Housing Units'!$Q$4:$Q$115,0),MATCH('Relocation Components'!AA$4,'[5]Pop and Housing Units'!$J$4:$Q$4,0))*HLOOKUP(AA$4,$X$1:$AC$2,2,FALSE)*'[5]Number of Hazard Events'!F105*HLOOKUP(AA$4,[5]Assumptions!$B$2:$H$3,2,FALSE)</f>
        <v>16083628229.764032</v>
      </c>
      <c r="AB105" s="84">
        <f>HLOOKUP(AB$5,$AE$1:$AH$3,2,FALSE)*INDEX('[5]Pop and Housing Units'!$J$4:$Q$115,MATCH('Relocation Components'!$B105,'[5]Pop and Housing Units'!$Q$4:$Q$115,0),MATCH('Relocation Components'!AB$4,'[5]Pop and Housing Units'!$J$4:$Q$4,0))*HLOOKUP(AB$4,$X$1:$AC$2,2,FALSE)*'[5]Number of Hazard Events'!G105*HLOOKUP(AB$4,[5]Assumptions!$B$2:$H$3,2,FALSE)</f>
        <v>4668420559.7180119</v>
      </c>
      <c r="AC105" s="84">
        <f>HLOOKUP(AC$5,$AE$1:$AH$3,2,FALSE)*INDEX('[5]Pop and Housing Units'!$J$4:$Q$115,MATCH('Relocation Components'!$B105,'[5]Pop and Housing Units'!$Q$4:$Q$115,0),MATCH('Relocation Components'!AC$4,'[5]Pop and Housing Units'!$J$4:$Q$4,0))*HLOOKUP(AC$4,$X$1:$AC$2,2,FALSE)*'[5]Number of Hazard Events'!H105*HLOOKUP(AC$4,[5]Assumptions!$B$2:$H$3,2,FALSE)</f>
        <v>0</v>
      </c>
      <c r="AD105" s="84">
        <f>HLOOKUP(AD$5,$AE$1:$AH$3,2,FALSE)*INDEX('[5]Pop and Housing Units'!$J$4:$Q$115,MATCH('Relocation Components'!$B105,'[5]Pop and Housing Units'!$Q$4:$Q$115,0),MATCH('Relocation Components'!AD$4,'[5]Pop and Housing Units'!$J$4:$Q$4,0))*HLOOKUP(AD$4,$X$1:$AC$2,2,FALSE)*'[5]Number of Hazard Events'!I105*HLOOKUP(AD$4,[5]Assumptions!$B$2:$H$3,2,FALSE)</f>
        <v>39101220171.65242</v>
      </c>
      <c r="AE105" s="84">
        <f>HLOOKUP(AE$5,$AE$1:$AH$3,2,FALSE)*INDEX('[5]Pop and Housing Units'!$J$4:$Q$115,MATCH('Relocation Components'!$B105,'[5]Pop and Housing Units'!$Q$4:$Q$115,0),MATCH('Relocation Components'!AE$4,'[5]Pop and Housing Units'!$J$4:$Q$4,0))*HLOOKUP(AE$4,$X$1:$AC$2,2,FALSE)*'[5]Number of Hazard Events'!J105*HLOOKUP(AE$4,[5]Assumptions!$B$2:$H$3,2,FALSE)</f>
        <v>8060870686.0178318</v>
      </c>
      <c r="AF105" s="84">
        <f>HLOOKUP(AF$5,$AE$1:$AH$3,2,FALSE)*INDEX('[5]Pop and Housing Units'!$J$4:$Q$115,MATCH('Relocation Components'!$B105,'[5]Pop and Housing Units'!$Q$4:$Q$115,0),MATCH('Relocation Components'!AF$4,'[5]Pop and Housing Units'!$J$4:$Q$4,0))*HLOOKUP(AF$4,$X$1:$AC$2,2,FALSE)*'[5]Number of Hazard Events'!K105*HLOOKUP(AF$4,[5]Assumptions!$B$2:$H$3,2,FALSE)</f>
        <v>0</v>
      </c>
      <c r="AG105" s="84">
        <f>HLOOKUP(AG$5,$AE$1:$AH$3,2,FALSE)*INDEX('[5]Pop and Housing Units'!$J$4:$Q$115,MATCH('Relocation Components'!$B105,'[5]Pop and Housing Units'!$Q$4:$Q$115,0),MATCH('Relocation Components'!AG$4,'[5]Pop and Housing Units'!$J$4:$Q$4,0))*HLOOKUP(AG$4,$X$1:$AC$2,2,FALSE)*'[5]Number of Hazard Events'!L105*HLOOKUP(AG$4,[5]Assumptions!$B$2:$H$3,2,FALSE)</f>
        <v>115649333.87493339</v>
      </c>
      <c r="AH105" s="84">
        <f>HLOOKUP(AH$5,$AE$1:$AH$3,2,FALSE)*INDEX('[5]Pop and Housing Units'!$J$4:$Q$115,MATCH('Relocation Components'!$B105,'[5]Pop and Housing Units'!$Q$4:$Q$115,0),MATCH('Relocation Components'!AH$4,'[5]Pop and Housing Units'!$J$4:$Q$4,0))*HLOOKUP(AH$4,$X$1:$AC$2,2,FALSE)*'[5]Number of Hazard Events'!M105*HLOOKUP(AH$4,[5]Assumptions!$B$2:$H$3,2,FALSE)</f>
        <v>39894631.504985534</v>
      </c>
      <c r="AI105" s="84">
        <f>HLOOKUP(AI$5,$AE$1:$AH$3,2,FALSE)*INDEX('[5]Pop and Housing Units'!$J$4:$Q$115,MATCH('Relocation Components'!$B105,'[5]Pop and Housing Units'!$Q$4:$Q$115,0),MATCH('Relocation Components'!AI$4,'[5]Pop and Housing Units'!$J$4:$Q$4,0))*HLOOKUP(AI$4,$X$1:$AC$2,2,FALSE)*'[5]Number of Hazard Events'!N105*HLOOKUP(AI$4,[5]Assumptions!$B$2:$H$3,2,FALSE)</f>
        <v>0</v>
      </c>
      <c r="AJ105" s="84">
        <f>HLOOKUP(AJ$5,$AE$1:$AH$3,2,FALSE)*INDEX('[5]Pop and Housing Units'!$J$4:$Q$115,MATCH('Relocation Components'!$B105,'[5]Pop and Housing Units'!$Q$4:$Q$115,0),MATCH('Relocation Components'!AJ$4,'[5]Pop and Housing Units'!$J$4:$Q$4,0))*HLOOKUP(AJ$4,$X$1:$AC$2,2,FALSE)*'[5]Number of Hazard Events'!O105*HLOOKUP(AJ$4,[5]Assumptions!$B$2:$H$3,2,FALSE)</f>
        <v>120723191.39591399</v>
      </c>
      <c r="AK105" s="84">
        <f>HLOOKUP(AK$5,$AE$1:$AH$3,2,FALSE)*INDEX('[5]Pop and Housing Units'!$J$4:$Q$115,MATCH('Relocation Components'!$B105,'[5]Pop and Housing Units'!$Q$4:$Q$115,0),MATCH('Relocation Components'!AK$4,'[5]Pop and Housing Units'!$J$4:$Q$4,0))*HLOOKUP(AK$4,$X$1:$AC$2,2,FALSE)*'[5]Number of Hazard Events'!P105*HLOOKUP(AK$4,[5]Assumptions!$B$2:$H$3,2,FALSE)</f>
        <v>43344554.785052702</v>
      </c>
      <c r="AL105" s="84">
        <f>HLOOKUP(AL$5,$AE$1:$AH$3,2,FALSE)*INDEX('[5]Pop and Housing Units'!$J$4:$Q$115,MATCH('Relocation Components'!$B105,'[5]Pop and Housing Units'!$Q$4:$Q$115,0),MATCH('Relocation Components'!AL$4,'[5]Pop and Housing Units'!$J$4:$Q$4,0))*HLOOKUP(AL$4,$X$1:$AC$2,2,FALSE)*'[5]Number of Hazard Events'!Q105*HLOOKUP(AL$4,[5]Assumptions!$B$2:$H$3,2,FALSE)</f>
        <v>0</v>
      </c>
      <c r="AM105" s="84">
        <f>HLOOKUP(AM$5,$AE$1:$AH$3,2,FALSE)*INDEX('[5]Pop and Housing Units'!$J$4:$Q$115,MATCH('Relocation Components'!$B105,'[5]Pop and Housing Units'!$Q$4:$Q$115,0),MATCH('Relocation Components'!AM$4,'[5]Pop and Housing Units'!$J$4:$Q$4,0))*HLOOKUP(AM$4,$X$1:$AC$2,2,FALSE)*'[5]Number of Hazard Events'!R105*HLOOKUP(AM$4,[5]Assumptions!$B$2:$H$3,2,FALSE)</f>
        <v>27344259.825424675</v>
      </c>
      <c r="AN105" s="84">
        <f>HLOOKUP(AN$5,$AE$1:$AH$3,2,FALSE)*INDEX('[5]Pop and Housing Units'!$J$4:$Q$115,MATCH('Relocation Components'!$B105,'[5]Pop and Housing Units'!$Q$4:$Q$115,0),MATCH('Relocation Components'!AN$4,'[5]Pop and Housing Units'!$J$4:$Q$4,0))*HLOOKUP(AN$4,$X$1:$AC$2,2,FALSE)*'[5]Number of Hazard Events'!S105*HLOOKUP(AN$4,[5]Assumptions!$B$2:$H$3,2,FALSE)</f>
        <v>7698290.0949407127</v>
      </c>
      <c r="AO105" s="84">
        <f>HLOOKUP(AO$5,$AE$1:$AH$3,2,FALSE)*INDEX('[5]Pop and Housing Units'!$J$4:$Q$115,MATCH('Relocation Components'!$B105,'[5]Pop and Housing Units'!$Q$4:$Q$115,0),MATCH('Relocation Components'!AO$4,'[5]Pop and Housing Units'!$J$4:$Q$4,0))*HLOOKUP(AO$4,$X$1:$AC$2,2,FALSE)*'[5]Number of Hazard Events'!T105*HLOOKUP(AO$4,[5]Assumptions!$B$2:$H$3,2,FALSE)</f>
        <v>0</v>
      </c>
      <c r="AP105" s="60">
        <f t="shared" si="20"/>
        <v>87981314962.045853</v>
      </c>
      <c r="AQ105" s="60">
        <f>'Emergency Relocation Component'!AN115</f>
        <v>87975070785.313904</v>
      </c>
      <c r="AR105" s="60">
        <f t="shared" si="25"/>
        <v>6244176.7319488525</v>
      </c>
      <c r="AS105" s="60">
        <f t="shared" si="26"/>
        <v>10615100.444313049</v>
      </c>
      <c r="AT105" s="60">
        <f t="shared" si="27"/>
        <v>-36026908519.830109</v>
      </c>
    </row>
    <row r="106" spans="1:46">
      <c r="A106">
        <f t="shared" si="22"/>
        <v>0.02</v>
      </c>
      <c r="B106" s="12">
        <f t="shared" si="21"/>
        <v>2120</v>
      </c>
      <c r="C106" s="60">
        <f>IF(MOD($B106,10)=0,VLOOKUP($B106,'[6]R1 Analysis'!$B$45:$X$58,23,FALSE),(VLOOKUP(CEILING($B106,10),$B$6:$R$116,COLUMN()-1,FALSE)-VLOOKUP(FLOOR($B106,10),$B$6:$R$116,COLUMN()-1,FALSE))/10+C105)</f>
        <v>18263558.319550283</v>
      </c>
      <c r="D106" s="60">
        <f>IF(MOD($B106,10)=0,VLOOKUP($B106,'[6]R1 Analysis'!$B$45:$X$58,15,FALSE),(VLOOKUP(CEILING($B106,10),$B$6:$R$116,COLUMN()-1,FALSE)-VLOOKUP(FLOOR($B106,10),$B$6:$R$116,COLUMN()-1,FALSE))/10+D105)</f>
        <v>2856583.2019373705</v>
      </c>
      <c r="E106" s="60">
        <f>IF(MOD($B106,10)=0,VLOOKUP($B106,'[6]R1 Analysis'!$B$45:$X$58,22,FALSE),(VLOOKUP(CEILING($B106,10),$B$6:$R$116,COLUMN()-1,FALSE)-VLOOKUP(FLOOR($B106,10),$B$6:$R$116,COLUMN()-1,FALSE))/10+E105)</f>
        <v>598144.24019753083</v>
      </c>
      <c r="F106" s="60">
        <f>IF(MOD($B106,10)=0,VLOOKUP($B106,'[6]R2 Analysis'!$B$45:$X$58,8,FALSE),(VLOOKUP(CEILING($B106,10),$B$6:$R$116,COLUMN()-1,FALSE)-VLOOKUP(FLOOR($B106,10),$B$6:$R$116,COLUMN()-1,FALSE))/10+F105)</f>
        <v>178045997.25428569</v>
      </c>
      <c r="G106" s="60">
        <f>IF(MOD($B106,10)=0,VLOOKUP($B106,'[6]R2 Analysis'!$B$45:$X$58,15,FALSE),(VLOOKUP(CEILING($B106,10),$B$6:$R$116,COLUMN()-1,FALSE)-VLOOKUP(FLOOR($B106,10),$B$6:$R$116,COLUMN()-1,FALSE))/10+G105)</f>
        <v>5589960.061395349</v>
      </c>
      <c r="H106" s="60">
        <f>IF(MOD($B106,10)=0,VLOOKUP($B106,'[6]R2 Analysis'!$B$45:$X$58,22,FALSE),(VLOOKUP(CEILING($B106,10),$B$6:$R$116,COLUMN()-1,FALSE)-VLOOKUP(FLOOR($B106,10),$B$6:$R$116,COLUMN()-1,FALSE))/10+H105)</f>
        <v>1149881.2537962964</v>
      </c>
      <c r="I106" s="60">
        <f>IF(MOD($B106,10)=0,VLOOKUP($B106,'[6]R3 Analysis'!$B$45:$X$58,8,FALSE),(VLOOKUP(CEILING($B106,10),$B$6:$R$116,COLUMN()-1,FALSE)-VLOOKUP(FLOOR($B106,10),$B$6:$R$116,COLUMN()-1,FALSE))/10+I105)</f>
        <v>29110112.145548392</v>
      </c>
      <c r="J106" s="60">
        <f>IF(MOD($B106,10)=0,VLOOKUP($B106,'[6]R3 Analysis'!$B$45:$X$58,15,FALSE),(VLOOKUP(CEILING($B106,10),$B$6:$R$116,COLUMN()-1,FALSE)-VLOOKUP(FLOOR($B106,10),$B$6:$R$116,COLUMN()-1,FALSE))/10+J105)</f>
        <v>2014924.824</v>
      </c>
      <c r="K106" s="60">
        <f>IF(MOD($B106,10)=0,VLOOKUP($B106,'[6]R3 Analysis'!$B$45:$X$58,22,FALSE),(VLOOKUP(CEILING($B106,10),$B$6:$R$116,COLUMN()-1,FALSE)-VLOOKUP(FLOOR($B106,10),$B$6:$R$116,COLUMN()-1,FALSE))/10+K105)</f>
        <v>769077.8573153154</v>
      </c>
      <c r="L106" s="60">
        <f>IF(MOD($B106,10)=0,VLOOKUP($B106,'[6]R4 Analysis'!$B$45:$X$58,8,FALSE),(VLOOKUP(CEILING($B106,10),$B$6:$R$116,COLUMN()-1,FALSE)-VLOOKUP(FLOOR($B106,10),$B$6:$R$116,COLUMN()-1,FALSE))/10+L105)</f>
        <v>18201971.598653845</v>
      </c>
      <c r="M106" s="60">
        <f>IF(MOD($B106,10)=0,VLOOKUP($B106,'[6]R4 Analysis'!$B$45:$X$58,15,FALSE),(VLOOKUP(CEILING($B106,10),$B$6:$R$116,COLUMN()-1,FALSE)-VLOOKUP(FLOOR($B106,10),$B$6:$R$116,COLUMN()-1,FALSE))/10+M105)</f>
        <v>678802.89853484835</v>
      </c>
      <c r="N106" s="60">
        <f>IF(MOD($B106,10)=0,VLOOKUP($B106,'[6]R4 Analysis'!$B$45:$X$58,22,FALSE),(VLOOKUP(CEILING($B106,10),$B$6:$R$116,COLUMN()-1,FALSE)-VLOOKUP(FLOOR($B106,10),$B$6:$R$116,COLUMN()-1,FALSE))/10+N105)</f>
        <v>249119.4189608735</v>
      </c>
      <c r="O106" s="60">
        <f>IF(MOD($B106,10)=0,VLOOKUP($B106,'[6]R5 Analysis'!$B$45:$X$58,8,FALSE),(VLOOKUP(CEILING($B106,10),$B$6:$R$116,COLUMN()-1,FALSE)-VLOOKUP(FLOOR($B106,10),$B$6:$R$116,COLUMN()-1,FALSE))/10+O105)</f>
        <v>40788894.719750002</v>
      </c>
      <c r="P106" s="60">
        <f>IF(MOD($B106,10)=0,VLOOKUP($B106,'[6]R5 Analysis'!$B$45:$X$58,15,FALSE),(VLOOKUP(CEILING($B106,10),$B$6:$R$116,COLUMN()-1,FALSE)-VLOOKUP(FLOOR($B106,10),$B$6:$R$116,COLUMN()-1,FALSE))/10+P105)</f>
        <v>583685.88848000008</v>
      </c>
      <c r="Q106" s="60">
        <f>IF(MOD($B106,10)=0,VLOOKUP($B106,'[6]R5 Analysis'!$B$45:$X$58,22,FALSE),(VLOOKUP(CEILING($B106,10),$B$6:$R$116,COLUMN()-1,FALSE)-VLOOKUP(FLOOR($B106,10),$B$6:$R$116,COLUMN()-1,FALSE))/10+Q105)</f>
        <v>242315.69680102041</v>
      </c>
      <c r="R106" s="60">
        <f>IF(MOD($B106,10)=0,VLOOKUP($B106,'[6]R6 Analysis'!$B$45:$X$58,8,FALSE),(VLOOKUP(CEILING($B106,10),$B$6:$R$116,COLUMN()-1,FALSE)-VLOOKUP(FLOOR($B106,10),$B$6:$R$116,COLUMN()-1,FALSE))/10+R105)</f>
        <v>2321267.2735000001</v>
      </c>
      <c r="S106" s="60">
        <f>IF(MOD($B106,10)=0,VLOOKUP($B106,'[6]R6 Analysis'!$B$45:$X$58,15,FALSE),(VLOOKUP(CEILING($B106,10),$B$6:$T$116,COLUMN()-1,FALSE)-VLOOKUP(FLOOR($B106,10),$B$6:$T$116,COLUMN()-1,FALSE))/10+S105)</f>
        <v>284660.49360000005</v>
      </c>
      <c r="T106" s="60">
        <f>IF(MOD($B106,10)=0,VLOOKUP($B106,'[6]R6 Analysis'!$B$45:$X$58,22,FALSE),(VLOOKUP(CEILING($B106,10),$B$6:$T$116,COLUMN()-1,FALSE)-VLOOKUP(FLOOR($B106,10),$B$6:$T$116,COLUMN()-1,FALSE))/10+T105)</f>
        <v>156264.80402033898</v>
      </c>
      <c r="U106" s="60">
        <f t="shared" si="23"/>
        <v>301905221.95032722</v>
      </c>
      <c r="V106" s="60">
        <f>'Emergency Relocation Component'!U116</f>
        <v>37953563368.855995</v>
      </c>
      <c r="W106" s="103">
        <f t="shared" si="24"/>
        <v>-37651658146.90567</v>
      </c>
      <c r="X106" s="84">
        <f>HLOOKUP(X$5,$AE$1:$AH$3,2,FALSE)*INDEX('[5]Pop and Housing Units'!$J$4:$Q$115,MATCH('Relocation Components'!$B106,'[5]Pop and Housing Units'!$Q$4:$Q$115,0),MATCH('Relocation Components'!X$4,'[5]Pop and Housing Units'!$J$4:$Q$4,0))*HLOOKUP(X$4,$X$1:$AC$2,2,FALSE)*'[5]Number of Hazard Events'!C106*HLOOKUP(X$4,[5]Assumptions!$B$2:$H$3,2,FALSE)</f>
        <v>15588313854.738329</v>
      </c>
      <c r="Y106" s="84">
        <f>HLOOKUP(Y$5,$AE$1:$AH$3,2,FALSE)*INDEX('[5]Pop and Housing Units'!$J$4:$Q$115,MATCH('Relocation Components'!$B106,'[5]Pop and Housing Units'!$Q$4:$Q$115,0),MATCH('Relocation Components'!Y$4,'[5]Pop and Housing Units'!$J$4:$Q$4,0))*HLOOKUP(Y$4,$X$1:$AC$2,2,FALSE)*'[5]Number of Hazard Events'!D106*HLOOKUP(Y$4,[5]Assumptions!$B$2:$H$3,2,FALSE)</f>
        <v>4966509297.9050016</v>
      </c>
      <c r="Z106" s="84">
        <f>HLOOKUP(Z$5,$AE$1:$AH$3,2,FALSE)*INDEX('[5]Pop and Housing Units'!$J$4:$Q$115,MATCH('Relocation Components'!$B106,'[5]Pop and Housing Units'!$Q$4:$Q$115,0),MATCH('Relocation Components'!Z$4,'[5]Pop and Housing Units'!$J$4:$Q$4,0))*HLOOKUP(Z$4,$X$1:$AC$2,2,FALSE)*'[5]Number of Hazard Events'!E106*HLOOKUP(Z$4,[5]Assumptions!$B$2:$H$3,2,FALSE)</f>
        <v>0</v>
      </c>
      <c r="AA106" s="84">
        <f>HLOOKUP(AA$5,$AE$1:$AH$3,2,FALSE)*INDEX('[5]Pop and Housing Units'!$J$4:$Q$115,MATCH('Relocation Components'!$B106,'[5]Pop and Housing Units'!$Q$4:$Q$115,0),MATCH('Relocation Components'!AA$4,'[5]Pop and Housing Units'!$J$4:$Q$4,0))*HLOOKUP(AA$4,$X$1:$AC$2,2,FALSE)*'[5]Number of Hazard Events'!F106*HLOOKUP(AA$4,[5]Assumptions!$B$2:$H$3,2,FALSE)</f>
        <v>16762279504.323128</v>
      </c>
      <c r="AB106" s="84">
        <f>HLOOKUP(AB$5,$AE$1:$AH$3,2,FALSE)*INDEX('[5]Pop and Housing Units'!$J$4:$Q$115,MATCH('Relocation Components'!$B106,'[5]Pop and Housing Units'!$Q$4:$Q$115,0),MATCH('Relocation Components'!AB$4,'[5]Pop and Housing Units'!$J$4:$Q$4,0))*HLOOKUP(AB$4,$X$1:$AC$2,2,FALSE)*'[5]Number of Hazard Events'!G106*HLOOKUP(AB$4,[5]Assumptions!$B$2:$H$3,2,FALSE)</f>
        <v>4865511218.953969</v>
      </c>
      <c r="AC106" s="84">
        <f>HLOOKUP(AC$5,$AE$1:$AH$3,2,FALSE)*INDEX('[5]Pop and Housing Units'!$J$4:$Q$115,MATCH('Relocation Components'!$B106,'[5]Pop and Housing Units'!$Q$4:$Q$115,0),MATCH('Relocation Components'!AC$4,'[5]Pop and Housing Units'!$J$4:$Q$4,0))*HLOOKUP(AC$4,$X$1:$AC$2,2,FALSE)*'[5]Number of Hazard Events'!H106*HLOOKUP(AC$4,[5]Assumptions!$B$2:$H$3,2,FALSE)</f>
        <v>0</v>
      </c>
      <c r="AD106" s="84">
        <f>HLOOKUP(AD$5,$AE$1:$AH$3,2,FALSE)*INDEX('[5]Pop and Housing Units'!$J$4:$Q$115,MATCH('Relocation Components'!$B106,'[5]Pop and Housing Units'!$Q$4:$Q$115,0),MATCH('Relocation Components'!AD$4,'[5]Pop and Housing Units'!$J$4:$Q$4,0))*HLOOKUP(AD$4,$X$1:$AC$2,2,FALSE)*'[5]Number of Hazard Events'!I106*HLOOKUP(AD$4,[5]Assumptions!$B$2:$H$3,2,FALSE)</f>
        <v>40773802530.387604</v>
      </c>
      <c r="AE106" s="84">
        <f>HLOOKUP(AE$5,$AE$1:$AH$3,2,FALSE)*INDEX('[5]Pop and Housing Units'!$J$4:$Q$115,MATCH('Relocation Components'!$B106,'[5]Pop and Housing Units'!$Q$4:$Q$115,0),MATCH('Relocation Components'!AE$4,'[5]Pop and Housing Units'!$J$4:$Q$4,0))*HLOOKUP(AE$4,$X$1:$AC$2,2,FALSE)*'[5]Number of Hazard Events'!J106*HLOOKUP(AE$4,[5]Assumptions!$B$2:$H$3,2,FALSE)</f>
        <v>8405755019.1414623</v>
      </c>
      <c r="AF106" s="84">
        <f>HLOOKUP(AF$5,$AE$1:$AH$3,2,FALSE)*INDEX('[5]Pop and Housing Units'!$J$4:$Q$115,MATCH('Relocation Components'!$B106,'[5]Pop and Housing Units'!$Q$4:$Q$115,0),MATCH('Relocation Components'!AF$4,'[5]Pop and Housing Units'!$J$4:$Q$4,0))*HLOOKUP(AF$4,$X$1:$AC$2,2,FALSE)*'[5]Number of Hazard Events'!K106*HLOOKUP(AF$4,[5]Assumptions!$B$2:$H$3,2,FALSE)</f>
        <v>0</v>
      </c>
      <c r="AG106" s="84">
        <f>HLOOKUP(AG$5,$AE$1:$AH$3,2,FALSE)*INDEX('[5]Pop and Housing Units'!$J$4:$Q$115,MATCH('Relocation Components'!$B106,'[5]Pop and Housing Units'!$Q$4:$Q$115,0),MATCH('Relocation Components'!AG$4,'[5]Pop and Housing Units'!$J$4:$Q$4,0))*HLOOKUP(AG$4,$X$1:$AC$2,2,FALSE)*'[5]Number of Hazard Events'!L106*HLOOKUP(AG$4,[5]Assumptions!$B$2:$H$3,2,FALSE)</f>
        <v>115549178.74696906</v>
      </c>
      <c r="AH106" s="84">
        <f>HLOOKUP(AH$5,$AE$1:$AH$3,2,FALSE)*INDEX('[5]Pop and Housing Units'!$J$4:$Q$115,MATCH('Relocation Components'!$B106,'[5]Pop and Housing Units'!$Q$4:$Q$115,0),MATCH('Relocation Components'!AH$4,'[5]Pop and Housing Units'!$J$4:$Q$4,0))*HLOOKUP(AH$4,$X$1:$AC$2,2,FALSE)*'[5]Number of Hazard Events'!M106*HLOOKUP(AH$4,[5]Assumptions!$B$2:$H$3,2,FALSE)</f>
        <v>39864466.667704321</v>
      </c>
      <c r="AI106" s="84">
        <f>HLOOKUP(AI$5,$AE$1:$AH$3,2,FALSE)*INDEX('[5]Pop and Housing Units'!$J$4:$Q$115,MATCH('Relocation Components'!$B106,'[5]Pop and Housing Units'!$Q$4:$Q$115,0),MATCH('Relocation Components'!AI$4,'[5]Pop and Housing Units'!$J$4:$Q$4,0))*HLOOKUP(AI$4,$X$1:$AC$2,2,FALSE)*'[5]Number of Hazard Events'!N106*HLOOKUP(AI$4,[5]Assumptions!$B$2:$H$3,2,FALSE)</f>
        <v>0</v>
      </c>
      <c r="AJ106" s="84">
        <f>HLOOKUP(AJ$5,$AE$1:$AH$3,2,FALSE)*INDEX('[5]Pop and Housing Units'!$J$4:$Q$115,MATCH('Relocation Components'!$B106,'[5]Pop and Housing Units'!$Q$4:$Q$115,0),MATCH('Relocation Components'!AJ$4,'[5]Pop and Housing Units'!$J$4:$Q$4,0))*HLOOKUP(AJ$4,$X$1:$AC$2,2,FALSE)*'[5]Number of Hazard Events'!O106*HLOOKUP(AJ$4,[5]Assumptions!$B$2:$H$3,2,FALSE)</f>
        <v>120687048.10168217</v>
      </c>
      <c r="AK106" s="84">
        <f>HLOOKUP(AK$5,$AE$1:$AH$3,2,FALSE)*INDEX('[5]Pop and Housing Units'!$J$4:$Q$115,MATCH('Relocation Components'!$B106,'[5]Pop and Housing Units'!$Q$4:$Q$115,0),MATCH('Relocation Components'!AK$4,'[5]Pop and Housing Units'!$J$4:$Q$4,0))*HLOOKUP(AK$4,$X$1:$AC$2,2,FALSE)*'[5]Number of Hazard Events'!P106*HLOOKUP(AK$4,[5]Assumptions!$B$2:$H$3,2,FALSE)</f>
        <v>43321539.74203705</v>
      </c>
      <c r="AL106" s="84">
        <f>HLOOKUP(AL$5,$AE$1:$AH$3,2,FALSE)*INDEX('[5]Pop and Housing Units'!$J$4:$Q$115,MATCH('Relocation Components'!$B106,'[5]Pop and Housing Units'!$Q$4:$Q$115,0),MATCH('Relocation Components'!AL$4,'[5]Pop and Housing Units'!$J$4:$Q$4,0))*HLOOKUP(AL$4,$X$1:$AC$2,2,FALSE)*'[5]Number of Hazard Events'!Q106*HLOOKUP(AL$4,[5]Assumptions!$B$2:$H$3,2,FALSE)</f>
        <v>0</v>
      </c>
      <c r="AM106" s="84">
        <f>HLOOKUP(AM$5,$AE$1:$AH$3,2,FALSE)*INDEX('[5]Pop and Housing Units'!$J$4:$Q$115,MATCH('Relocation Components'!$B106,'[5]Pop and Housing Units'!$Q$4:$Q$115,0),MATCH('Relocation Components'!AM$4,'[5]Pop and Housing Units'!$J$4:$Q$4,0))*HLOOKUP(AM$4,$X$1:$AC$2,2,FALSE)*'[5]Number of Hazard Events'!R106*HLOOKUP(AM$4,[5]Assumptions!$B$2:$H$3,2,FALSE)</f>
        <v>27463338.234671004</v>
      </c>
      <c r="AN106" s="84">
        <f>HLOOKUP(AN$5,$AE$1:$AH$3,2,FALSE)*INDEX('[5]Pop and Housing Units'!$J$4:$Q$115,MATCH('Relocation Components'!$B106,'[5]Pop and Housing Units'!$Q$4:$Q$115,0),MATCH('Relocation Components'!AN$4,'[5]Pop and Housing Units'!$J$4:$Q$4,0))*HLOOKUP(AN$4,$X$1:$AC$2,2,FALSE)*'[5]Number of Hazard Events'!S106*HLOOKUP(AN$4,[5]Assumptions!$B$2:$H$3,2,FALSE)</f>
        <v>7734572.8089481611</v>
      </c>
      <c r="AO106" s="84">
        <f>HLOOKUP(AO$5,$AE$1:$AH$3,2,FALSE)*INDEX('[5]Pop and Housing Units'!$J$4:$Q$115,MATCH('Relocation Components'!$B106,'[5]Pop and Housing Units'!$Q$4:$Q$115,0),MATCH('Relocation Components'!AO$4,'[5]Pop and Housing Units'!$J$4:$Q$4,0))*HLOOKUP(AO$4,$X$1:$AC$2,2,FALSE)*'[5]Number of Hazard Events'!T106*HLOOKUP(AO$4,[5]Assumptions!$B$2:$H$3,2,FALSE)</f>
        <v>0</v>
      </c>
      <c r="AP106" s="60">
        <f t="shared" si="20"/>
        <v>91716791569.751511</v>
      </c>
      <c r="AQ106" s="60">
        <f>'Emergency Relocation Component'!AN116</f>
        <v>91710290711.048752</v>
      </c>
      <c r="AR106" s="60">
        <f t="shared" si="25"/>
        <v>6500858.7027587891</v>
      </c>
      <c r="AS106" s="60">
        <f t="shared" si="26"/>
        <v>11051459.79468994</v>
      </c>
      <c r="AT106" s="60">
        <f t="shared" si="27"/>
        <v>-37640606687.110977</v>
      </c>
    </row>
    <row r="107" spans="1:46">
      <c r="A107">
        <f t="shared" si="22"/>
        <v>0.02</v>
      </c>
      <c r="B107" s="12">
        <f t="shared" si="21"/>
        <v>2121</v>
      </c>
      <c r="C107" s="60">
        <f>IF(MOD($B107,10)=0,VLOOKUP($B107,'[6]R1 Analysis'!$B$45:$X$58,23,FALSE),(VLOOKUP(CEILING($B107,10),$B$6:$R$116,COLUMN()-1,FALSE)-VLOOKUP(FLOOR($B107,10),$B$6:$R$116,COLUMN()-1,FALSE))/10+C106)</f>
        <v>18174363.330064498</v>
      </c>
      <c r="D107" s="60">
        <f>IF(MOD($B107,10)=0,VLOOKUP($B107,'[6]R1 Analysis'!$B$45:$X$58,15,FALSE),(VLOOKUP(CEILING($B107,10),$B$6:$R$116,COLUMN()-1,FALSE)-VLOOKUP(FLOOR($B107,10),$B$6:$R$116,COLUMN()-1,FALSE))/10+D106)</f>
        <v>2842366.6299303831</v>
      </c>
      <c r="E107" s="60">
        <f>IF(MOD($B107,10)=0,VLOOKUP($B107,'[6]R1 Analysis'!$B$45:$X$58,22,FALSE),(VLOOKUP(CEILING($B107,10),$B$6:$R$116,COLUMN()-1,FALSE)-VLOOKUP(FLOOR($B107,10),$B$6:$R$116,COLUMN()-1,FALSE))/10+E106)</f>
        <v>595174.93692181061</v>
      </c>
      <c r="F107" s="60">
        <f>IF(MOD($B107,10)=0,VLOOKUP($B107,'[6]R2 Analysis'!$B$45:$X$58,8,FALSE),(VLOOKUP(CEILING($B107,10),$B$6:$R$116,COLUMN()-1,FALSE)-VLOOKUP(FLOOR($B107,10),$B$6:$R$116,COLUMN()-1,FALSE))/10+F106)</f>
        <v>177153141.22085711</v>
      </c>
      <c r="G107" s="60">
        <f>IF(MOD($B107,10)=0,VLOOKUP($B107,'[6]R2 Analysis'!$B$45:$X$58,15,FALSE),(VLOOKUP(CEILING($B107,10),$B$6:$R$116,COLUMN()-1,FALSE)-VLOOKUP(FLOOR($B107,10),$B$6:$R$116,COLUMN()-1,FALSE))/10+G106)</f>
        <v>5562123.878162791</v>
      </c>
      <c r="H107" s="60">
        <f>IF(MOD($B107,10)=0,VLOOKUP($B107,'[6]R2 Analysis'!$B$45:$X$58,22,FALSE),(VLOOKUP(CEILING($B107,10),$B$6:$R$116,COLUMN()-1,FALSE)-VLOOKUP(FLOOR($B107,10),$B$6:$R$116,COLUMN()-1,FALSE))/10+H106)</f>
        <v>1144169.708151852</v>
      </c>
      <c r="I107" s="60">
        <f>IF(MOD($B107,10)=0,VLOOKUP($B107,'[6]R3 Analysis'!$B$45:$X$58,8,FALSE),(VLOOKUP(CEILING($B107,10),$B$6:$R$116,COLUMN()-1,FALSE)-VLOOKUP(FLOOR($B107,10),$B$6:$R$116,COLUMN()-1,FALSE))/10+I106)</f>
        <v>28965658.699600004</v>
      </c>
      <c r="J107" s="60">
        <f>IF(MOD($B107,10)=0,VLOOKUP($B107,'[6]R3 Analysis'!$B$45:$X$58,15,FALSE),(VLOOKUP(CEILING($B107,10),$B$6:$R$116,COLUMN()-1,FALSE)-VLOOKUP(FLOOR($B107,10),$B$6:$R$116,COLUMN()-1,FALSE))/10+J106)</f>
        <v>2004917.7324000001</v>
      </c>
      <c r="K107" s="60">
        <f>IF(MOD($B107,10)=0,VLOOKUP($B107,'[6]R3 Analysis'!$B$45:$X$58,22,FALSE),(VLOOKUP(CEILING($B107,10),$B$6:$R$116,COLUMN()-1,FALSE)-VLOOKUP(FLOOR($B107,10),$B$6:$R$116,COLUMN()-1,FALSE))/10+K106)</f>
        <v>765255.89591711713</v>
      </c>
      <c r="L107" s="60">
        <f>IF(MOD($B107,10)=0,VLOOKUP($B107,'[6]R4 Analysis'!$B$45:$X$58,8,FALSE),(VLOOKUP(CEILING($B107,10),$B$6:$R$116,COLUMN()-1,FALSE)-VLOOKUP(FLOOR($B107,10),$B$6:$R$116,COLUMN()-1,FALSE))/10+L106)</f>
        <v>18110961.740660578</v>
      </c>
      <c r="M107" s="60">
        <f>IF(MOD($B107,10)=0,VLOOKUP($B107,'[6]R4 Analysis'!$B$45:$X$58,15,FALSE),(VLOOKUP(CEILING($B107,10),$B$6:$R$116,COLUMN()-1,FALSE)-VLOOKUP(FLOOR($B107,10),$B$6:$R$116,COLUMN()-1,FALSE))/10+M106)</f>
        <v>675437.36166186852</v>
      </c>
      <c r="N107" s="60">
        <f>IF(MOD($B107,10)=0,VLOOKUP($B107,'[6]R4 Analysis'!$B$45:$X$58,22,FALSE),(VLOOKUP(CEILING($B107,10),$B$6:$R$116,COLUMN()-1,FALSE)-VLOOKUP(FLOOR($B107,10),$B$6:$R$116,COLUMN()-1,FALSE))/10+N106)</f>
        <v>247881.60345477704</v>
      </c>
      <c r="O107" s="60">
        <f>IF(MOD($B107,10)=0,VLOOKUP($B107,'[6]R5 Analysis'!$B$45:$X$58,8,FALSE),(VLOOKUP(CEILING($B107,10),$B$6:$R$116,COLUMN()-1,FALSE)-VLOOKUP(FLOOR($B107,10),$B$6:$R$116,COLUMN()-1,FALSE))/10+O106)</f>
        <v>40576314.160950005</v>
      </c>
      <c r="P107" s="60">
        <f>IF(MOD($B107,10)=0,VLOOKUP($B107,'[6]R5 Analysis'!$B$45:$X$58,15,FALSE),(VLOOKUP(CEILING($B107,10),$B$6:$R$116,COLUMN()-1,FALSE)-VLOOKUP(FLOOR($B107,10),$B$6:$R$116,COLUMN()-1,FALSE))/10+P106)</f>
        <v>580772.75564275868</v>
      </c>
      <c r="Q107" s="60">
        <f>IF(MOD($B107,10)=0,VLOOKUP($B107,'[6]R5 Analysis'!$B$45:$X$58,22,FALSE),(VLOOKUP(CEILING($B107,10),$B$6:$R$116,COLUMN()-1,FALSE)-VLOOKUP(FLOOR($B107,10),$B$6:$R$116,COLUMN()-1,FALSE))/10+Q106)</f>
        <v>241109.85033367347</v>
      </c>
      <c r="R107" s="60">
        <f>IF(MOD($B107,10)=0,VLOOKUP($B107,'[6]R6 Analysis'!$B$45:$X$58,8,FALSE),(VLOOKUP(CEILING($B107,10),$B$6:$R$116,COLUMN()-1,FALSE)-VLOOKUP(FLOOR($B107,10),$B$6:$R$116,COLUMN()-1,FALSE))/10+R106)</f>
        <v>2309424.0731250001</v>
      </c>
      <c r="S107" s="60">
        <f>IF(MOD($B107,10)=0,VLOOKUP($B107,'[6]R6 Analysis'!$B$45:$X$58,15,FALSE),(VLOOKUP(CEILING($B107,10),$B$6:$T$116,COLUMN()-1,FALSE)-VLOOKUP(FLOOR($B107,10),$B$6:$T$116,COLUMN()-1,FALSE))/10+S106)</f>
        <v>283216.56356000004</v>
      </c>
      <c r="T107" s="60">
        <f>IF(MOD($B107,10)=0,VLOOKUP($B107,'[6]R6 Analysis'!$B$45:$X$58,22,FALSE),(VLOOKUP(CEILING($B107,10),$B$6:$T$116,COLUMN()-1,FALSE)-VLOOKUP(FLOOR($B107,10),$B$6:$T$116,COLUMN()-1,FALSE))/10+T106)</f>
        <v>155487.21839267795</v>
      </c>
      <c r="U107" s="60">
        <f t="shared" si="23"/>
        <v>300387777.35978693</v>
      </c>
      <c r="V107" s="60">
        <f>'Emergency Relocation Component'!U117</f>
        <v>39650755191.768585</v>
      </c>
      <c r="W107" s="103">
        <f t="shared" si="24"/>
        <v>-39350367414.408798</v>
      </c>
      <c r="X107" s="84">
        <f>HLOOKUP(X$5,$AE$1:$AH$3,2,FALSE)*INDEX('[5]Pop and Housing Units'!$J$4:$Q$115,MATCH('Relocation Components'!$B107,'[5]Pop and Housing Units'!$Q$4:$Q$115,0),MATCH('Relocation Components'!X$4,'[5]Pop and Housing Units'!$J$4:$Q$4,0))*HLOOKUP(X$4,$X$1:$AC$2,2,FALSE)*'[5]Number of Hazard Events'!C107*HLOOKUP(X$4,[5]Assumptions!$B$2:$H$3,2,FALSE)</f>
        <v>16264914716.995071</v>
      </c>
      <c r="Y107" s="84">
        <f>HLOOKUP(Y$5,$AE$1:$AH$3,2,FALSE)*INDEX('[5]Pop and Housing Units'!$J$4:$Q$115,MATCH('Relocation Components'!$B107,'[5]Pop and Housing Units'!$Q$4:$Q$115,0),MATCH('Relocation Components'!Y$4,'[5]Pop and Housing Units'!$J$4:$Q$4,0))*HLOOKUP(Y$4,$X$1:$AC$2,2,FALSE)*'[5]Number of Hazard Events'!D107*HLOOKUP(Y$4,[5]Assumptions!$B$2:$H$3,2,FALSE)</f>
        <v>5181482816.684535</v>
      </c>
      <c r="Z107" s="84">
        <f>HLOOKUP(Z$5,$AE$1:$AH$3,2,FALSE)*INDEX('[5]Pop and Housing Units'!$J$4:$Q$115,MATCH('Relocation Components'!$B107,'[5]Pop and Housing Units'!$Q$4:$Q$115,0),MATCH('Relocation Components'!Z$4,'[5]Pop and Housing Units'!$J$4:$Q$4,0))*HLOOKUP(Z$4,$X$1:$AC$2,2,FALSE)*'[5]Number of Hazard Events'!E107*HLOOKUP(Z$4,[5]Assumptions!$B$2:$H$3,2,FALSE)</f>
        <v>0</v>
      </c>
      <c r="AA107" s="84">
        <f>HLOOKUP(AA$5,$AE$1:$AH$3,2,FALSE)*INDEX('[5]Pop and Housing Units'!$J$4:$Q$115,MATCH('Relocation Components'!$B107,'[5]Pop and Housing Units'!$Q$4:$Q$115,0),MATCH('Relocation Components'!AA$4,'[5]Pop and Housing Units'!$J$4:$Q$4,0))*HLOOKUP(AA$4,$X$1:$AC$2,2,FALSE)*'[5]Number of Hazard Events'!F107*HLOOKUP(AA$4,[5]Assumptions!$B$2:$H$3,2,FALSE)</f>
        <v>17477614984.093353</v>
      </c>
      <c r="AB107" s="84">
        <f>HLOOKUP(AB$5,$AE$1:$AH$3,2,FALSE)*INDEX('[5]Pop and Housing Units'!$J$4:$Q$115,MATCH('Relocation Components'!$B107,'[5]Pop and Housing Units'!$Q$4:$Q$115,0),MATCH('Relocation Components'!AB$4,'[5]Pop and Housing Units'!$J$4:$Q$4,0))*HLOOKUP(AB$4,$X$1:$AC$2,2,FALSE)*'[5]Number of Hazard Events'!G107*HLOOKUP(AB$4,[5]Assumptions!$B$2:$H$3,2,FALSE)</f>
        <v>5073327254.9439068</v>
      </c>
      <c r="AC107" s="84">
        <f>HLOOKUP(AC$5,$AE$1:$AH$3,2,FALSE)*INDEX('[5]Pop and Housing Units'!$J$4:$Q$115,MATCH('Relocation Components'!$B107,'[5]Pop and Housing Units'!$Q$4:$Q$115,0),MATCH('Relocation Components'!AC$4,'[5]Pop and Housing Units'!$J$4:$Q$4,0))*HLOOKUP(AC$4,$X$1:$AC$2,2,FALSE)*'[5]Number of Hazard Events'!H107*HLOOKUP(AC$4,[5]Assumptions!$B$2:$H$3,2,FALSE)</f>
        <v>0</v>
      </c>
      <c r="AD107" s="84">
        <f>HLOOKUP(AD$5,$AE$1:$AH$3,2,FALSE)*INDEX('[5]Pop and Housing Units'!$J$4:$Q$115,MATCH('Relocation Components'!$B107,'[5]Pop and Housing Units'!$Q$4:$Q$115,0),MATCH('Relocation Components'!AD$4,'[5]Pop and Housing Units'!$J$4:$Q$4,0))*HLOOKUP(AD$4,$X$1:$AC$2,2,FALSE)*'[5]Number of Hazard Events'!I107*HLOOKUP(AD$4,[5]Assumptions!$B$2:$H$3,2,FALSE)</f>
        <v>42538466609.31501</v>
      </c>
      <c r="AE107" s="84">
        <f>HLOOKUP(AE$5,$AE$1:$AH$3,2,FALSE)*INDEX('[5]Pop and Housing Units'!$J$4:$Q$115,MATCH('Relocation Components'!$B107,'[5]Pop and Housing Units'!$Q$4:$Q$115,0),MATCH('Relocation Components'!AE$4,'[5]Pop and Housing Units'!$J$4:$Q$4,0))*HLOOKUP(AE$4,$X$1:$AC$2,2,FALSE)*'[5]Number of Hazard Events'!J107*HLOOKUP(AE$4,[5]Assumptions!$B$2:$H$3,2,FALSE)</f>
        <v>8769513945.2080059</v>
      </c>
      <c r="AF107" s="84">
        <f>HLOOKUP(AF$5,$AE$1:$AH$3,2,FALSE)*INDEX('[5]Pop and Housing Units'!$J$4:$Q$115,MATCH('Relocation Components'!$B107,'[5]Pop and Housing Units'!$Q$4:$Q$115,0),MATCH('Relocation Components'!AF$4,'[5]Pop and Housing Units'!$J$4:$Q$4,0))*HLOOKUP(AF$4,$X$1:$AC$2,2,FALSE)*'[5]Number of Hazard Events'!K107*HLOOKUP(AF$4,[5]Assumptions!$B$2:$H$3,2,FALSE)</f>
        <v>0</v>
      </c>
      <c r="AG107" s="84">
        <f>HLOOKUP(AG$5,$AE$1:$AH$3,2,FALSE)*INDEX('[5]Pop and Housing Units'!$J$4:$Q$115,MATCH('Relocation Components'!$B107,'[5]Pop and Housing Units'!$Q$4:$Q$115,0),MATCH('Relocation Components'!AG$4,'[5]Pop and Housing Units'!$J$4:$Q$4,0))*HLOOKUP(AG$4,$X$1:$AC$2,2,FALSE)*'[5]Number of Hazard Events'!L107*HLOOKUP(AG$4,[5]Assumptions!$B$2:$H$3,2,FALSE)</f>
        <v>115504202.69125694</v>
      </c>
      <c r="AH107" s="84">
        <f>HLOOKUP(AH$5,$AE$1:$AH$3,2,FALSE)*INDEX('[5]Pop and Housing Units'!$J$4:$Q$115,MATCH('Relocation Components'!$B107,'[5]Pop and Housing Units'!$Q$4:$Q$115,0),MATCH('Relocation Components'!AH$4,'[5]Pop and Housing Units'!$J$4:$Q$4,0))*HLOOKUP(AH$4,$X$1:$AC$2,2,FALSE)*'[5]Number of Hazard Events'!M107*HLOOKUP(AH$4,[5]Assumptions!$B$2:$H$3,2,FALSE)</f>
        <v>39850630.100699469</v>
      </c>
      <c r="AI107" s="84">
        <f>HLOOKUP(AI$5,$AE$1:$AH$3,2,FALSE)*INDEX('[5]Pop and Housing Units'!$J$4:$Q$115,MATCH('Relocation Components'!$B107,'[5]Pop and Housing Units'!$Q$4:$Q$115,0),MATCH('Relocation Components'!AI$4,'[5]Pop and Housing Units'!$J$4:$Q$4,0))*HLOOKUP(AI$4,$X$1:$AC$2,2,FALSE)*'[5]Number of Hazard Events'!N107*HLOOKUP(AI$4,[5]Assumptions!$B$2:$H$3,2,FALSE)</f>
        <v>0</v>
      </c>
      <c r="AJ107" s="84">
        <f>HLOOKUP(AJ$5,$AE$1:$AH$3,2,FALSE)*INDEX('[5]Pop and Housing Units'!$J$4:$Q$115,MATCH('Relocation Components'!$B107,'[5]Pop and Housing Units'!$Q$4:$Q$115,0),MATCH('Relocation Components'!AJ$4,'[5]Pop and Housing Units'!$J$4:$Q$4,0))*HLOOKUP(AJ$4,$X$1:$AC$2,2,FALSE)*'[5]Number of Hazard Events'!O107*HLOOKUP(AJ$4,[5]Assumptions!$B$2:$H$3,2,FALSE)</f>
        <v>120644757.35880631</v>
      </c>
      <c r="AK107" s="84">
        <f>HLOOKUP(AK$5,$AE$1:$AH$3,2,FALSE)*INDEX('[5]Pop and Housing Units'!$J$4:$Q$115,MATCH('Relocation Components'!$B107,'[5]Pop and Housing Units'!$Q$4:$Q$115,0),MATCH('Relocation Components'!AK$4,'[5]Pop and Housing Units'!$J$4:$Q$4,0))*HLOOKUP(AK$4,$X$1:$AC$2,2,FALSE)*'[5]Number of Hazard Events'!P107*HLOOKUP(AK$4,[5]Assumptions!$B$2:$H$3,2,FALSE)</f>
        <v>43315971.330691263</v>
      </c>
      <c r="AL107" s="84">
        <f>HLOOKUP(AL$5,$AE$1:$AH$3,2,FALSE)*INDEX('[5]Pop and Housing Units'!$J$4:$Q$115,MATCH('Relocation Components'!$B107,'[5]Pop and Housing Units'!$Q$4:$Q$115,0),MATCH('Relocation Components'!AL$4,'[5]Pop and Housing Units'!$J$4:$Q$4,0))*HLOOKUP(AL$4,$X$1:$AC$2,2,FALSE)*'[5]Number of Hazard Events'!Q107*HLOOKUP(AL$4,[5]Assumptions!$B$2:$H$3,2,FALSE)</f>
        <v>0</v>
      </c>
      <c r="AM107" s="84">
        <f>HLOOKUP(AM$5,$AE$1:$AH$3,2,FALSE)*INDEX('[5]Pop and Housing Units'!$J$4:$Q$115,MATCH('Relocation Components'!$B107,'[5]Pop and Housing Units'!$Q$4:$Q$115,0),MATCH('Relocation Components'!AM$4,'[5]Pop and Housing Units'!$J$4:$Q$4,0))*HLOOKUP(AM$4,$X$1:$AC$2,2,FALSE)*'[5]Number of Hazard Events'!R107*HLOOKUP(AM$4,[5]Assumptions!$B$2:$H$3,2,FALSE)</f>
        <v>27596205.695652563</v>
      </c>
      <c r="AN107" s="84">
        <f>HLOOKUP(AN$5,$AE$1:$AH$3,2,FALSE)*INDEX('[5]Pop and Housing Units'!$J$4:$Q$115,MATCH('Relocation Components'!$B107,'[5]Pop and Housing Units'!$Q$4:$Q$115,0),MATCH('Relocation Components'!AN$4,'[5]Pop and Housing Units'!$J$4:$Q$4,0))*HLOOKUP(AN$4,$X$1:$AC$2,2,FALSE)*'[5]Number of Hazard Events'!S107*HLOOKUP(AN$4,[5]Assumptions!$B$2:$H$3,2,FALSE)</f>
        <v>7772223.675924303</v>
      </c>
      <c r="AO107" s="84">
        <f>HLOOKUP(AO$5,$AE$1:$AH$3,2,FALSE)*INDEX('[5]Pop and Housing Units'!$J$4:$Q$115,MATCH('Relocation Components'!$B107,'[5]Pop and Housing Units'!$Q$4:$Q$115,0),MATCH('Relocation Components'!AO$4,'[5]Pop and Housing Units'!$J$4:$Q$4,0))*HLOOKUP(AO$4,$X$1:$AC$2,2,FALSE)*'[5]Number of Hazard Events'!T107*HLOOKUP(AO$4,[5]Assumptions!$B$2:$H$3,2,FALSE)</f>
        <v>0</v>
      </c>
      <c r="AP107" s="60">
        <f t="shared" si="20"/>
        <v>95660004318.092911</v>
      </c>
      <c r="AQ107" s="60">
        <f>'Emergency Relocation Component'!AN117</f>
        <v>95653237085.261841</v>
      </c>
      <c r="AR107" s="60">
        <f t="shared" si="25"/>
        <v>6767232.8310699463</v>
      </c>
      <c r="AS107" s="60">
        <f t="shared" si="26"/>
        <v>11504295.812818909</v>
      </c>
      <c r="AT107" s="60">
        <f t="shared" si="27"/>
        <v>-39338863118.595978</v>
      </c>
    </row>
    <row r="108" spans="1:46">
      <c r="A108">
        <f t="shared" si="22"/>
        <v>0.02</v>
      </c>
      <c r="B108" s="12">
        <f t="shared" si="21"/>
        <v>2122</v>
      </c>
      <c r="C108" s="60">
        <f>IF(MOD($B108,10)=0,VLOOKUP($B108,'[6]R1 Analysis'!$B$45:$X$58,23,FALSE),(VLOOKUP(CEILING($B108,10),$B$6:$R$116,COLUMN()-1,FALSE)-VLOOKUP(FLOOR($B108,10),$B$6:$R$116,COLUMN()-1,FALSE))/10+C107)</f>
        <v>18085168.340578713</v>
      </c>
      <c r="D108" s="60">
        <f>IF(MOD($B108,10)=0,VLOOKUP($B108,'[6]R1 Analysis'!$B$45:$X$58,15,FALSE),(VLOOKUP(CEILING($B108,10),$B$6:$R$116,COLUMN()-1,FALSE)-VLOOKUP(FLOOR($B108,10),$B$6:$R$116,COLUMN()-1,FALSE))/10+D107)</f>
        <v>2828150.0579233957</v>
      </c>
      <c r="E108" s="60">
        <f>IF(MOD($B108,10)=0,VLOOKUP($B108,'[6]R1 Analysis'!$B$45:$X$58,22,FALSE),(VLOOKUP(CEILING($B108,10),$B$6:$R$116,COLUMN()-1,FALSE)-VLOOKUP(FLOOR($B108,10),$B$6:$R$116,COLUMN()-1,FALSE))/10+E107)</f>
        <v>592205.6336460904</v>
      </c>
      <c r="F108" s="60">
        <f>IF(MOD($B108,10)=0,VLOOKUP($B108,'[6]R2 Analysis'!$B$45:$X$58,8,FALSE),(VLOOKUP(CEILING($B108,10),$B$6:$R$116,COLUMN()-1,FALSE)-VLOOKUP(FLOOR($B108,10),$B$6:$R$116,COLUMN()-1,FALSE))/10+F107)</f>
        <v>176260285.18742853</v>
      </c>
      <c r="G108" s="60">
        <f>IF(MOD($B108,10)=0,VLOOKUP($B108,'[6]R2 Analysis'!$B$45:$X$58,15,FALSE),(VLOOKUP(CEILING($B108,10),$B$6:$R$116,COLUMN()-1,FALSE)-VLOOKUP(FLOOR($B108,10),$B$6:$R$116,COLUMN()-1,FALSE))/10+G107)</f>
        <v>5534287.6949302331</v>
      </c>
      <c r="H108" s="60">
        <f>IF(MOD($B108,10)=0,VLOOKUP($B108,'[6]R2 Analysis'!$B$45:$X$58,22,FALSE),(VLOOKUP(CEILING($B108,10),$B$6:$R$116,COLUMN()-1,FALSE)-VLOOKUP(FLOOR($B108,10),$B$6:$R$116,COLUMN()-1,FALSE))/10+H107)</f>
        <v>1138458.1625074076</v>
      </c>
      <c r="I108" s="60">
        <f>IF(MOD($B108,10)=0,VLOOKUP($B108,'[6]R3 Analysis'!$B$45:$X$58,8,FALSE),(VLOOKUP(CEILING($B108,10),$B$6:$R$116,COLUMN()-1,FALSE)-VLOOKUP(FLOOR($B108,10),$B$6:$R$116,COLUMN()-1,FALSE))/10+I107)</f>
        <v>28821205.253651615</v>
      </c>
      <c r="J108" s="60">
        <f>IF(MOD($B108,10)=0,VLOOKUP($B108,'[6]R3 Analysis'!$B$45:$X$58,15,FALSE),(VLOOKUP(CEILING($B108,10),$B$6:$R$116,COLUMN()-1,FALSE)-VLOOKUP(FLOOR($B108,10),$B$6:$R$116,COLUMN()-1,FALSE))/10+J107)</f>
        <v>1994910.6408000002</v>
      </c>
      <c r="K108" s="60">
        <f>IF(MOD($B108,10)=0,VLOOKUP($B108,'[6]R3 Analysis'!$B$45:$X$58,22,FALSE),(VLOOKUP(CEILING($B108,10),$B$6:$R$116,COLUMN()-1,FALSE)-VLOOKUP(FLOOR($B108,10),$B$6:$R$116,COLUMN()-1,FALSE))/10+K107)</f>
        <v>761433.93451891886</v>
      </c>
      <c r="L108" s="60">
        <f>IF(MOD($B108,10)=0,VLOOKUP($B108,'[6]R4 Analysis'!$B$45:$X$58,8,FALSE),(VLOOKUP(CEILING($B108,10),$B$6:$R$116,COLUMN()-1,FALSE)-VLOOKUP(FLOOR($B108,10),$B$6:$R$116,COLUMN()-1,FALSE))/10+L107)</f>
        <v>18019951.882667311</v>
      </c>
      <c r="M108" s="60">
        <f>IF(MOD($B108,10)=0,VLOOKUP($B108,'[6]R4 Analysis'!$B$45:$X$58,15,FALSE),(VLOOKUP(CEILING($B108,10),$B$6:$R$116,COLUMN()-1,FALSE)-VLOOKUP(FLOOR($B108,10),$B$6:$R$116,COLUMN()-1,FALSE))/10+M107)</f>
        <v>672071.82478888868</v>
      </c>
      <c r="N108" s="60">
        <f>IF(MOD($B108,10)=0,VLOOKUP($B108,'[6]R4 Analysis'!$B$45:$X$58,22,FALSE),(VLOOKUP(CEILING($B108,10),$B$6:$R$116,COLUMN()-1,FALSE)-VLOOKUP(FLOOR($B108,10),$B$6:$R$116,COLUMN()-1,FALSE))/10+N107)</f>
        <v>246643.78794868058</v>
      </c>
      <c r="O108" s="60">
        <f>IF(MOD($B108,10)=0,VLOOKUP($B108,'[6]R5 Analysis'!$B$45:$X$58,8,FALSE),(VLOOKUP(CEILING($B108,10),$B$6:$R$116,COLUMN()-1,FALSE)-VLOOKUP(FLOOR($B108,10),$B$6:$R$116,COLUMN()-1,FALSE))/10+O107)</f>
        <v>40363733.602150008</v>
      </c>
      <c r="P108" s="60">
        <f>IF(MOD($B108,10)=0,VLOOKUP($B108,'[6]R5 Analysis'!$B$45:$X$58,15,FALSE),(VLOOKUP(CEILING($B108,10),$B$6:$R$116,COLUMN()-1,FALSE)-VLOOKUP(FLOOR($B108,10),$B$6:$R$116,COLUMN()-1,FALSE))/10+P107)</f>
        <v>577859.62280551728</v>
      </c>
      <c r="Q108" s="60">
        <f>IF(MOD($B108,10)=0,VLOOKUP($B108,'[6]R5 Analysis'!$B$45:$X$58,22,FALSE),(VLOOKUP(CEILING($B108,10),$B$6:$R$116,COLUMN()-1,FALSE)-VLOOKUP(FLOOR($B108,10),$B$6:$R$116,COLUMN()-1,FALSE))/10+Q107)</f>
        <v>239904.00386632653</v>
      </c>
      <c r="R108" s="60">
        <f>IF(MOD($B108,10)=0,VLOOKUP($B108,'[6]R6 Analysis'!$B$45:$X$58,8,FALSE),(VLOOKUP(CEILING($B108,10),$B$6:$R$116,COLUMN()-1,FALSE)-VLOOKUP(FLOOR($B108,10),$B$6:$R$116,COLUMN()-1,FALSE))/10+R107)</f>
        <v>2297580.8727500001</v>
      </c>
      <c r="S108" s="60">
        <f>IF(MOD($B108,10)=0,VLOOKUP($B108,'[6]R6 Analysis'!$B$45:$X$58,15,FALSE),(VLOOKUP(CEILING($B108,10),$B$6:$T$116,COLUMN()-1,FALSE)-VLOOKUP(FLOOR($B108,10),$B$6:$T$116,COLUMN()-1,FALSE))/10+S107)</f>
        <v>281772.63352000003</v>
      </c>
      <c r="T108" s="60">
        <f>IF(MOD($B108,10)=0,VLOOKUP($B108,'[6]R6 Analysis'!$B$45:$X$58,22,FALSE),(VLOOKUP(CEILING($B108,10),$B$6:$T$116,COLUMN()-1,FALSE)-VLOOKUP(FLOOR($B108,10),$B$6:$T$116,COLUMN()-1,FALSE))/10+T107)</f>
        <v>154709.63276501693</v>
      </c>
      <c r="U108" s="60">
        <f t="shared" si="23"/>
        <v>298870332.76924664</v>
      </c>
      <c r="V108" s="60">
        <f>'Emergency Relocation Component'!U118</f>
        <v>41422782288.550278</v>
      </c>
      <c r="W108" s="103">
        <f t="shared" si="24"/>
        <v>-41123911955.781029</v>
      </c>
      <c r="X108" s="84">
        <f>HLOOKUP(X$5,$AE$1:$AH$3,2,FALSE)*INDEX('[5]Pop and Housing Units'!$J$4:$Q$115,MATCH('Relocation Components'!$B108,'[5]Pop and Housing Units'!$Q$4:$Q$115,0),MATCH('Relocation Components'!X$4,'[5]Pop and Housing Units'!$J$4:$Q$4,0))*HLOOKUP(X$4,$X$1:$AC$2,2,FALSE)*'[5]Number of Hazard Events'!C108*HLOOKUP(X$4,[5]Assumptions!$B$2:$H$3,2,FALSE)</f>
        <v>16971598998.487011</v>
      </c>
      <c r="Y108" s="84">
        <f>HLOOKUP(Y$5,$AE$1:$AH$3,2,FALSE)*INDEX('[5]Pop and Housing Units'!$J$4:$Q$115,MATCH('Relocation Components'!$B108,'[5]Pop and Housing Units'!$Q$4:$Q$115,0),MATCH('Relocation Components'!Y$4,'[5]Pop and Housing Units'!$J$4:$Q$4,0))*HLOOKUP(Y$4,$X$1:$AC$2,2,FALSE)*'[5]Number of Hazard Events'!D108*HLOOKUP(Y$4,[5]Assumptions!$B$2:$H$3,2,FALSE)</f>
        <v>5405983284.7443666</v>
      </c>
      <c r="Z108" s="84">
        <f>HLOOKUP(Z$5,$AE$1:$AH$3,2,FALSE)*INDEX('[5]Pop and Housing Units'!$J$4:$Q$115,MATCH('Relocation Components'!$B108,'[5]Pop and Housing Units'!$Q$4:$Q$115,0),MATCH('Relocation Components'!Z$4,'[5]Pop and Housing Units'!$J$4:$Q$4,0))*HLOOKUP(Z$4,$X$1:$AC$2,2,FALSE)*'[5]Number of Hazard Events'!E108*HLOOKUP(Z$4,[5]Assumptions!$B$2:$H$3,2,FALSE)</f>
        <v>0</v>
      </c>
      <c r="AA108" s="84">
        <f>HLOOKUP(AA$5,$AE$1:$AH$3,2,FALSE)*INDEX('[5]Pop and Housing Units'!$J$4:$Q$115,MATCH('Relocation Components'!$B108,'[5]Pop and Housing Units'!$Q$4:$Q$115,0),MATCH('Relocation Components'!AA$4,'[5]Pop and Housing Units'!$J$4:$Q$4,0))*HLOOKUP(AA$4,$X$1:$AC$2,2,FALSE)*'[5]Number of Hazard Events'!F108*HLOOKUP(AA$4,[5]Assumptions!$B$2:$H$3,2,FALSE)</f>
        <v>18224660566.428894</v>
      </c>
      <c r="AB108" s="84">
        <f>HLOOKUP(AB$5,$AE$1:$AH$3,2,FALSE)*INDEX('[5]Pop and Housing Units'!$J$4:$Q$115,MATCH('Relocation Components'!$B108,'[5]Pop and Housing Units'!$Q$4:$Q$115,0),MATCH('Relocation Components'!AB$4,'[5]Pop and Housing Units'!$J$4:$Q$4,0))*HLOOKUP(AB$4,$X$1:$AC$2,2,FALSE)*'[5]Number of Hazard Events'!G108*HLOOKUP(AB$4,[5]Assumptions!$B$2:$H$3,2,FALSE)</f>
        <v>5290364816.3930378</v>
      </c>
      <c r="AC108" s="84">
        <f>HLOOKUP(AC$5,$AE$1:$AH$3,2,FALSE)*INDEX('[5]Pop and Housing Units'!$J$4:$Q$115,MATCH('Relocation Components'!$B108,'[5]Pop and Housing Units'!$Q$4:$Q$115,0),MATCH('Relocation Components'!AC$4,'[5]Pop and Housing Units'!$J$4:$Q$4,0))*HLOOKUP(AC$4,$X$1:$AC$2,2,FALSE)*'[5]Number of Hazard Events'!H108*HLOOKUP(AC$4,[5]Assumptions!$B$2:$H$3,2,FALSE)</f>
        <v>0</v>
      </c>
      <c r="AD108" s="84">
        <f>HLOOKUP(AD$5,$AE$1:$AH$3,2,FALSE)*INDEX('[5]Pop and Housing Units'!$J$4:$Q$115,MATCH('Relocation Components'!$B108,'[5]Pop and Housing Units'!$Q$4:$Q$115,0),MATCH('Relocation Components'!AD$4,'[5]Pop and Housing Units'!$J$4:$Q$4,0))*HLOOKUP(AD$4,$X$1:$AC$2,2,FALSE)*'[5]Number of Hazard Events'!I108*HLOOKUP(AD$4,[5]Assumptions!$B$2:$H$3,2,FALSE)</f>
        <v>44381371012.140663</v>
      </c>
      <c r="AE108" s="84">
        <f>HLOOKUP(AE$5,$AE$1:$AH$3,2,FALSE)*INDEX('[5]Pop and Housing Units'!$J$4:$Q$115,MATCH('Relocation Components'!$B108,'[5]Pop and Housing Units'!$Q$4:$Q$115,0),MATCH('Relocation Components'!AE$4,'[5]Pop and Housing Units'!$J$4:$Q$4,0))*HLOOKUP(AE$4,$X$1:$AC$2,2,FALSE)*'[5]Number of Hazard Events'!J108*HLOOKUP(AE$4,[5]Assumptions!$B$2:$H$3,2,FALSE)</f>
        <v>9149398995.4859676</v>
      </c>
      <c r="AF108" s="84">
        <f>HLOOKUP(AF$5,$AE$1:$AH$3,2,FALSE)*INDEX('[5]Pop and Housing Units'!$J$4:$Q$115,MATCH('Relocation Components'!$B108,'[5]Pop and Housing Units'!$Q$4:$Q$115,0),MATCH('Relocation Components'!AF$4,'[5]Pop and Housing Units'!$J$4:$Q$4,0))*HLOOKUP(AF$4,$X$1:$AC$2,2,FALSE)*'[5]Number of Hazard Events'!K108*HLOOKUP(AF$4,[5]Assumptions!$B$2:$H$3,2,FALSE)</f>
        <v>0</v>
      </c>
      <c r="AG108" s="84">
        <f>HLOOKUP(AG$5,$AE$1:$AH$3,2,FALSE)*INDEX('[5]Pop and Housing Units'!$J$4:$Q$115,MATCH('Relocation Components'!$B108,'[5]Pop and Housing Units'!$Q$4:$Q$115,0),MATCH('Relocation Components'!AG$4,'[5]Pop and Housing Units'!$J$4:$Q$4,0))*HLOOKUP(AG$4,$X$1:$AC$2,2,FALSE)*'[5]Number of Hazard Events'!L108*HLOOKUP(AG$4,[5]Assumptions!$B$2:$H$3,2,FALSE)</f>
        <v>115453872.16481094</v>
      </c>
      <c r="AH108" s="84">
        <f>HLOOKUP(AH$5,$AE$1:$AH$3,2,FALSE)*INDEX('[5]Pop and Housing Units'!$J$4:$Q$115,MATCH('Relocation Components'!$B108,'[5]Pop and Housing Units'!$Q$4:$Q$115,0),MATCH('Relocation Components'!AH$4,'[5]Pop and Housing Units'!$J$4:$Q$4,0))*HLOOKUP(AH$4,$X$1:$AC$2,2,FALSE)*'[5]Number of Hazard Events'!M108*HLOOKUP(AH$4,[5]Assumptions!$B$2:$H$3,2,FALSE)</f>
        <v>39834961.741075121</v>
      </c>
      <c r="AI108" s="84">
        <f>HLOOKUP(AI$5,$AE$1:$AH$3,2,FALSE)*INDEX('[5]Pop and Housing Units'!$J$4:$Q$115,MATCH('Relocation Components'!$B108,'[5]Pop and Housing Units'!$Q$4:$Q$115,0),MATCH('Relocation Components'!AI$4,'[5]Pop and Housing Units'!$J$4:$Q$4,0))*HLOOKUP(AI$4,$X$1:$AC$2,2,FALSE)*'[5]Number of Hazard Events'!N108*HLOOKUP(AI$4,[5]Assumptions!$B$2:$H$3,2,FALSE)</f>
        <v>0</v>
      </c>
      <c r="AJ108" s="84">
        <f>HLOOKUP(AJ$5,$AE$1:$AH$3,2,FALSE)*INDEX('[5]Pop and Housing Units'!$J$4:$Q$115,MATCH('Relocation Components'!$B108,'[5]Pop and Housing Units'!$Q$4:$Q$115,0),MATCH('Relocation Components'!AJ$4,'[5]Pop and Housing Units'!$J$4:$Q$4,0))*HLOOKUP(AJ$4,$X$1:$AC$2,2,FALSE)*'[5]Number of Hazard Events'!O108*HLOOKUP(AJ$4,[5]Assumptions!$B$2:$H$3,2,FALSE)</f>
        <v>120596319.16728643</v>
      </c>
      <c r="AK108" s="84">
        <f>HLOOKUP(AK$5,$AE$1:$AH$3,2,FALSE)*INDEX('[5]Pop and Housing Units'!$J$4:$Q$115,MATCH('Relocation Components'!$B108,'[5]Pop and Housing Units'!$Q$4:$Q$115,0),MATCH('Relocation Components'!AK$4,'[5]Pop and Housing Units'!$J$4:$Q$4,0))*HLOOKUP(AK$4,$X$1:$AC$2,2,FALSE)*'[5]Number of Hazard Events'!P108*HLOOKUP(AK$4,[5]Assumptions!$B$2:$H$3,2,FALSE)</f>
        <v>43308289.733874083</v>
      </c>
      <c r="AL108" s="84">
        <f>HLOOKUP(AL$5,$AE$1:$AH$3,2,FALSE)*INDEX('[5]Pop and Housing Units'!$J$4:$Q$115,MATCH('Relocation Components'!$B108,'[5]Pop and Housing Units'!$Q$4:$Q$115,0),MATCH('Relocation Components'!AL$4,'[5]Pop and Housing Units'!$J$4:$Q$4,0))*HLOOKUP(AL$4,$X$1:$AC$2,2,FALSE)*'[5]Number of Hazard Events'!Q108*HLOOKUP(AL$4,[5]Assumptions!$B$2:$H$3,2,FALSE)</f>
        <v>0</v>
      </c>
      <c r="AM108" s="84">
        <f>HLOOKUP(AM$5,$AE$1:$AH$3,2,FALSE)*INDEX('[5]Pop and Housing Units'!$J$4:$Q$115,MATCH('Relocation Components'!$B108,'[5]Pop and Housing Units'!$Q$4:$Q$115,0),MATCH('Relocation Components'!AM$4,'[5]Pop and Housing Units'!$J$4:$Q$4,0))*HLOOKUP(AM$4,$X$1:$AC$2,2,FALSE)*'[5]Number of Hazard Events'!R108*HLOOKUP(AM$4,[5]Assumptions!$B$2:$H$3,2,FALSE)</f>
        <v>27729021.84625499</v>
      </c>
      <c r="AN108" s="84">
        <f>HLOOKUP(AN$5,$AE$1:$AH$3,2,FALSE)*INDEX('[5]Pop and Housing Units'!$J$4:$Q$115,MATCH('Relocation Components'!$B108,'[5]Pop and Housing Units'!$Q$4:$Q$115,0),MATCH('Relocation Components'!AN$4,'[5]Pop and Housing Units'!$J$4:$Q$4,0))*HLOOKUP(AN$4,$X$1:$AC$2,2,FALSE)*'[5]Number of Hazard Events'!S108*HLOOKUP(AN$4,[5]Assumptions!$B$2:$H$3,2,FALSE)</f>
        <v>7809864.7096874882</v>
      </c>
      <c r="AO108" s="84">
        <f>HLOOKUP(AO$5,$AE$1:$AH$3,2,FALSE)*INDEX('[5]Pop and Housing Units'!$J$4:$Q$115,MATCH('Relocation Components'!$B108,'[5]Pop and Housing Units'!$Q$4:$Q$115,0),MATCH('Relocation Components'!AO$4,'[5]Pop and Housing Units'!$J$4:$Q$4,0))*HLOOKUP(AO$4,$X$1:$AC$2,2,FALSE)*'[5]Number of Hazard Events'!T108*HLOOKUP(AO$4,[5]Assumptions!$B$2:$H$3,2,FALSE)</f>
        <v>0</v>
      </c>
      <c r="AP108" s="60">
        <f t="shared" si="20"/>
        <v>99778110003.042908</v>
      </c>
      <c r="AQ108" s="60">
        <f>'Emergency Relocation Component'!AN118</f>
        <v>99771064699.734024</v>
      </c>
      <c r="AR108" s="60">
        <f t="shared" si="25"/>
        <v>7045303.308883667</v>
      </c>
      <c r="AS108" s="60">
        <f t="shared" si="26"/>
        <v>11977015.625102233</v>
      </c>
      <c r="AT108" s="60">
        <f t="shared" si="27"/>
        <v>-41111934940.15593</v>
      </c>
    </row>
    <row r="109" spans="1:46">
      <c r="A109">
        <f t="shared" si="22"/>
        <v>0.02</v>
      </c>
      <c r="B109" s="12">
        <f t="shared" si="21"/>
        <v>2123</v>
      </c>
      <c r="C109" s="60">
        <f>IF(MOD($B109,10)=0,VLOOKUP($B109,'[6]R1 Analysis'!$B$45:$X$58,23,FALSE),(VLOOKUP(CEILING($B109,10),$B$6:$R$116,COLUMN()-1,FALSE)-VLOOKUP(FLOOR($B109,10),$B$6:$R$116,COLUMN()-1,FALSE))/10+C108)</f>
        <v>17995973.351092927</v>
      </c>
      <c r="D109" s="60">
        <f>IF(MOD($B109,10)=0,VLOOKUP($B109,'[6]R1 Analysis'!$B$45:$X$58,15,FALSE),(VLOOKUP(CEILING($B109,10),$B$6:$R$116,COLUMN()-1,FALSE)-VLOOKUP(FLOOR($B109,10),$B$6:$R$116,COLUMN()-1,FALSE))/10+D108)</f>
        <v>2813933.4859164082</v>
      </c>
      <c r="E109" s="60">
        <f>IF(MOD($B109,10)=0,VLOOKUP($B109,'[6]R1 Analysis'!$B$45:$X$58,22,FALSE),(VLOOKUP(CEILING($B109,10),$B$6:$R$116,COLUMN()-1,FALSE)-VLOOKUP(FLOOR($B109,10),$B$6:$R$116,COLUMN()-1,FALSE))/10+E108)</f>
        <v>589236.33037037018</v>
      </c>
      <c r="F109" s="60">
        <f>IF(MOD($B109,10)=0,VLOOKUP($B109,'[6]R2 Analysis'!$B$45:$X$58,8,FALSE),(VLOOKUP(CEILING($B109,10),$B$6:$R$116,COLUMN()-1,FALSE)-VLOOKUP(FLOOR($B109,10),$B$6:$R$116,COLUMN()-1,FALSE))/10+F108)</f>
        <v>175367429.15399995</v>
      </c>
      <c r="G109" s="60">
        <f>IF(MOD($B109,10)=0,VLOOKUP($B109,'[6]R2 Analysis'!$B$45:$X$58,15,FALSE),(VLOOKUP(CEILING($B109,10),$B$6:$R$116,COLUMN()-1,FALSE)-VLOOKUP(FLOOR($B109,10),$B$6:$R$116,COLUMN()-1,FALSE))/10+G108)</f>
        <v>5506451.5116976751</v>
      </c>
      <c r="H109" s="60">
        <f>IF(MOD($B109,10)=0,VLOOKUP($B109,'[6]R2 Analysis'!$B$45:$X$58,22,FALSE),(VLOOKUP(CEILING($B109,10),$B$6:$R$116,COLUMN()-1,FALSE)-VLOOKUP(FLOOR($B109,10),$B$6:$R$116,COLUMN()-1,FALSE))/10+H108)</f>
        <v>1132746.6168629632</v>
      </c>
      <c r="I109" s="60">
        <f>IF(MOD($B109,10)=0,VLOOKUP($B109,'[6]R3 Analysis'!$B$45:$X$58,8,FALSE),(VLOOKUP(CEILING($B109,10),$B$6:$R$116,COLUMN()-1,FALSE)-VLOOKUP(FLOOR($B109,10),$B$6:$R$116,COLUMN()-1,FALSE))/10+I108)</f>
        <v>28676751.807703227</v>
      </c>
      <c r="J109" s="60">
        <f>IF(MOD($B109,10)=0,VLOOKUP($B109,'[6]R3 Analysis'!$B$45:$X$58,15,FALSE),(VLOOKUP(CEILING($B109,10),$B$6:$R$116,COLUMN()-1,FALSE)-VLOOKUP(FLOOR($B109,10),$B$6:$R$116,COLUMN()-1,FALSE))/10+J108)</f>
        <v>1984903.5492000002</v>
      </c>
      <c r="K109" s="60">
        <f>IF(MOD($B109,10)=0,VLOOKUP($B109,'[6]R3 Analysis'!$B$45:$X$58,22,FALSE),(VLOOKUP(CEILING($B109,10),$B$6:$R$116,COLUMN()-1,FALSE)-VLOOKUP(FLOOR($B109,10),$B$6:$R$116,COLUMN()-1,FALSE))/10+K108)</f>
        <v>757611.97312072059</v>
      </c>
      <c r="L109" s="60">
        <f>IF(MOD($B109,10)=0,VLOOKUP($B109,'[6]R4 Analysis'!$B$45:$X$58,8,FALSE),(VLOOKUP(CEILING($B109,10),$B$6:$R$116,COLUMN()-1,FALSE)-VLOOKUP(FLOOR($B109,10),$B$6:$R$116,COLUMN()-1,FALSE))/10+L108)</f>
        <v>17928942.024674043</v>
      </c>
      <c r="M109" s="60">
        <f>IF(MOD($B109,10)=0,VLOOKUP($B109,'[6]R4 Analysis'!$B$45:$X$58,15,FALSE),(VLOOKUP(CEILING($B109,10),$B$6:$R$116,COLUMN()-1,FALSE)-VLOOKUP(FLOOR($B109,10),$B$6:$R$116,COLUMN()-1,FALSE))/10+M108)</f>
        <v>668706.28791590885</v>
      </c>
      <c r="N109" s="60">
        <f>IF(MOD($B109,10)=0,VLOOKUP($B109,'[6]R4 Analysis'!$B$45:$X$58,22,FALSE),(VLOOKUP(CEILING($B109,10),$B$6:$R$116,COLUMN()-1,FALSE)-VLOOKUP(FLOOR($B109,10),$B$6:$R$116,COLUMN()-1,FALSE))/10+N108)</f>
        <v>245405.97244258411</v>
      </c>
      <c r="O109" s="60">
        <f>IF(MOD($B109,10)=0,VLOOKUP($B109,'[6]R5 Analysis'!$B$45:$X$58,8,FALSE),(VLOOKUP(CEILING($B109,10),$B$6:$R$116,COLUMN()-1,FALSE)-VLOOKUP(FLOOR($B109,10),$B$6:$R$116,COLUMN()-1,FALSE))/10+O108)</f>
        <v>40151153.043350011</v>
      </c>
      <c r="P109" s="60">
        <f>IF(MOD($B109,10)=0,VLOOKUP($B109,'[6]R5 Analysis'!$B$45:$X$58,15,FALSE),(VLOOKUP(CEILING($B109,10),$B$6:$R$116,COLUMN()-1,FALSE)-VLOOKUP(FLOOR($B109,10),$B$6:$R$116,COLUMN()-1,FALSE))/10+P108)</f>
        <v>574946.48996827588</v>
      </c>
      <c r="Q109" s="60">
        <f>IF(MOD($B109,10)=0,VLOOKUP($B109,'[6]R5 Analysis'!$B$45:$X$58,22,FALSE),(VLOOKUP(CEILING($B109,10),$B$6:$R$116,COLUMN()-1,FALSE)-VLOOKUP(FLOOR($B109,10),$B$6:$R$116,COLUMN()-1,FALSE))/10+Q108)</f>
        <v>238698.15739897959</v>
      </c>
      <c r="R109" s="60">
        <f>IF(MOD($B109,10)=0,VLOOKUP($B109,'[6]R6 Analysis'!$B$45:$X$58,8,FALSE),(VLOOKUP(CEILING($B109,10),$B$6:$R$116,COLUMN()-1,FALSE)-VLOOKUP(FLOOR($B109,10),$B$6:$R$116,COLUMN()-1,FALSE))/10+R108)</f>
        <v>2285737.6723750001</v>
      </c>
      <c r="S109" s="60">
        <f>IF(MOD($B109,10)=0,VLOOKUP($B109,'[6]R6 Analysis'!$B$45:$X$58,15,FALSE),(VLOOKUP(CEILING($B109,10),$B$6:$T$116,COLUMN()-1,FALSE)-VLOOKUP(FLOOR($B109,10),$B$6:$T$116,COLUMN()-1,FALSE))/10+S108)</f>
        <v>280328.70348000003</v>
      </c>
      <c r="T109" s="60">
        <f>IF(MOD($B109,10)=0,VLOOKUP($B109,'[6]R6 Analysis'!$B$45:$X$58,22,FALSE),(VLOOKUP(CEILING($B109,10),$B$6:$T$116,COLUMN()-1,FALSE)-VLOOKUP(FLOOR($B109,10),$B$6:$T$116,COLUMN()-1,FALSE))/10+T108)</f>
        <v>153932.0471373559</v>
      </c>
      <c r="U109" s="60">
        <f t="shared" si="23"/>
        <v>297352888.17870653</v>
      </c>
      <c r="V109" s="60">
        <f>'Emergency Relocation Component'!U119</f>
        <v>43272885207.030746</v>
      </c>
      <c r="W109" s="103">
        <f t="shared" si="24"/>
        <v>-42975532318.852043</v>
      </c>
      <c r="X109" s="84">
        <f>HLOOKUP(X$5,$AE$1:$AH$3,2,FALSE)*INDEX('[5]Pop and Housing Units'!$J$4:$Q$115,MATCH('Relocation Components'!$B109,'[5]Pop and Housing Units'!$Q$4:$Q$115,0),MATCH('Relocation Components'!X$4,'[5]Pop and Housing Units'!$J$4:$Q$4,0))*HLOOKUP(X$4,$X$1:$AC$2,2,FALSE)*'[5]Number of Hazard Events'!C109*HLOOKUP(X$4,[5]Assumptions!$B$2:$H$3,2,FALSE)</f>
        <v>17709677636.268768</v>
      </c>
      <c r="Y109" s="84">
        <f>HLOOKUP(Y$5,$AE$1:$AH$3,2,FALSE)*INDEX('[5]Pop and Housing Units'!$J$4:$Q$115,MATCH('Relocation Components'!$B109,'[5]Pop and Housing Units'!$Q$4:$Q$115,0),MATCH('Relocation Components'!Y$4,'[5]Pop and Housing Units'!$J$4:$Q$4,0))*HLOOKUP(Y$4,$X$1:$AC$2,2,FALSE)*'[5]Number of Hazard Events'!D109*HLOOKUP(Y$4,[5]Assumptions!$B$2:$H$3,2,FALSE)</f>
        <v>5640424040.1289387</v>
      </c>
      <c r="Z109" s="84">
        <f>HLOOKUP(Z$5,$AE$1:$AH$3,2,FALSE)*INDEX('[5]Pop and Housing Units'!$J$4:$Q$115,MATCH('Relocation Components'!$B109,'[5]Pop and Housing Units'!$Q$4:$Q$115,0),MATCH('Relocation Components'!Z$4,'[5]Pop and Housing Units'!$J$4:$Q$4,0))*HLOOKUP(Z$4,$X$1:$AC$2,2,FALSE)*'[5]Number of Hazard Events'!E109*HLOOKUP(Z$4,[5]Assumptions!$B$2:$H$3,2,FALSE)</f>
        <v>0</v>
      </c>
      <c r="AA109" s="84">
        <f>HLOOKUP(AA$5,$AE$1:$AH$3,2,FALSE)*INDEX('[5]Pop and Housing Units'!$J$4:$Q$115,MATCH('Relocation Components'!$B109,'[5]Pop and Housing Units'!$Q$4:$Q$115,0),MATCH('Relocation Components'!AA$4,'[5]Pop and Housing Units'!$J$4:$Q$4,0))*HLOOKUP(AA$4,$X$1:$AC$2,2,FALSE)*'[5]Number of Hazard Events'!F109*HLOOKUP(AA$4,[5]Assumptions!$B$2:$H$3,2,FALSE)</f>
        <v>19004790573.638424</v>
      </c>
      <c r="AB109" s="84">
        <f>HLOOKUP(AB$5,$AE$1:$AH$3,2,FALSE)*INDEX('[5]Pop and Housing Units'!$J$4:$Q$115,MATCH('Relocation Components'!$B109,'[5]Pop and Housing Units'!$Q$4:$Q$115,0),MATCH('Relocation Components'!AB$4,'[5]Pop and Housing Units'!$J$4:$Q$4,0))*HLOOKUP(AB$4,$X$1:$AC$2,2,FALSE)*'[5]Number of Hazard Events'!G109*HLOOKUP(AB$4,[5]Assumptions!$B$2:$H$3,2,FALSE)</f>
        <v>5517024109.9214535</v>
      </c>
      <c r="AC109" s="84">
        <f>HLOOKUP(AC$5,$AE$1:$AH$3,2,FALSE)*INDEX('[5]Pop and Housing Units'!$J$4:$Q$115,MATCH('Relocation Components'!$B109,'[5]Pop and Housing Units'!$Q$4:$Q$115,0),MATCH('Relocation Components'!AC$4,'[5]Pop and Housing Units'!$J$4:$Q$4,0))*HLOOKUP(AC$4,$X$1:$AC$2,2,FALSE)*'[5]Number of Hazard Events'!H109*HLOOKUP(AC$4,[5]Assumptions!$B$2:$H$3,2,FALSE)</f>
        <v>0</v>
      </c>
      <c r="AD109" s="84">
        <f>HLOOKUP(AD$5,$AE$1:$AH$3,2,FALSE)*INDEX('[5]Pop and Housing Units'!$J$4:$Q$115,MATCH('Relocation Components'!$B109,'[5]Pop and Housing Units'!$Q$4:$Q$115,0),MATCH('Relocation Components'!AD$4,'[5]Pop and Housing Units'!$J$4:$Q$4,0))*HLOOKUP(AD$4,$X$1:$AC$2,2,FALSE)*'[5]Number of Hazard Events'!I109*HLOOKUP(AD$4,[5]Assumptions!$B$2:$H$3,2,FALSE)</f>
        <v>46305912788.620102</v>
      </c>
      <c r="AE109" s="84">
        <f>HLOOKUP(AE$5,$AE$1:$AH$3,2,FALSE)*INDEX('[5]Pop and Housing Units'!$J$4:$Q$115,MATCH('Relocation Components'!$B109,'[5]Pop and Housing Units'!$Q$4:$Q$115,0),MATCH('Relocation Components'!AE$4,'[5]Pop and Housing Units'!$J$4:$Q$4,0))*HLOOKUP(AE$4,$X$1:$AC$2,2,FALSE)*'[5]Number of Hazard Events'!J109*HLOOKUP(AE$4,[5]Assumptions!$B$2:$H$3,2,FALSE)</f>
        <v>9546110223.6107616</v>
      </c>
      <c r="AF109" s="84">
        <f>HLOOKUP(AF$5,$AE$1:$AH$3,2,FALSE)*INDEX('[5]Pop and Housing Units'!$J$4:$Q$115,MATCH('Relocation Components'!$B109,'[5]Pop and Housing Units'!$Q$4:$Q$115,0),MATCH('Relocation Components'!AF$4,'[5]Pop and Housing Units'!$J$4:$Q$4,0))*HLOOKUP(AF$4,$X$1:$AC$2,2,FALSE)*'[5]Number of Hazard Events'!K109*HLOOKUP(AF$4,[5]Assumptions!$B$2:$H$3,2,FALSE)</f>
        <v>0</v>
      </c>
      <c r="AG109" s="84">
        <f>HLOOKUP(AG$5,$AE$1:$AH$3,2,FALSE)*INDEX('[5]Pop and Housing Units'!$J$4:$Q$115,MATCH('Relocation Components'!$B109,'[5]Pop and Housing Units'!$Q$4:$Q$115,0),MATCH('Relocation Components'!AG$4,'[5]Pop and Housing Units'!$J$4:$Q$4,0))*HLOOKUP(AG$4,$X$1:$AC$2,2,FALSE)*'[5]Number of Hazard Events'!L109*HLOOKUP(AG$4,[5]Assumptions!$B$2:$H$3,2,FALSE)</f>
        <v>115398187.16763104</v>
      </c>
      <c r="AH109" s="84">
        <f>HLOOKUP(AH$5,$AE$1:$AH$3,2,FALSE)*INDEX('[5]Pop and Housing Units'!$J$4:$Q$115,MATCH('Relocation Components'!$B109,'[5]Pop and Housing Units'!$Q$4:$Q$115,0),MATCH('Relocation Components'!AH$4,'[5]Pop and Housing Units'!$J$4:$Q$4,0))*HLOOKUP(AH$4,$X$1:$AC$2,2,FALSE)*'[5]Number of Hazard Events'!M109*HLOOKUP(AH$4,[5]Assumptions!$B$2:$H$3,2,FALSE)</f>
        <v>39817461.588831291</v>
      </c>
      <c r="AI109" s="84">
        <f>HLOOKUP(AI$5,$AE$1:$AH$3,2,FALSE)*INDEX('[5]Pop and Housing Units'!$J$4:$Q$115,MATCH('Relocation Components'!$B109,'[5]Pop and Housing Units'!$Q$4:$Q$115,0),MATCH('Relocation Components'!AI$4,'[5]Pop and Housing Units'!$J$4:$Q$4,0))*HLOOKUP(AI$4,$X$1:$AC$2,2,FALSE)*'[5]Number of Hazard Events'!N109*HLOOKUP(AI$4,[5]Assumptions!$B$2:$H$3,2,FALSE)</f>
        <v>0</v>
      </c>
      <c r="AJ109" s="84">
        <f>HLOOKUP(AJ$5,$AE$1:$AH$3,2,FALSE)*INDEX('[5]Pop and Housing Units'!$J$4:$Q$115,MATCH('Relocation Components'!$B109,'[5]Pop and Housing Units'!$Q$4:$Q$115,0),MATCH('Relocation Components'!AJ$4,'[5]Pop and Housing Units'!$J$4:$Q$4,0))*HLOOKUP(AJ$4,$X$1:$AC$2,2,FALSE)*'[5]Number of Hazard Events'!O109*HLOOKUP(AJ$4,[5]Assumptions!$B$2:$H$3,2,FALSE)</f>
        <v>120541733.52712247</v>
      </c>
      <c r="AK109" s="84">
        <f>HLOOKUP(AK$5,$AE$1:$AH$3,2,FALSE)*INDEX('[5]Pop and Housing Units'!$J$4:$Q$115,MATCH('Relocation Components'!$B109,'[5]Pop and Housing Units'!$Q$4:$Q$115,0),MATCH('Relocation Components'!AK$4,'[5]Pop and Housing Units'!$J$4:$Q$4,0))*HLOOKUP(AK$4,$X$1:$AC$2,2,FALSE)*'[5]Number of Hazard Events'!P109*HLOOKUP(AK$4,[5]Assumptions!$B$2:$H$3,2,FALSE)</f>
        <v>43298494.951585516</v>
      </c>
      <c r="AL109" s="84">
        <f>HLOOKUP(AL$5,$AE$1:$AH$3,2,FALSE)*INDEX('[5]Pop and Housing Units'!$J$4:$Q$115,MATCH('Relocation Components'!$B109,'[5]Pop and Housing Units'!$Q$4:$Q$115,0),MATCH('Relocation Components'!AL$4,'[5]Pop and Housing Units'!$J$4:$Q$4,0))*HLOOKUP(AL$4,$X$1:$AC$2,2,FALSE)*'[5]Number of Hazard Events'!Q109*HLOOKUP(AL$4,[5]Assumptions!$B$2:$H$3,2,FALSE)</f>
        <v>0</v>
      </c>
      <c r="AM109" s="84">
        <f>HLOOKUP(AM$5,$AE$1:$AH$3,2,FALSE)*INDEX('[5]Pop and Housing Units'!$J$4:$Q$115,MATCH('Relocation Components'!$B109,'[5]Pop and Housing Units'!$Q$4:$Q$115,0),MATCH('Relocation Components'!AM$4,'[5]Pop and Housing Units'!$J$4:$Q$4,0))*HLOOKUP(AM$4,$X$1:$AC$2,2,FALSE)*'[5]Number of Hazard Events'!R109*HLOOKUP(AM$4,[5]Assumptions!$B$2:$H$3,2,FALSE)</f>
        <v>27861744.183104482</v>
      </c>
      <c r="AN109" s="84">
        <f>HLOOKUP(AN$5,$AE$1:$AH$3,2,FALSE)*INDEX('[5]Pop and Housing Units'!$J$4:$Q$115,MATCH('Relocation Components'!$B109,'[5]Pop and Housing Units'!$Q$4:$Q$115,0),MATCH('Relocation Components'!AN$4,'[5]Pop and Housing Units'!$J$4:$Q$4,0))*HLOOKUP(AN$4,$X$1:$AC$2,2,FALSE)*'[5]Number of Hazard Events'!S109*HLOOKUP(AN$4,[5]Assumptions!$B$2:$H$3,2,FALSE)</f>
        <v>7847484.0092930542</v>
      </c>
      <c r="AO109" s="84">
        <f>HLOOKUP(AO$5,$AE$1:$AH$3,2,FALSE)*INDEX('[5]Pop and Housing Units'!$J$4:$Q$115,MATCH('Relocation Components'!$B109,'[5]Pop and Housing Units'!$Q$4:$Q$115,0),MATCH('Relocation Components'!AO$4,'[5]Pop and Housing Units'!$J$4:$Q$4,0))*HLOOKUP(AO$4,$X$1:$AC$2,2,FALSE)*'[5]Number of Hazard Events'!T109*HLOOKUP(AO$4,[5]Assumptions!$B$2:$H$3,2,FALSE)</f>
        <v>0</v>
      </c>
      <c r="AP109" s="60">
        <f t="shared" si="20"/>
        <v>104078704477.61603</v>
      </c>
      <c r="AQ109" s="60">
        <f>'Emergency Relocation Component'!AN119</f>
        <v>104071368906.76239</v>
      </c>
      <c r="AR109" s="60">
        <f t="shared" si="25"/>
        <v>7335570.8536376953</v>
      </c>
      <c r="AS109" s="60">
        <f t="shared" si="26"/>
        <v>12470470.451184081</v>
      </c>
      <c r="AT109" s="60">
        <f t="shared" si="27"/>
        <v>-42963061848.400856</v>
      </c>
    </row>
    <row r="110" spans="1:46">
      <c r="A110">
        <f t="shared" si="22"/>
        <v>0.02</v>
      </c>
      <c r="B110" s="12">
        <f t="shared" si="21"/>
        <v>2124</v>
      </c>
      <c r="C110" s="60">
        <f>IF(MOD($B110,10)=0,VLOOKUP($B110,'[6]R1 Analysis'!$B$45:$X$58,23,FALSE),(VLOOKUP(CEILING($B110,10),$B$6:$R$116,COLUMN()-1,FALSE)-VLOOKUP(FLOOR($B110,10),$B$6:$R$116,COLUMN()-1,FALSE))/10+C109)</f>
        <v>17906778.361607142</v>
      </c>
      <c r="D110" s="60">
        <f>IF(MOD($B110,10)=0,VLOOKUP($B110,'[6]R1 Analysis'!$B$45:$X$58,15,FALSE),(VLOOKUP(CEILING($B110,10),$B$6:$R$116,COLUMN()-1,FALSE)-VLOOKUP(FLOOR($B110,10),$B$6:$R$116,COLUMN()-1,FALSE))/10+D109)</f>
        <v>2799716.9139094208</v>
      </c>
      <c r="E110" s="60">
        <f>IF(MOD($B110,10)=0,VLOOKUP($B110,'[6]R1 Analysis'!$B$45:$X$58,22,FALSE),(VLOOKUP(CEILING($B110,10),$B$6:$R$116,COLUMN()-1,FALSE)-VLOOKUP(FLOOR($B110,10),$B$6:$R$116,COLUMN()-1,FALSE))/10+E109)</f>
        <v>586267.02709464997</v>
      </c>
      <c r="F110" s="60">
        <f>IF(MOD($B110,10)=0,VLOOKUP($B110,'[6]R2 Analysis'!$B$45:$X$58,8,FALSE),(VLOOKUP(CEILING($B110,10),$B$6:$R$116,COLUMN()-1,FALSE)-VLOOKUP(FLOOR($B110,10),$B$6:$R$116,COLUMN()-1,FALSE))/10+F109)</f>
        <v>174474573.12057137</v>
      </c>
      <c r="G110" s="60">
        <f>IF(MOD($B110,10)=0,VLOOKUP($B110,'[6]R2 Analysis'!$B$45:$X$58,15,FALSE),(VLOOKUP(CEILING($B110,10),$B$6:$R$116,COLUMN()-1,FALSE)-VLOOKUP(FLOOR($B110,10),$B$6:$R$116,COLUMN()-1,FALSE))/10+G109)</f>
        <v>5478615.3284651171</v>
      </c>
      <c r="H110" s="60">
        <f>IF(MOD($B110,10)=0,VLOOKUP($B110,'[6]R2 Analysis'!$B$45:$X$58,22,FALSE),(VLOOKUP(CEILING($B110,10),$B$6:$R$116,COLUMN()-1,FALSE)-VLOOKUP(FLOOR($B110,10),$B$6:$R$116,COLUMN()-1,FALSE))/10+H109)</f>
        <v>1127035.0712185188</v>
      </c>
      <c r="I110" s="60">
        <f>IF(MOD($B110,10)=0,VLOOKUP($B110,'[6]R3 Analysis'!$B$45:$X$58,8,FALSE),(VLOOKUP(CEILING($B110,10),$B$6:$R$116,COLUMN()-1,FALSE)-VLOOKUP(FLOOR($B110,10),$B$6:$R$116,COLUMN()-1,FALSE))/10+I109)</f>
        <v>28532298.361754838</v>
      </c>
      <c r="J110" s="60">
        <f>IF(MOD($B110,10)=0,VLOOKUP($B110,'[6]R3 Analysis'!$B$45:$X$58,15,FALSE),(VLOOKUP(CEILING($B110,10),$B$6:$R$116,COLUMN()-1,FALSE)-VLOOKUP(FLOOR($B110,10),$B$6:$R$116,COLUMN()-1,FALSE))/10+J109)</f>
        <v>1974896.4576000003</v>
      </c>
      <c r="K110" s="60">
        <f>IF(MOD($B110,10)=0,VLOOKUP($B110,'[6]R3 Analysis'!$B$45:$X$58,22,FALSE),(VLOOKUP(CEILING($B110,10),$B$6:$R$116,COLUMN()-1,FALSE)-VLOOKUP(FLOOR($B110,10),$B$6:$R$116,COLUMN()-1,FALSE))/10+K109)</f>
        <v>753790.01172252232</v>
      </c>
      <c r="L110" s="60">
        <f>IF(MOD($B110,10)=0,VLOOKUP($B110,'[6]R4 Analysis'!$B$45:$X$58,8,FALSE),(VLOOKUP(CEILING($B110,10),$B$6:$R$116,COLUMN()-1,FALSE)-VLOOKUP(FLOOR($B110,10),$B$6:$R$116,COLUMN()-1,FALSE))/10+L109)</f>
        <v>17837932.166680776</v>
      </c>
      <c r="M110" s="60">
        <f>IF(MOD($B110,10)=0,VLOOKUP($B110,'[6]R4 Analysis'!$B$45:$X$58,15,FALSE),(VLOOKUP(CEILING($B110,10),$B$6:$R$116,COLUMN()-1,FALSE)-VLOOKUP(FLOOR($B110,10),$B$6:$R$116,COLUMN()-1,FALSE))/10+M109)</f>
        <v>665340.75104292901</v>
      </c>
      <c r="N110" s="60">
        <f>IF(MOD($B110,10)=0,VLOOKUP($B110,'[6]R4 Analysis'!$B$45:$X$58,22,FALSE),(VLOOKUP(CEILING($B110,10),$B$6:$R$116,COLUMN()-1,FALSE)-VLOOKUP(FLOOR($B110,10),$B$6:$R$116,COLUMN()-1,FALSE))/10+N109)</f>
        <v>244168.15693648765</v>
      </c>
      <c r="O110" s="60">
        <f>IF(MOD($B110,10)=0,VLOOKUP($B110,'[6]R5 Analysis'!$B$45:$X$58,8,FALSE),(VLOOKUP(CEILING($B110,10),$B$6:$R$116,COLUMN()-1,FALSE)-VLOOKUP(FLOOR($B110,10),$B$6:$R$116,COLUMN()-1,FALSE))/10+O109)</f>
        <v>39938572.484550014</v>
      </c>
      <c r="P110" s="60">
        <f>IF(MOD($B110,10)=0,VLOOKUP($B110,'[6]R5 Analysis'!$B$45:$X$58,15,FALSE),(VLOOKUP(CEILING($B110,10),$B$6:$R$116,COLUMN()-1,FALSE)-VLOOKUP(FLOOR($B110,10),$B$6:$R$116,COLUMN()-1,FALSE))/10+P109)</f>
        <v>572033.35713103449</v>
      </c>
      <c r="Q110" s="60">
        <f>IF(MOD($B110,10)=0,VLOOKUP($B110,'[6]R5 Analysis'!$B$45:$X$58,22,FALSE),(VLOOKUP(CEILING($B110,10),$B$6:$R$116,COLUMN()-1,FALSE)-VLOOKUP(FLOOR($B110,10),$B$6:$R$116,COLUMN()-1,FALSE))/10+Q109)</f>
        <v>237492.31093163264</v>
      </c>
      <c r="R110" s="60">
        <f>IF(MOD($B110,10)=0,VLOOKUP($B110,'[6]R6 Analysis'!$B$45:$X$58,8,FALSE),(VLOOKUP(CEILING($B110,10),$B$6:$R$116,COLUMN()-1,FALSE)-VLOOKUP(FLOOR($B110,10),$B$6:$R$116,COLUMN()-1,FALSE))/10+R109)</f>
        <v>2273894.4720000001</v>
      </c>
      <c r="S110" s="60">
        <f>IF(MOD($B110,10)=0,VLOOKUP($B110,'[6]R6 Analysis'!$B$45:$X$58,15,FALSE),(VLOOKUP(CEILING($B110,10),$B$6:$T$116,COLUMN()-1,FALSE)-VLOOKUP(FLOOR($B110,10),$B$6:$T$116,COLUMN()-1,FALSE))/10+S109)</f>
        <v>278884.77344000002</v>
      </c>
      <c r="T110" s="60">
        <f>IF(MOD($B110,10)=0,VLOOKUP($B110,'[6]R6 Analysis'!$B$45:$X$58,22,FALSE),(VLOOKUP(CEILING($B110,10),$B$6:$T$116,COLUMN()-1,FALSE)-VLOOKUP(FLOOR($B110,10),$B$6:$T$116,COLUMN()-1,FALSE))/10+T109)</f>
        <v>153154.46150969487</v>
      </c>
      <c r="U110" s="60">
        <f t="shared" si="23"/>
        <v>295835443.58816618</v>
      </c>
      <c r="V110" s="60">
        <f>'Emergency Relocation Component'!U120</f>
        <v>45204441461.637871</v>
      </c>
      <c r="W110" s="103">
        <f t="shared" si="24"/>
        <v>-44908606018.049706</v>
      </c>
      <c r="X110" s="84">
        <f>HLOOKUP(X$5,$AE$1:$AH$3,2,FALSE)*INDEX('[5]Pop and Housing Units'!$J$4:$Q$115,MATCH('Relocation Components'!$B110,'[5]Pop and Housing Units'!$Q$4:$Q$115,0),MATCH('Relocation Components'!X$4,'[5]Pop and Housing Units'!$J$4:$Q$4,0))*HLOOKUP(X$4,$X$1:$AC$2,2,FALSE)*'[5]Number of Hazard Events'!C110*HLOOKUP(X$4,[5]Assumptions!$B$2:$H$3,2,FALSE)</f>
        <v>18480517569.899876</v>
      </c>
      <c r="Y110" s="84">
        <f>HLOOKUP(Y$5,$AE$1:$AH$3,2,FALSE)*INDEX('[5]Pop and Housing Units'!$J$4:$Q$115,MATCH('Relocation Components'!$B110,'[5]Pop and Housing Units'!$Q$4:$Q$115,0),MATCH('Relocation Components'!Y$4,'[5]Pop and Housing Units'!$J$4:$Q$4,0))*HLOOKUP(Y$4,$X$1:$AC$2,2,FALSE)*'[5]Number of Hazard Events'!D110*HLOOKUP(Y$4,[5]Assumptions!$B$2:$H$3,2,FALSE)</f>
        <v>5885235974.7180042</v>
      </c>
      <c r="Z110" s="84">
        <f>HLOOKUP(Z$5,$AE$1:$AH$3,2,FALSE)*INDEX('[5]Pop and Housing Units'!$J$4:$Q$115,MATCH('Relocation Components'!$B110,'[5]Pop and Housing Units'!$Q$4:$Q$115,0),MATCH('Relocation Components'!Z$4,'[5]Pop and Housing Units'!$J$4:$Q$4,0))*HLOOKUP(Z$4,$X$1:$AC$2,2,FALSE)*'[5]Number of Hazard Events'!E110*HLOOKUP(Z$4,[5]Assumptions!$B$2:$H$3,2,FALSE)</f>
        <v>0</v>
      </c>
      <c r="AA110" s="84">
        <f>HLOOKUP(AA$5,$AE$1:$AH$3,2,FALSE)*INDEX('[5]Pop and Housing Units'!$J$4:$Q$115,MATCH('Relocation Components'!$B110,'[5]Pop and Housing Units'!$Q$4:$Q$115,0),MATCH('Relocation Components'!AA$4,'[5]Pop and Housing Units'!$J$4:$Q$4,0))*HLOOKUP(AA$4,$X$1:$AC$2,2,FALSE)*'[5]Number of Hazard Events'!F110*HLOOKUP(AA$4,[5]Assumptions!$B$2:$H$3,2,FALSE)</f>
        <v>19819436938.473934</v>
      </c>
      <c r="AB110" s="84">
        <f>HLOOKUP(AB$5,$AE$1:$AH$3,2,FALSE)*INDEX('[5]Pop and Housing Units'!$J$4:$Q$115,MATCH('Relocation Components'!$B110,'[5]Pop and Housing Units'!$Q$4:$Q$115,0),MATCH('Relocation Components'!AB$4,'[5]Pop and Housing Units'!$J$4:$Q$4,0))*HLOOKUP(AB$4,$X$1:$AC$2,2,FALSE)*'[5]Number of Hazard Events'!G110*HLOOKUP(AB$4,[5]Assumptions!$B$2:$H$3,2,FALSE)</f>
        <v>5753722150.3504715</v>
      </c>
      <c r="AC110" s="84">
        <f>HLOOKUP(AC$5,$AE$1:$AH$3,2,FALSE)*INDEX('[5]Pop and Housing Units'!$J$4:$Q$115,MATCH('Relocation Components'!$B110,'[5]Pop and Housing Units'!$Q$4:$Q$115,0),MATCH('Relocation Components'!AC$4,'[5]Pop and Housing Units'!$J$4:$Q$4,0))*HLOOKUP(AC$4,$X$1:$AC$2,2,FALSE)*'[5]Number of Hazard Events'!H110*HLOOKUP(AC$4,[5]Assumptions!$B$2:$H$3,2,FALSE)</f>
        <v>0</v>
      </c>
      <c r="AD110" s="84">
        <f>HLOOKUP(AD$5,$AE$1:$AH$3,2,FALSE)*INDEX('[5]Pop and Housing Units'!$J$4:$Q$115,MATCH('Relocation Components'!$B110,'[5]Pop and Housing Units'!$Q$4:$Q$115,0),MATCH('Relocation Components'!AD$4,'[5]Pop and Housing Units'!$J$4:$Q$4,0))*HLOOKUP(AD$4,$X$1:$AC$2,2,FALSE)*'[5]Number of Hazard Events'!I110*HLOOKUP(AD$4,[5]Assumptions!$B$2:$H$3,2,FALSE)</f>
        <v>48315632817.689209</v>
      </c>
      <c r="AE110" s="84">
        <f>HLOOKUP(AE$5,$AE$1:$AH$3,2,FALSE)*INDEX('[5]Pop and Housing Units'!$J$4:$Q$115,MATCH('Relocation Components'!$B110,'[5]Pop and Housing Units'!$Q$4:$Q$115,0),MATCH('Relocation Components'!AE$4,'[5]Pop and Housing Units'!$J$4:$Q$4,0))*HLOOKUP(AE$4,$X$1:$AC$2,2,FALSE)*'[5]Number of Hazard Events'!J110*HLOOKUP(AE$4,[5]Assumptions!$B$2:$H$3,2,FALSE)</f>
        <v>9960377316.5818119</v>
      </c>
      <c r="AF110" s="84">
        <f>HLOOKUP(AF$5,$AE$1:$AH$3,2,FALSE)*INDEX('[5]Pop and Housing Units'!$J$4:$Q$115,MATCH('Relocation Components'!$B110,'[5]Pop and Housing Units'!$Q$4:$Q$115,0),MATCH('Relocation Components'!AF$4,'[5]Pop and Housing Units'!$J$4:$Q$4,0))*HLOOKUP(AF$4,$X$1:$AC$2,2,FALSE)*'[5]Number of Hazard Events'!K110*HLOOKUP(AF$4,[5]Assumptions!$B$2:$H$3,2,FALSE)</f>
        <v>0</v>
      </c>
      <c r="AG110" s="84">
        <f>HLOOKUP(AG$5,$AE$1:$AH$3,2,FALSE)*INDEX('[5]Pop and Housing Units'!$J$4:$Q$115,MATCH('Relocation Components'!$B110,'[5]Pop and Housing Units'!$Q$4:$Q$115,0),MATCH('Relocation Components'!AG$4,'[5]Pop and Housing Units'!$J$4:$Q$4,0))*HLOOKUP(AG$4,$X$1:$AC$2,2,FALSE)*'[5]Number of Hazard Events'!L110*HLOOKUP(AG$4,[5]Assumptions!$B$2:$H$3,2,FALSE)</f>
        <v>115337147.69971724</v>
      </c>
      <c r="AH110" s="84">
        <f>HLOOKUP(AH$5,$AE$1:$AH$3,2,FALSE)*INDEX('[5]Pop and Housing Units'!$J$4:$Q$115,MATCH('Relocation Components'!$B110,'[5]Pop and Housing Units'!$Q$4:$Q$115,0),MATCH('Relocation Components'!AH$4,'[5]Pop and Housing Units'!$J$4:$Q$4,0))*HLOOKUP(AH$4,$X$1:$AC$2,2,FALSE)*'[5]Number of Hazard Events'!M110*HLOOKUP(AH$4,[5]Assumptions!$B$2:$H$3,2,FALSE)</f>
        <v>39798129.643967956</v>
      </c>
      <c r="AI110" s="84">
        <f>HLOOKUP(AI$5,$AE$1:$AH$3,2,FALSE)*INDEX('[5]Pop and Housing Units'!$J$4:$Q$115,MATCH('Relocation Components'!$B110,'[5]Pop and Housing Units'!$Q$4:$Q$115,0),MATCH('Relocation Components'!AI$4,'[5]Pop and Housing Units'!$J$4:$Q$4,0))*HLOOKUP(AI$4,$X$1:$AC$2,2,FALSE)*'[5]Number of Hazard Events'!N110*HLOOKUP(AI$4,[5]Assumptions!$B$2:$H$3,2,FALSE)</f>
        <v>0</v>
      </c>
      <c r="AJ110" s="84">
        <f>HLOOKUP(AJ$5,$AE$1:$AH$3,2,FALSE)*INDEX('[5]Pop and Housing Units'!$J$4:$Q$115,MATCH('Relocation Components'!$B110,'[5]Pop and Housing Units'!$Q$4:$Q$115,0),MATCH('Relocation Components'!AJ$4,'[5]Pop and Housing Units'!$J$4:$Q$4,0))*HLOOKUP(AJ$4,$X$1:$AC$2,2,FALSE)*'[5]Number of Hazard Events'!O110*HLOOKUP(AJ$4,[5]Assumptions!$B$2:$H$3,2,FALSE)</f>
        <v>120481000.43831447</v>
      </c>
      <c r="AK110" s="84">
        <f>HLOOKUP(AK$5,$AE$1:$AH$3,2,FALSE)*INDEX('[5]Pop and Housing Units'!$J$4:$Q$115,MATCH('Relocation Components'!$B110,'[5]Pop and Housing Units'!$Q$4:$Q$115,0),MATCH('Relocation Components'!AK$4,'[5]Pop and Housing Units'!$J$4:$Q$4,0))*HLOOKUP(AK$4,$X$1:$AC$2,2,FALSE)*'[5]Number of Hazard Events'!P110*HLOOKUP(AK$4,[5]Assumptions!$B$2:$H$3,2,FALSE)</f>
        <v>43286586.983825542</v>
      </c>
      <c r="AL110" s="84">
        <f>HLOOKUP(AL$5,$AE$1:$AH$3,2,FALSE)*INDEX('[5]Pop and Housing Units'!$J$4:$Q$115,MATCH('Relocation Components'!$B110,'[5]Pop and Housing Units'!$Q$4:$Q$115,0),MATCH('Relocation Components'!AL$4,'[5]Pop and Housing Units'!$J$4:$Q$4,0))*HLOOKUP(AL$4,$X$1:$AC$2,2,FALSE)*'[5]Number of Hazard Events'!Q110*HLOOKUP(AL$4,[5]Assumptions!$B$2:$H$3,2,FALSE)</f>
        <v>0</v>
      </c>
      <c r="AM110" s="84">
        <f>HLOOKUP(AM$5,$AE$1:$AH$3,2,FALSE)*INDEX('[5]Pop and Housing Units'!$J$4:$Q$115,MATCH('Relocation Components'!$B110,'[5]Pop and Housing Units'!$Q$4:$Q$115,0),MATCH('Relocation Components'!AM$4,'[5]Pop and Housing Units'!$J$4:$Q$4,0))*HLOOKUP(AM$4,$X$1:$AC$2,2,FALSE)*'[5]Number of Hazard Events'!R110*HLOOKUP(AM$4,[5]Assumptions!$B$2:$H$3,2,FALSE)</f>
        <v>27994330.202827282</v>
      </c>
      <c r="AN110" s="84">
        <f>HLOOKUP(AN$5,$AE$1:$AH$3,2,FALSE)*INDEX('[5]Pop and Housing Units'!$J$4:$Q$115,MATCH('Relocation Components'!$B110,'[5]Pop and Housing Units'!$Q$4:$Q$115,0),MATCH('Relocation Components'!AN$4,'[5]Pop and Housing Units'!$J$4:$Q$4,0))*HLOOKUP(AN$4,$X$1:$AC$2,2,FALSE)*'[5]Number of Hazard Events'!S110*HLOOKUP(AN$4,[5]Assumptions!$B$2:$H$3,2,FALSE)</f>
        <v>7885069.6737963492</v>
      </c>
      <c r="AO110" s="84">
        <f>HLOOKUP(AO$5,$AE$1:$AH$3,2,FALSE)*INDEX('[5]Pop and Housing Units'!$J$4:$Q$115,MATCH('Relocation Components'!$B110,'[5]Pop and Housing Units'!$Q$4:$Q$115,0),MATCH('Relocation Components'!AO$4,'[5]Pop and Housing Units'!$J$4:$Q$4,0))*HLOOKUP(AO$4,$X$1:$AC$2,2,FALSE)*'[5]Number of Hazard Events'!T110*HLOOKUP(AO$4,[5]Assumptions!$B$2:$H$3,2,FALSE)</f>
        <v>0</v>
      </c>
      <c r="AP110" s="60">
        <f t="shared" si="20"/>
        <v>108569705032.35576</v>
      </c>
      <c r="AQ110" s="60">
        <f>'Emergency Relocation Component'!AN120</f>
        <v>108562066476.06987</v>
      </c>
      <c r="AR110" s="60">
        <f t="shared" si="25"/>
        <v>7638556.2858886719</v>
      </c>
      <c r="AS110" s="60">
        <f t="shared" si="26"/>
        <v>12985545.686010743</v>
      </c>
      <c r="AT110" s="60">
        <f t="shared" si="27"/>
        <v>-44895620472.363693</v>
      </c>
    </row>
    <row r="111" spans="1:46">
      <c r="A111">
        <f t="shared" si="22"/>
        <v>0.02</v>
      </c>
      <c r="B111" s="12">
        <f t="shared" si="21"/>
        <v>2125</v>
      </c>
      <c r="C111" s="60">
        <f>IF(MOD($B111,10)=0,VLOOKUP($B111,'[6]R1 Analysis'!$B$45:$X$58,23,FALSE),(VLOOKUP(CEILING($B111,10),$B$6:$R$116,COLUMN()-1,FALSE)-VLOOKUP(FLOOR($B111,10),$B$6:$R$116,COLUMN()-1,FALSE))/10+C110)</f>
        <v>17817583.372121356</v>
      </c>
      <c r="D111" s="60">
        <f>IF(MOD($B111,10)=0,VLOOKUP($B111,'[6]R1 Analysis'!$B$45:$X$58,15,FALSE),(VLOOKUP(CEILING($B111,10),$B$6:$R$116,COLUMN()-1,FALSE)-VLOOKUP(FLOOR($B111,10),$B$6:$R$116,COLUMN()-1,FALSE))/10+D110)</f>
        <v>2785500.3419024334</v>
      </c>
      <c r="E111" s="60">
        <f>IF(MOD($B111,10)=0,VLOOKUP($B111,'[6]R1 Analysis'!$B$45:$X$58,22,FALSE),(VLOOKUP(CEILING($B111,10),$B$6:$R$116,COLUMN()-1,FALSE)-VLOOKUP(FLOOR($B111,10),$B$6:$R$116,COLUMN()-1,FALSE))/10+E110)</f>
        <v>583297.72381892975</v>
      </c>
      <c r="F111" s="60">
        <f>IF(MOD($B111,10)=0,VLOOKUP($B111,'[6]R2 Analysis'!$B$45:$X$58,8,FALSE),(VLOOKUP(CEILING($B111,10),$B$6:$R$116,COLUMN()-1,FALSE)-VLOOKUP(FLOOR($B111,10),$B$6:$R$116,COLUMN()-1,FALSE))/10+F110)</f>
        <v>173581717.0871428</v>
      </c>
      <c r="G111" s="60">
        <f>IF(MOD($B111,10)=0,VLOOKUP($B111,'[6]R2 Analysis'!$B$45:$X$58,15,FALSE),(VLOOKUP(CEILING($B111,10),$B$6:$R$116,COLUMN()-1,FALSE)-VLOOKUP(FLOOR($B111,10),$B$6:$R$116,COLUMN()-1,FALSE))/10+G110)</f>
        <v>5450779.1452325592</v>
      </c>
      <c r="H111" s="60">
        <f>IF(MOD($B111,10)=0,VLOOKUP($B111,'[6]R2 Analysis'!$B$45:$X$58,22,FALSE),(VLOOKUP(CEILING($B111,10),$B$6:$R$116,COLUMN()-1,FALSE)-VLOOKUP(FLOOR($B111,10),$B$6:$R$116,COLUMN()-1,FALSE))/10+H110)</f>
        <v>1121323.5255740744</v>
      </c>
      <c r="I111" s="60">
        <f>IF(MOD($B111,10)=0,VLOOKUP($B111,'[6]R3 Analysis'!$B$45:$X$58,8,FALSE),(VLOOKUP(CEILING($B111,10),$B$6:$R$116,COLUMN()-1,FALSE)-VLOOKUP(FLOOR($B111,10),$B$6:$R$116,COLUMN()-1,FALSE))/10+I110)</f>
        <v>28387844.91580645</v>
      </c>
      <c r="J111" s="60">
        <f>IF(MOD($B111,10)=0,VLOOKUP($B111,'[6]R3 Analysis'!$B$45:$X$58,15,FALSE),(VLOOKUP(CEILING($B111,10),$B$6:$R$116,COLUMN()-1,FALSE)-VLOOKUP(FLOOR($B111,10),$B$6:$R$116,COLUMN()-1,FALSE))/10+J110)</f>
        <v>1964889.3660000004</v>
      </c>
      <c r="K111" s="60">
        <f>IF(MOD($B111,10)=0,VLOOKUP($B111,'[6]R3 Analysis'!$B$45:$X$58,22,FALSE),(VLOOKUP(CEILING($B111,10),$B$6:$R$116,COLUMN()-1,FALSE)-VLOOKUP(FLOOR($B111,10),$B$6:$R$116,COLUMN()-1,FALSE))/10+K110)</f>
        <v>749968.05032432405</v>
      </c>
      <c r="L111" s="60">
        <f>IF(MOD($B111,10)=0,VLOOKUP($B111,'[6]R4 Analysis'!$B$45:$X$58,8,FALSE),(VLOOKUP(CEILING($B111,10),$B$6:$R$116,COLUMN()-1,FALSE)-VLOOKUP(FLOOR($B111,10),$B$6:$R$116,COLUMN()-1,FALSE))/10+L110)</f>
        <v>17746922.308687508</v>
      </c>
      <c r="M111" s="60">
        <f>IF(MOD($B111,10)=0,VLOOKUP($B111,'[6]R4 Analysis'!$B$45:$X$58,15,FALSE),(VLOOKUP(CEILING($B111,10),$B$6:$R$116,COLUMN()-1,FALSE)-VLOOKUP(FLOOR($B111,10),$B$6:$R$116,COLUMN()-1,FALSE))/10+M110)</f>
        <v>661975.21416994918</v>
      </c>
      <c r="N111" s="60">
        <f>IF(MOD($B111,10)=0,VLOOKUP($B111,'[6]R4 Analysis'!$B$45:$X$58,22,FALSE),(VLOOKUP(CEILING($B111,10),$B$6:$R$116,COLUMN()-1,FALSE)-VLOOKUP(FLOOR($B111,10),$B$6:$R$116,COLUMN()-1,FALSE))/10+N110)</f>
        <v>242930.34143039118</v>
      </c>
      <c r="O111" s="60">
        <f>IF(MOD($B111,10)=0,VLOOKUP($B111,'[6]R5 Analysis'!$B$45:$X$58,8,FALSE),(VLOOKUP(CEILING($B111,10),$B$6:$R$116,COLUMN()-1,FALSE)-VLOOKUP(FLOOR($B111,10),$B$6:$R$116,COLUMN()-1,FALSE))/10+O110)</f>
        <v>39725991.925750017</v>
      </c>
      <c r="P111" s="60">
        <f>IF(MOD($B111,10)=0,VLOOKUP($B111,'[6]R5 Analysis'!$B$45:$X$58,15,FALSE),(VLOOKUP(CEILING($B111,10),$B$6:$R$116,COLUMN()-1,FALSE)-VLOOKUP(FLOOR($B111,10),$B$6:$R$116,COLUMN()-1,FALSE))/10+P110)</f>
        <v>569120.22429379309</v>
      </c>
      <c r="Q111" s="60">
        <f>IF(MOD($B111,10)=0,VLOOKUP($B111,'[6]R5 Analysis'!$B$45:$X$58,22,FALSE),(VLOOKUP(CEILING($B111,10),$B$6:$R$116,COLUMN()-1,FALSE)-VLOOKUP(FLOOR($B111,10),$B$6:$R$116,COLUMN()-1,FALSE))/10+Q110)</f>
        <v>236286.4644642857</v>
      </c>
      <c r="R111" s="60">
        <f>IF(MOD($B111,10)=0,VLOOKUP($B111,'[6]R6 Analysis'!$B$45:$X$58,8,FALSE),(VLOOKUP(CEILING($B111,10),$B$6:$R$116,COLUMN()-1,FALSE)-VLOOKUP(FLOOR($B111,10),$B$6:$R$116,COLUMN()-1,FALSE))/10+R110)</f>
        <v>2262051.2716250001</v>
      </c>
      <c r="S111" s="60">
        <f>IF(MOD($B111,10)=0,VLOOKUP($B111,'[6]R6 Analysis'!$B$45:$X$58,15,FALSE),(VLOOKUP(CEILING($B111,10),$B$6:$T$116,COLUMN()-1,FALSE)-VLOOKUP(FLOOR($B111,10),$B$6:$T$116,COLUMN()-1,FALSE))/10+S110)</f>
        <v>277440.84340000001</v>
      </c>
      <c r="T111" s="60">
        <f>IF(MOD($B111,10)=0,VLOOKUP($B111,'[6]R6 Analysis'!$B$45:$X$58,22,FALSE),(VLOOKUP(CEILING($B111,10),$B$6:$T$116,COLUMN()-1,FALSE)-VLOOKUP(FLOOR($B111,10),$B$6:$T$116,COLUMN()-1,FALSE))/10+T110)</f>
        <v>152376.87588203384</v>
      </c>
      <c r="U111" s="60">
        <f t="shared" si="23"/>
        <v>294317998.99762589</v>
      </c>
      <c r="V111" s="60">
        <f>'Emergency Relocation Component'!U121</f>
        <v>47220971128.688126</v>
      </c>
      <c r="W111" s="103">
        <f t="shared" si="24"/>
        <v>-46926653129.690498</v>
      </c>
      <c r="X111" s="84">
        <f>HLOOKUP(X$5,$AE$1:$AH$3,2,FALSE)*INDEX('[5]Pop and Housing Units'!$J$4:$Q$115,MATCH('Relocation Components'!$B111,'[5]Pop and Housing Units'!$Q$4:$Q$115,0),MATCH('Relocation Components'!X$4,'[5]Pop and Housing Units'!$J$4:$Q$4,0))*HLOOKUP(X$4,$X$1:$AC$2,2,FALSE)*'[5]Number of Hazard Events'!C111*HLOOKUP(X$4,[5]Assumptions!$B$2:$H$3,2,FALSE)</f>
        <v>19285544320.830948</v>
      </c>
      <c r="Y111" s="84">
        <f>HLOOKUP(Y$5,$AE$1:$AH$3,2,FALSE)*INDEX('[5]Pop and Housing Units'!$J$4:$Q$115,MATCH('Relocation Components'!$B111,'[5]Pop and Housing Units'!$Q$4:$Q$115,0),MATCH('Relocation Components'!Y$4,'[5]Pop and Housing Units'!$J$4:$Q$4,0))*HLOOKUP(Y$4,$X$1:$AC$2,2,FALSE)*'[5]Number of Hazard Events'!D111*HLOOKUP(Y$4,[5]Assumptions!$B$2:$H$3,2,FALSE)</f>
        <v>6140868337.9113884</v>
      </c>
      <c r="Z111" s="84">
        <f>HLOOKUP(Z$5,$AE$1:$AH$3,2,FALSE)*INDEX('[5]Pop and Housing Units'!$J$4:$Q$115,MATCH('Relocation Components'!$B111,'[5]Pop and Housing Units'!$Q$4:$Q$115,0),MATCH('Relocation Components'!Z$4,'[5]Pop and Housing Units'!$J$4:$Q$4,0))*HLOOKUP(Z$4,$X$1:$AC$2,2,FALSE)*'[5]Number of Hazard Events'!E111*HLOOKUP(Z$4,[5]Assumptions!$B$2:$H$3,2,FALSE)</f>
        <v>0</v>
      </c>
      <c r="AA111" s="84">
        <f>HLOOKUP(AA$5,$AE$1:$AH$3,2,FALSE)*INDEX('[5]Pop and Housing Units'!$J$4:$Q$115,MATCH('Relocation Components'!$B111,'[5]Pop and Housing Units'!$Q$4:$Q$115,0),MATCH('Relocation Components'!AA$4,'[5]Pop and Housing Units'!$J$4:$Q$4,0))*HLOOKUP(AA$4,$X$1:$AC$2,2,FALSE)*'[5]Number of Hazard Events'!F111*HLOOKUP(AA$4,[5]Assumptions!$B$2:$H$3,2,FALSE)</f>
        <v>20670092373.108582</v>
      </c>
      <c r="AB111" s="84">
        <f>HLOOKUP(AB$5,$AE$1:$AH$3,2,FALSE)*INDEX('[5]Pop and Housing Units'!$J$4:$Q$115,MATCH('Relocation Components'!$B111,'[5]Pop and Housing Units'!$Q$4:$Q$115,0),MATCH('Relocation Components'!AB$4,'[5]Pop and Housing Units'!$J$4:$Q$4,0))*HLOOKUP(AB$4,$X$1:$AC$2,2,FALSE)*'[5]Number of Hazard Events'!G111*HLOOKUP(AB$4,[5]Assumptions!$B$2:$H$3,2,FALSE)</f>
        <v>6000893685.9297104</v>
      </c>
      <c r="AC111" s="84">
        <f>HLOOKUP(AC$5,$AE$1:$AH$3,2,FALSE)*INDEX('[5]Pop and Housing Units'!$J$4:$Q$115,MATCH('Relocation Components'!$B111,'[5]Pop and Housing Units'!$Q$4:$Q$115,0),MATCH('Relocation Components'!AC$4,'[5]Pop and Housing Units'!$J$4:$Q$4,0))*HLOOKUP(AC$4,$X$1:$AC$2,2,FALSE)*'[5]Number of Hazard Events'!H111*HLOOKUP(AC$4,[5]Assumptions!$B$2:$H$3,2,FALSE)</f>
        <v>0</v>
      </c>
      <c r="AD111" s="84">
        <f>HLOOKUP(AD$5,$AE$1:$AH$3,2,FALSE)*INDEX('[5]Pop and Housing Units'!$J$4:$Q$115,MATCH('Relocation Components'!$B111,'[5]Pop and Housing Units'!$Q$4:$Q$115,0),MATCH('Relocation Components'!AD$4,'[5]Pop and Housing Units'!$J$4:$Q$4,0))*HLOOKUP(AD$4,$X$1:$AC$2,2,FALSE)*'[5]Number of Hazard Events'!I111*HLOOKUP(AD$4,[5]Assumptions!$B$2:$H$3,2,FALSE)</f>
        <v>50414222565.919167</v>
      </c>
      <c r="AE111" s="84">
        <f>HLOOKUP(AE$5,$AE$1:$AH$3,2,FALSE)*INDEX('[5]Pop and Housing Units'!$J$4:$Q$115,MATCH('Relocation Components'!$B111,'[5]Pop and Housing Units'!$Q$4:$Q$115,0),MATCH('Relocation Components'!AE$4,'[5]Pop and Housing Units'!$J$4:$Q$4,0))*HLOOKUP(AE$4,$X$1:$AC$2,2,FALSE)*'[5]Number of Hazard Events'!J111*HLOOKUP(AE$4,[5]Assumptions!$B$2:$H$3,2,FALSE)</f>
        <v>10392960986.938757</v>
      </c>
      <c r="AF111" s="84">
        <f>HLOOKUP(AF$5,$AE$1:$AH$3,2,FALSE)*INDEX('[5]Pop and Housing Units'!$J$4:$Q$115,MATCH('Relocation Components'!$B111,'[5]Pop and Housing Units'!$Q$4:$Q$115,0),MATCH('Relocation Components'!AF$4,'[5]Pop and Housing Units'!$J$4:$Q$4,0))*HLOOKUP(AF$4,$X$1:$AC$2,2,FALSE)*'[5]Number of Hazard Events'!K111*HLOOKUP(AF$4,[5]Assumptions!$B$2:$H$3,2,FALSE)</f>
        <v>0</v>
      </c>
      <c r="AG111" s="84">
        <f>HLOOKUP(AG$5,$AE$1:$AH$3,2,FALSE)*INDEX('[5]Pop and Housing Units'!$J$4:$Q$115,MATCH('Relocation Components'!$B111,'[5]Pop and Housing Units'!$Q$4:$Q$115,0),MATCH('Relocation Components'!AG$4,'[5]Pop and Housing Units'!$J$4:$Q$4,0))*HLOOKUP(AG$4,$X$1:$AC$2,2,FALSE)*'[5]Number of Hazard Events'!L111*HLOOKUP(AG$4,[5]Assumptions!$B$2:$H$3,2,FALSE)</f>
        <v>115270753.76106955</v>
      </c>
      <c r="AH111" s="84">
        <f>HLOOKUP(AH$5,$AE$1:$AH$3,2,FALSE)*INDEX('[5]Pop and Housing Units'!$J$4:$Q$115,MATCH('Relocation Components'!$B111,'[5]Pop and Housing Units'!$Q$4:$Q$115,0),MATCH('Relocation Components'!AH$4,'[5]Pop and Housing Units'!$J$4:$Q$4,0))*HLOOKUP(AH$4,$X$1:$AC$2,2,FALSE)*'[5]Number of Hazard Events'!M111*HLOOKUP(AH$4,[5]Assumptions!$B$2:$H$3,2,FALSE)</f>
        <v>39776965.906485148</v>
      </c>
      <c r="AI111" s="84">
        <f>HLOOKUP(AI$5,$AE$1:$AH$3,2,FALSE)*INDEX('[5]Pop and Housing Units'!$J$4:$Q$115,MATCH('Relocation Components'!$B111,'[5]Pop and Housing Units'!$Q$4:$Q$115,0),MATCH('Relocation Components'!AI$4,'[5]Pop and Housing Units'!$J$4:$Q$4,0))*HLOOKUP(AI$4,$X$1:$AC$2,2,FALSE)*'[5]Number of Hazard Events'!N111*HLOOKUP(AI$4,[5]Assumptions!$B$2:$H$3,2,FALSE)</f>
        <v>0</v>
      </c>
      <c r="AJ111" s="84">
        <f>HLOOKUP(AJ$5,$AE$1:$AH$3,2,FALSE)*INDEX('[5]Pop and Housing Units'!$J$4:$Q$115,MATCH('Relocation Components'!$B111,'[5]Pop and Housing Units'!$Q$4:$Q$115,0),MATCH('Relocation Components'!AJ$4,'[5]Pop and Housing Units'!$J$4:$Q$4,0))*HLOOKUP(AJ$4,$X$1:$AC$2,2,FALSE)*'[5]Number of Hazard Events'!O111*HLOOKUP(AJ$4,[5]Assumptions!$B$2:$H$3,2,FALSE)</f>
        <v>120414119.90086241</v>
      </c>
      <c r="AK111" s="84">
        <f>HLOOKUP(AK$5,$AE$1:$AH$3,2,FALSE)*INDEX('[5]Pop and Housing Units'!$J$4:$Q$115,MATCH('Relocation Components'!$B111,'[5]Pop and Housing Units'!$Q$4:$Q$115,0),MATCH('Relocation Components'!AK$4,'[5]Pop and Housing Units'!$J$4:$Q$4,0))*HLOOKUP(AK$4,$X$1:$AC$2,2,FALSE)*'[5]Number of Hazard Events'!P111*HLOOKUP(AK$4,[5]Assumptions!$B$2:$H$3,2,FALSE)</f>
        <v>43272565.830594182</v>
      </c>
      <c r="AL111" s="84">
        <f>HLOOKUP(AL$5,$AE$1:$AH$3,2,FALSE)*INDEX('[5]Pop and Housing Units'!$J$4:$Q$115,MATCH('Relocation Components'!$B111,'[5]Pop and Housing Units'!$Q$4:$Q$115,0),MATCH('Relocation Components'!AL$4,'[5]Pop and Housing Units'!$J$4:$Q$4,0))*HLOOKUP(AL$4,$X$1:$AC$2,2,FALSE)*'[5]Number of Hazard Events'!Q111*HLOOKUP(AL$4,[5]Assumptions!$B$2:$H$3,2,FALSE)</f>
        <v>0</v>
      </c>
      <c r="AM111" s="84">
        <f>HLOOKUP(AM$5,$AE$1:$AH$3,2,FALSE)*INDEX('[5]Pop and Housing Units'!$J$4:$Q$115,MATCH('Relocation Components'!$B111,'[5]Pop and Housing Units'!$Q$4:$Q$115,0),MATCH('Relocation Components'!AM$4,'[5]Pop and Housing Units'!$J$4:$Q$4,0))*HLOOKUP(AM$4,$X$1:$AC$2,2,FALSE)*'[5]Number of Hazard Events'!R111*HLOOKUP(AM$4,[5]Assumptions!$B$2:$H$3,2,FALSE)</f>
        <v>28126810.538485561</v>
      </c>
      <c r="AN111" s="84">
        <f>HLOOKUP(AN$5,$AE$1:$AH$3,2,FALSE)*INDEX('[5]Pop and Housing Units'!$J$4:$Q$115,MATCH('Relocation Components'!$B111,'[5]Pop and Housing Units'!$Q$4:$Q$115,0),MATCH('Relocation Components'!AN$4,'[5]Pop and Housing Units'!$J$4:$Q$4,0))*HLOOKUP(AN$4,$X$1:$AC$2,2,FALSE)*'[5]Number of Hazard Events'!S111*HLOOKUP(AN$4,[5]Assumptions!$B$2:$H$3,2,FALSE)</f>
        <v>7922630.4029870322</v>
      </c>
      <c r="AO111" s="84">
        <f>HLOOKUP(AO$5,$AE$1:$AH$3,2,FALSE)*INDEX('[5]Pop and Housing Units'!$J$4:$Q$115,MATCH('Relocation Components'!$B111,'[5]Pop and Housing Units'!$Q$4:$Q$115,0),MATCH('Relocation Components'!AO$4,'[5]Pop and Housing Units'!$J$4:$Q$4,0))*HLOOKUP(AO$4,$X$1:$AC$2,2,FALSE)*'[5]Number of Hazard Events'!T111*HLOOKUP(AO$4,[5]Assumptions!$B$2:$H$3,2,FALSE)</f>
        <v>0</v>
      </c>
      <c r="AP111" s="60">
        <f t="shared" si="20"/>
        <v>113259366116.97902</v>
      </c>
      <c r="AQ111" s="60">
        <f>'Emergency Relocation Component'!AN121</f>
        <v>113251411315.19087</v>
      </c>
      <c r="AR111" s="60">
        <f t="shared" si="25"/>
        <v>7954801.7881469727</v>
      </c>
      <c r="AS111" s="60">
        <f t="shared" si="26"/>
        <v>13523163.039849853</v>
      </c>
      <c r="AT111" s="60">
        <f t="shared" si="27"/>
        <v>-46913129966.65065</v>
      </c>
    </row>
    <row r="112" spans="1:46">
      <c r="A112">
        <f t="shared" si="22"/>
        <v>0.02</v>
      </c>
      <c r="B112" s="12">
        <f t="shared" si="21"/>
        <v>2126</v>
      </c>
      <c r="C112" s="60">
        <f>IF(MOD($B112,10)=0,VLOOKUP($B112,'[6]R1 Analysis'!$B$45:$X$58,23,FALSE),(VLOOKUP(CEILING($B112,10),$B$6:$R$116,COLUMN()-1,FALSE)-VLOOKUP(FLOOR($B112,10),$B$6:$R$116,COLUMN()-1,FALSE))/10+C111)</f>
        <v>17728388.382635571</v>
      </c>
      <c r="D112" s="60">
        <f>IF(MOD($B112,10)=0,VLOOKUP($B112,'[6]R1 Analysis'!$B$45:$X$58,15,FALSE),(VLOOKUP(CEILING($B112,10),$B$6:$R$116,COLUMN()-1,FALSE)-VLOOKUP(FLOOR($B112,10),$B$6:$R$116,COLUMN()-1,FALSE))/10+D111)</f>
        <v>2771283.769895446</v>
      </c>
      <c r="E112" s="60">
        <f>IF(MOD($B112,10)=0,VLOOKUP($B112,'[6]R1 Analysis'!$B$45:$X$58,22,FALSE),(VLOOKUP(CEILING($B112,10),$B$6:$R$116,COLUMN()-1,FALSE)-VLOOKUP(FLOOR($B112,10),$B$6:$R$116,COLUMN()-1,FALSE))/10+E111)</f>
        <v>580328.42054320953</v>
      </c>
      <c r="F112" s="60">
        <f>IF(MOD($B112,10)=0,VLOOKUP($B112,'[6]R2 Analysis'!$B$45:$X$58,8,FALSE),(VLOOKUP(CEILING($B112,10),$B$6:$R$116,COLUMN()-1,FALSE)-VLOOKUP(FLOOR($B112,10),$B$6:$R$116,COLUMN()-1,FALSE))/10+F111)</f>
        <v>172688861.05371422</v>
      </c>
      <c r="G112" s="60">
        <f>IF(MOD($B112,10)=0,VLOOKUP($B112,'[6]R2 Analysis'!$B$45:$X$58,15,FALSE),(VLOOKUP(CEILING($B112,10),$B$6:$R$116,COLUMN()-1,FALSE)-VLOOKUP(FLOOR($B112,10),$B$6:$R$116,COLUMN()-1,FALSE))/10+G111)</f>
        <v>5422942.9620000012</v>
      </c>
      <c r="H112" s="60">
        <f>IF(MOD($B112,10)=0,VLOOKUP($B112,'[6]R2 Analysis'!$B$45:$X$58,22,FALSE),(VLOOKUP(CEILING($B112,10),$B$6:$R$116,COLUMN()-1,FALSE)-VLOOKUP(FLOOR($B112,10),$B$6:$R$116,COLUMN()-1,FALSE))/10+H111)</f>
        <v>1115611.9799296299</v>
      </c>
      <c r="I112" s="60">
        <f>IF(MOD($B112,10)=0,VLOOKUP($B112,'[6]R3 Analysis'!$B$45:$X$58,8,FALSE),(VLOOKUP(CEILING($B112,10),$B$6:$R$116,COLUMN()-1,FALSE)-VLOOKUP(FLOOR($B112,10),$B$6:$R$116,COLUMN()-1,FALSE))/10+I111)</f>
        <v>28243391.469858062</v>
      </c>
      <c r="J112" s="60">
        <f>IF(MOD($B112,10)=0,VLOOKUP($B112,'[6]R3 Analysis'!$B$45:$X$58,15,FALSE),(VLOOKUP(CEILING($B112,10),$B$6:$R$116,COLUMN()-1,FALSE)-VLOOKUP(FLOOR($B112,10),$B$6:$R$116,COLUMN()-1,FALSE))/10+J111)</f>
        <v>1954882.2744000005</v>
      </c>
      <c r="K112" s="60">
        <f>IF(MOD($B112,10)=0,VLOOKUP($B112,'[6]R3 Analysis'!$B$45:$X$58,22,FALSE),(VLOOKUP(CEILING($B112,10),$B$6:$R$116,COLUMN()-1,FALSE)-VLOOKUP(FLOOR($B112,10),$B$6:$R$116,COLUMN()-1,FALSE))/10+K111)</f>
        <v>746146.08892612578</v>
      </c>
      <c r="L112" s="60">
        <f>IF(MOD($B112,10)=0,VLOOKUP($B112,'[6]R4 Analysis'!$B$45:$X$58,8,FALSE),(VLOOKUP(CEILING($B112,10),$B$6:$R$116,COLUMN()-1,FALSE)-VLOOKUP(FLOOR($B112,10),$B$6:$R$116,COLUMN()-1,FALSE))/10+L111)</f>
        <v>17655912.450694241</v>
      </c>
      <c r="M112" s="60">
        <f>IF(MOD($B112,10)=0,VLOOKUP($B112,'[6]R4 Analysis'!$B$45:$X$58,15,FALSE),(VLOOKUP(CEILING($B112,10),$B$6:$R$116,COLUMN()-1,FALSE)-VLOOKUP(FLOOR($B112,10),$B$6:$R$116,COLUMN()-1,FALSE))/10+M111)</f>
        <v>658609.67729696934</v>
      </c>
      <c r="N112" s="60">
        <f>IF(MOD($B112,10)=0,VLOOKUP($B112,'[6]R4 Analysis'!$B$45:$X$58,22,FALSE),(VLOOKUP(CEILING($B112,10),$B$6:$R$116,COLUMN()-1,FALSE)-VLOOKUP(FLOOR($B112,10),$B$6:$R$116,COLUMN()-1,FALSE))/10+N111)</f>
        <v>241692.52592429472</v>
      </c>
      <c r="O112" s="60">
        <f>IF(MOD($B112,10)=0,VLOOKUP($B112,'[6]R5 Analysis'!$B$45:$X$58,8,FALSE),(VLOOKUP(CEILING($B112,10),$B$6:$R$116,COLUMN()-1,FALSE)-VLOOKUP(FLOOR($B112,10),$B$6:$R$116,COLUMN()-1,FALSE))/10+O111)</f>
        <v>39513411.36695002</v>
      </c>
      <c r="P112" s="60">
        <f>IF(MOD($B112,10)=0,VLOOKUP($B112,'[6]R5 Analysis'!$B$45:$X$58,15,FALSE),(VLOOKUP(CEILING($B112,10),$B$6:$R$116,COLUMN()-1,FALSE)-VLOOKUP(FLOOR($B112,10),$B$6:$R$116,COLUMN()-1,FALSE))/10+P111)</f>
        <v>566207.09145655169</v>
      </c>
      <c r="Q112" s="60">
        <f>IF(MOD($B112,10)=0,VLOOKUP($B112,'[6]R5 Analysis'!$B$45:$X$58,22,FALSE),(VLOOKUP(CEILING($B112,10),$B$6:$R$116,COLUMN()-1,FALSE)-VLOOKUP(FLOOR($B112,10),$B$6:$R$116,COLUMN()-1,FALSE))/10+Q111)</f>
        <v>235080.61799693876</v>
      </c>
      <c r="R112" s="60">
        <f>IF(MOD($B112,10)=0,VLOOKUP($B112,'[6]R6 Analysis'!$B$45:$X$58,8,FALSE),(VLOOKUP(CEILING($B112,10),$B$6:$R$116,COLUMN()-1,FALSE)-VLOOKUP(FLOOR($B112,10),$B$6:$R$116,COLUMN()-1,FALSE))/10+R111)</f>
        <v>2250208.07125</v>
      </c>
      <c r="S112" s="60">
        <f>IF(MOD($B112,10)=0,VLOOKUP($B112,'[6]R6 Analysis'!$B$45:$X$58,15,FALSE),(VLOOKUP(CEILING($B112,10),$B$6:$T$116,COLUMN()-1,FALSE)-VLOOKUP(FLOOR($B112,10),$B$6:$T$116,COLUMN()-1,FALSE))/10+S111)</f>
        <v>275996.91336000001</v>
      </c>
      <c r="T112" s="60">
        <f>IF(MOD($B112,10)=0,VLOOKUP($B112,'[6]R6 Analysis'!$B$45:$X$58,22,FALSE),(VLOOKUP(CEILING($B112,10),$B$6:$T$116,COLUMN()-1,FALSE)-VLOOKUP(FLOOR($B112,10),$B$6:$T$116,COLUMN()-1,FALSE))/10+T111)</f>
        <v>151599.29025437281</v>
      </c>
      <c r="U112" s="60">
        <f t="shared" si="23"/>
        <v>292800554.4070856</v>
      </c>
      <c r="V112" s="60">
        <f>'Emergency Relocation Component'!U122</f>
        <v>49326142658.789337</v>
      </c>
      <c r="W112" s="103">
        <f t="shared" si="24"/>
        <v>-49033342104.382248</v>
      </c>
      <c r="X112" s="84">
        <f>HLOOKUP(X$5,$AE$1:$AH$3,2,FALSE)*INDEX('[5]Pop and Housing Units'!$J$4:$Q$115,MATCH('Relocation Components'!$B112,'[5]Pop and Housing Units'!$Q$4:$Q$115,0),MATCH('Relocation Components'!X$4,'[5]Pop and Housing Units'!$J$4:$Q$4,0))*HLOOKUP(X$4,$X$1:$AC$2,2,FALSE)*'[5]Number of Hazard Events'!C112*HLOOKUP(X$4,[5]Assumptions!$B$2:$H$3,2,FALSE)</f>
        <v>20126243616.690067</v>
      </c>
      <c r="Y112" s="84">
        <f>HLOOKUP(Y$5,$AE$1:$AH$3,2,FALSE)*INDEX('[5]Pop and Housing Units'!$J$4:$Q$115,MATCH('Relocation Components'!$B112,'[5]Pop and Housing Units'!$Q$4:$Q$115,0),MATCH('Relocation Components'!Y$4,'[5]Pop and Housing Units'!$J$4:$Q$4,0))*HLOOKUP(Y$4,$X$1:$AC$2,2,FALSE)*'[5]Number of Hazard Events'!D112*HLOOKUP(Y$4,[5]Assumptions!$B$2:$H$3,2,FALSE)</f>
        <v>6407789235.1047163</v>
      </c>
      <c r="Z112" s="84">
        <f>HLOOKUP(Z$5,$AE$1:$AH$3,2,FALSE)*INDEX('[5]Pop and Housing Units'!$J$4:$Q$115,MATCH('Relocation Components'!$B112,'[5]Pop and Housing Units'!$Q$4:$Q$115,0),MATCH('Relocation Components'!Z$4,'[5]Pop and Housing Units'!$J$4:$Q$4,0))*HLOOKUP(Z$4,$X$1:$AC$2,2,FALSE)*'[5]Number of Hazard Events'!E112*HLOOKUP(Z$4,[5]Assumptions!$B$2:$H$3,2,FALSE)</f>
        <v>0</v>
      </c>
      <c r="AA112" s="84">
        <f>HLOOKUP(AA$5,$AE$1:$AH$3,2,FALSE)*INDEX('[5]Pop and Housing Units'!$J$4:$Q$115,MATCH('Relocation Components'!$B112,'[5]Pop and Housing Units'!$Q$4:$Q$115,0),MATCH('Relocation Components'!AA$4,'[5]Pop and Housing Units'!$J$4:$Q$4,0))*HLOOKUP(AA$4,$X$1:$AC$2,2,FALSE)*'[5]Number of Hazard Events'!F112*HLOOKUP(AA$4,[5]Assumptions!$B$2:$H$3,2,FALSE)</f>
        <v>21558312422.176521</v>
      </c>
      <c r="AB112" s="84">
        <f>HLOOKUP(AB$5,$AE$1:$AH$3,2,FALSE)*INDEX('[5]Pop and Housing Units'!$J$4:$Q$115,MATCH('Relocation Components'!$B112,'[5]Pop and Housing Units'!$Q$4:$Q$115,0),MATCH('Relocation Components'!AB$4,'[5]Pop and Housing Units'!$J$4:$Q$4,0))*HLOOKUP(AB$4,$X$1:$AC$2,2,FALSE)*'[5]Number of Hazard Events'!G112*HLOOKUP(AB$4,[5]Assumptions!$B$2:$H$3,2,FALSE)</f>
        <v>6258991799.9421291</v>
      </c>
      <c r="AC112" s="84">
        <f>HLOOKUP(AC$5,$AE$1:$AH$3,2,FALSE)*INDEX('[5]Pop and Housing Units'!$J$4:$Q$115,MATCH('Relocation Components'!$B112,'[5]Pop and Housing Units'!$Q$4:$Q$115,0),MATCH('Relocation Components'!AC$4,'[5]Pop and Housing Units'!$J$4:$Q$4,0))*HLOOKUP(AC$4,$X$1:$AC$2,2,FALSE)*'[5]Number of Hazard Events'!H112*HLOOKUP(AC$4,[5]Assumptions!$B$2:$H$3,2,FALSE)</f>
        <v>0</v>
      </c>
      <c r="AD112" s="84">
        <f>HLOOKUP(AD$5,$AE$1:$AH$3,2,FALSE)*INDEX('[5]Pop and Housing Units'!$J$4:$Q$115,MATCH('Relocation Components'!$B112,'[5]Pop and Housing Units'!$Q$4:$Q$115,0),MATCH('Relocation Components'!AD$4,'[5]Pop and Housing Units'!$J$4:$Q$4,0))*HLOOKUP(AD$4,$X$1:$AC$2,2,FALSE)*'[5]Number of Hazard Events'!I112*HLOOKUP(AD$4,[5]Assumptions!$B$2:$H$3,2,FALSE)</f>
        <v>52605529103.491013</v>
      </c>
      <c r="AE112" s="84">
        <f>HLOOKUP(AE$5,$AE$1:$AH$3,2,FALSE)*INDEX('[5]Pop and Housing Units'!$J$4:$Q$115,MATCH('Relocation Components'!$B112,'[5]Pop and Housing Units'!$Q$4:$Q$115,0),MATCH('Relocation Components'!AE$4,'[5]Pop and Housing Units'!$J$4:$Q$4,0))*HLOOKUP(AE$4,$X$1:$AC$2,2,FALSE)*'[5]Number of Hazard Events'!J112*HLOOKUP(AE$4,[5]Assumptions!$B$2:$H$3,2,FALSE)</f>
        <v>10844654005.65428</v>
      </c>
      <c r="AF112" s="84">
        <f>HLOOKUP(AF$5,$AE$1:$AH$3,2,FALSE)*INDEX('[5]Pop and Housing Units'!$J$4:$Q$115,MATCH('Relocation Components'!$B112,'[5]Pop and Housing Units'!$Q$4:$Q$115,0),MATCH('Relocation Components'!AF$4,'[5]Pop and Housing Units'!$J$4:$Q$4,0))*HLOOKUP(AF$4,$X$1:$AC$2,2,FALSE)*'[5]Number of Hazard Events'!K112*HLOOKUP(AF$4,[5]Assumptions!$B$2:$H$3,2,FALSE)</f>
        <v>0</v>
      </c>
      <c r="AG112" s="84">
        <f>HLOOKUP(AG$5,$AE$1:$AH$3,2,FALSE)*INDEX('[5]Pop and Housing Units'!$J$4:$Q$115,MATCH('Relocation Components'!$B112,'[5]Pop and Housing Units'!$Q$4:$Q$115,0),MATCH('Relocation Components'!AG$4,'[5]Pop and Housing Units'!$J$4:$Q$4,0))*HLOOKUP(AG$4,$X$1:$AC$2,2,FALSE)*'[5]Number of Hazard Events'!L112*HLOOKUP(AG$4,[5]Assumptions!$B$2:$H$3,2,FALSE)</f>
        <v>115199005.35168795</v>
      </c>
      <c r="AH112" s="84">
        <f>HLOOKUP(AH$5,$AE$1:$AH$3,2,FALSE)*INDEX('[5]Pop and Housing Units'!$J$4:$Q$115,MATCH('Relocation Components'!$B112,'[5]Pop and Housing Units'!$Q$4:$Q$115,0),MATCH('Relocation Components'!AH$4,'[5]Pop and Housing Units'!$J$4:$Q$4,0))*HLOOKUP(AH$4,$X$1:$AC$2,2,FALSE)*'[5]Number of Hazard Events'!M112*HLOOKUP(AH$4,[5]Assumptions!$B$2:$H$3,2,FALSE)</f>
        <v>39753970.376382843</v>
      </c>
      <c r="AI112" s="84">
        <f>HLOOKUP(AI$5,$AE$1:$AH$3,2,FALSE)*INDEX('[5]Pop and Housing Units'!$J$4:$Q$115,MATCH('Relocation Components'!$B112,'[5]Pop and Housing Units'!$Q$4:$Q$115,0),MATCH('Relocation Components'!AI$4,'[5]Pop and Housing Units'!$J$4:$Q$4,0))*HLOOKUP(AI$4,$X$1:$AC$2,2,FALSE)*'[5]Number of Hazard Events'!N112*HLOOKUP(AI$4,[5]Assumptions!$B$2:$H$3,2,FALSE)</f>
        <v>0</v>
      </c>
      <c r="AJ112" s="84">
        <f>HLOOKUP(AJ$5,$AE$1:$AH$3,2,FALSE)*INDEX('[5]Pop and Housing Units'!$J$4:$Q$115,MATCH('Relocation Components'!$B112,'[5]Pop and Housing Units'!$Q$4:$Q$115,0),MATCH('Relocation Components'!AJ$4,'[5]Pop and Housing Units'!$J$4:$Q$4,0))*HLOOKUP(AJ$4,$X$1:$AC$2,2,FALSE)*'[5]Number of Hazard Events'!O112*HLOOKUP(AJ$4,[5]Assumptions!$B$2:$H$3,2,FALSE)</f>
        <v>120341091.9147663</v>
      </c>
      <c r="AK112" s="84">
        <f>HLOOKUP(AK$5,$AE$1:$AH$3,2,FALSE)*INDEX('[5]Pop and Housing Units'!$J$4:$Q$115,MATCH('Relocation Components'!$B112,'[5]Pop and Housing Units'!$Q$4:$Q$115,0),MATCH('Relocation Components'!AK$4,'[5]Pop and Housing Units'!$J$4:$Q$4,0))*HLOOKUP(AK$4,$X$1:$AC$2,2,FALSE)*'[5]Number of Hazard Events'!P112*HLOOKUP(AK$4,[5]Assumptions!$B$2:$H$3,2,FALSE)</f>
        <v>43256431.491891429</v>
      </c>
      <c r="AL112" s="84">
        <f>HLOOKUP(AL$5,$AE$1:$AH$3,2,FALSE)*INDEX('[5]Pop and Housing Units'!$J$4:$Q$115,MATCH('Relocation Components'!$B112,'[5]Pop and Housing Units'!$Q$4:$Q$115,0),MATCH('Relocation Components'!AL$4,'[5]Pop and Housing Units'!$J$4:$Q$4,0))*HLOOKUP(AL$4,$X$1:$AC$2,2,FALSE)*'[5]Number of Hazard Events'!Q112*HLOOKUP(AL$4,[5]Assumptions!$B$2:$H$3,2,FALSE)</f>
        <v>0</v>
      </c>
      <c r="AM112" s="84">
        <f>HLOOKUP(AM$5,$AE$1:$AH$3,2,FALSE)*INDEX('[5]Pop and Housing Units'!$J$4:$Q$115,MATCH('Relocation Components'!$B112,'[5]Pop and Housing Units'!$Q$4:$Q$115,0),MATCH('Relocation Components'!AM$4,'[5]Pop and Housing Units'!$J$4:$Q$4,0))*HLOOKUP(AM$4,$X$1:$AC$2,2,FALSE)*'[5]Number of Hazard Events'!R112*HLOOKUP(AM$4,[5]Assumptions!$B$2:$H$3,2,FALSE)</f>
        <v>28259141.537965722</v>
      </c>
      <c r="AN112" s="84">
        <f>HLOOKUP(AN$5,$AE$1:$AH$3,2,FALSE)*INDEX('[5]Pop and Housing Units'!$J$4:$Q$115,MATCH('Relocation Components'!$B112,'[5]Pop and Housing Units'!$Q$4:$Q$115,0),MATCH('Relocation Components'!AN$4,'[5]Pop and Housing Units'!$J$4:$Q$4,0))*HLOOKUP(AN$4,$X$1:$AC$2,2,FALSE)*'[5]Number of Hazard Events'!S112*HLOOKUP(AN$4,[5]Assumptions!$B$2:$H$3,2,FALSE)</f>
        <v>7960153.9742732896</v>
      </c>
      <c r="AO112" s="84">
        <f>HLOOKUP(AO$5,$AE$1:$AH$3,2,FALSE)*INDEX('[5]Pop and Housing Units'!$J$4:$Q$115,MATCH('Relocation Components'!$B112,'[5]Pop and Housing Units'!$Q$4:$Q$115,0),MATCH('Relocation Components'!AO$4,'[5]Pop and Housing Units'!$J$4:$Q$4,0))*HLOOKUP(AO$4,$X$1:$AC$2,2,FALSE)*'[5]Number of Hazard Events'!T112*HLOOKUP(AO$4,[5]Assumptions!$B$2:$H$3,2,FALSE)</f>
        <v>0</v>
      </c>
      <c r="AP112" s="60">
        <f t="shared" si="20"/>
        <v>118156289977.7057</v>
      </c>
      <c r="AQ112" s="60">
        <f>'Emergency Relocation Component'!AN122</f>
        <v>118148005105.34079</v>
      </c>
      <c r="AR112" s="60">
        <f t="shared" si="25"/>
        <v>8284872.3649139404</v>
      </c>
      <c r="AS112" s="60">
        <f t="shared" si="26"/>
        <v>14084283.020353699</v>
      </c>
      <c r="AT112" s="60">
        <f t="shared" si="27"/>
        <v>-49019257821.361893</v>
      </c>
    </row>
    <row r="113" spans="1:46">
      <c r="A113">
        <f t="shared" si="22"/>
        <v>0.02</v>
      </c>
      <c r="B113" s="12">
        <f t="shared" si="21"/>
        <v>2127</v>
      </c>
      <c r="C113" s="60">
        <f>IF(MOD($B113,10)=0,VLOOKUP($B113,'[6]R1 Analysis'!$B$45:$X$58,23,FALSE),(VLOOKUP(CEILING($B113,10),$B$6:$R$116,COLUMN()-1,FALSE)-VLOOKUP(FLOOR($B113,10),$B$6:$R$116,COLUMN()-1,FALSE))/10+C112)</f>
        <v>17639193.393149786</v>
      </c>
      <c r="D113" s="60">
        <f>IF(MOD($B113,10)=0,VLOOKUP($B113,'[6]R1 Analysis'!$B$45:$X$58,15,FALSE),(VLOOKUP(CEILING($B113,10),$B$6:$R$116,COLUMN()-1,FALSE)-VLOOKUP(FLOOR($B113,10),$B$6:$R$116,COLUMN()-1,FALSE))/10+D112)</f>
        <v>2757067.1978884586</v>
      </c>
      <c r="E113" s="60">
        <f>IF(MOD($B113,10)=0,VLOOKUP($B113,'[6]R1 Analysis'!$B$45:$X$58,22,FALSE),(VLOOKUP(CEILING($B113,10),$B$6:$R$116,COLUMN()-1,FALSE)-VLOOKUP(FLOOR($B113,10),$B$6:$R$116,COLUMN()-1,FALSE))/10+E112)</f>
        <v>577359.11726748932</v>
      </c>
      <c r="F113" s="60">
        <f>IF(MOD($B113,10)=0,VLOOKUP($B113,'[6]R2 Analysis'!$B$45:$X$58,8,FALSE),(VLOOKUP(CEILING($B113,10),$B$6:$R$116,COLUMN()-1,FALSE)-VLOOKUP(FLOOR($B113,10),$B$6:$R$116,COLUMN()-1,FALSE))/10+F112)</f>
        <v>171796005.02028564</v>
      </c>
      <c r="G113" s="60">
        <f>IF(MOD($B113,10)=0,VLOOKUP($B113,'[6]R2 Analysis'!$B$45:$X$58,15,FALSE),(VLOOKUP(CEILING($B113,10),$B$6:$R$116,COLUMN()-1,FALSE)-VLOOKUP(FLOOR($B113,10),$B$6:$R$116,COLUMN()-1,FALSE))/10+G112)</f>
        <v>5395106.7787674433</v>
      </c>
      <c r="H113" s="60">
        <f>IF(MOD($B113,10)=0,VLOOKUP($B113,'[6]R2 Analysis'!$B$45:$X$58,22,FALSE),(VLOOKUP(CEILING($B113,10),$B$6:$R$116,COLUMN()-1,FALSE)-VLOOKUP(FLOOR($B113,10),$B$6:$R$116,COLUMN()-1,FALSE))/10+H112)</f>
        <v>1109900.4342851855</v>
      </c>
      <c r="I113" s="60">
        <f>IF(MOD($B113,10)=0,VLOOKUP($B113,'[6]R3 Analysis'!$B$45:$X$58,8,FALSE),(VLOOKUP(CEILING($B113,10),$B$6:$R$116,COLUMN()-1,FALSE)-VLOOKUP(FLOOR($B113,10),$B$6:$R$116,COLUMN()-1,FALSE))/10+I112)</f>
        <v>28098938.023909673</v>
      </c>
      <c r="J113" s="60">
        <f>IF(MOD($B113,10)=0,VLOOKUP($B113,'[6]R3 Analysis'!$B$45:$X$58,15,FALSE),(VLOOKUP(CEILING($B113,10),$B$6:$R$116,COLUMN()-1,FALSE)-VLOOKUP(FLOOR($B113,10),$B$6:$R$116,COLUMN()-1,FALSE))/10+J112)</f>
        <v>1944875.1828000005</v>
      </c>
      <c r="K113" s="60">
        <f>IF(MOD($B113,10)=0,VLOOKUP($B113,'[6]R3 Analysis'!$B$45:$X$58,22,FALSE),(VLOOKUP(CEILING($B113,10),$B$6:$R$116,COLUMN()-1,FALSE)-VLOOKUP(FLOOR($B113,10),$B$6:$R$116,COLUMN()-1,FALSE))/10+K112)</f>
        <v>742324.12752792751</v>
      </c>
      <c r="L113" s="60">
        <f>IF(MOD($B113,10)=0,VLOOKUP($B113,'[6]R4 Analysis'!$B$45:$X$58,8,FALSE),(VLOOKUP(CEILING($B113,10),$B$6:$R$116,COLUMN()-1,FALSE)-VLOOKUP(FLOOR($B113,10),$B$6:$R$116,COLUMN()-1,FALSE))/10+L112)</f>
        <v>17564902.592700973</v>
      </c>
      <c r="M113" s="60">
        <f>IF(MOD($B113,10)=0,VLOOKUP($B113,'[6]R4 Analysis'!$B$45:$X$58,15,FALSE),(VLOOKUP(CEILING($B113,10),$B$6:$R$116,COLUMN()-1,FALSE)-VLOOKUP(FLOOR($B113,10),$B$6:$R$116,COLUMN()-1,FALSE))/10+M112)</f>
        <v>655244.14042398951</v>
      </c>
      <c r="N113" s="60">
        <f>IF(MOD($B113,10)=0,VLOOKUP($B113,'[6]R4 Analysis'!$B$45:$X$58,22,FALSE),(VLOOKUP(CEILING($B113,10),$B$6:$R$116,COLUMN()-1,FALSE)-VLOOKUP(FLOOR($B113,10),$B$6:$R$116,COLUMN()-1,FALSE))/10+N112)</f>
        <v>240454.71041819826</v>
      </c>
      <c r="O113" s="60">
        <f>IF(MOD($B113,10)=0,VLOOKUP($B113,'[6]R5 Analysis'!$B$45:$X$58,8,FALSE),(VLOOKUP(CEILING($B113,10),$B$6:$R$116,COLUMN()-1,FALSE)-VLOOKUP(FLOOR($B113,10),$B$6:$R$116,COLUMN()-1,FALSE))/10+O112)</f>
        <v>39300830.808150023</v>
      </c>
      <c r="P113" s="60">
        <f>IF(MOD($B113,10)=0,VLOOKUP($B113,'[6]R5 Analysis'!$B$45:$X$58,15,FALSE),(VLOOKUP(CEILING($B113,10),$B$6:$R$116,COLUMN()-1,FALSE)-VLOOKUP(FLOOR($B113,10),$B$6:$R$116,COLUMN()-1,FALSE))/10+P112)</f>
        <v>563293.95861931029</v>
      </c>
      <c r="Q113" s="60">
        <f>IF(MOD($B113,10)=0,VLOOKUP($B113,'[6]R5 Analysis'!$B$45:$X$58,22,FALSE),(VLOOKUP(CEILING($B113,10),$B$6:$R$116,COLUMN()-1,FALSE)-VLOOKUP(FLOOR($B113,10),$B$6:$R$116,COLUMN()-1,FALSE))/10+Q112)</f>
        <v>233874.77152959182</v>
      </c>
      <c r="R113" s="60">
        <f>IF(MOD($B113,10)=0,VLOOKUP($B113,'[6]R6 Analysis'!$B$45:$X$58,8,FALSE),(VLOOKUP(CEILING($B113,10),$B$6:$R$116,COLUMN()-1,FALSE)-VLOOKUP(FLOOR($B113,10),$B$6:$R$116,COLUMN()-1,FALSE))/10+R112)</f>
        <v>2238364.870875</v>
      </c>
      <c r="S113" s="60">
        <f>IF(MOD($B113,10)=0,VLOOKUP($B113,'[6]R6 Analysis'!$B$45:$X$58,15,FALSE),(VLOOKUP(CEILING($B113,10),$B$6:$T$116,COLUMN()-1,FALSE)-VLOOKUP(FLOOR($B113,10),$B$6:$T$116,COLUMN()-1,FALSE))/10+S112)</f>
        <v>274552.98332</v>
      </c>
      <c r="T113" s="60">
        <f>IF(MOD($B113,10)=0,VLOOKUP($B113,'[6]R6 Analysis'!$B$45:$X$58,22,FALSE),(VLOOKUP(CEILING($B113,10),$B$6:$T$116,COLUMN()-1,FALSE)-VLOOKUP(FLOOR($B113,10),$B$6:$T$116,COLUMN()-1,FALSE))/10+T112)</f>
        <v>150821.70462671178</v>
      </c>
      <c r="U113" s="60">
        <f t="shared" si="23"/>
        <v>291283109.81654543</v>
      </c>
      <c r="V113" s="60">
        <f>'Emergency Relocation Component'!U123</f>
        <v>51523778914.078934</v>
      </c>
      <c r="W113" s="103">
        <f t="shared" si="24"/>
        <v>-51232495804.26239</v>
      </c>
      <c r="X113" s="84">
        <f>HLOOKUP(X$5,$AE$1:$AH$3,2,FALSE)*INDEX('[5]Pop and Housing Units'!$J$4:$Q$115,MATCH('Relocation Components'!$B113,'[5]Pop and Housing Units'!$Q$4:$Q$115,0),MATCH('Relocation Components'!X$4,'[5]Pop and Housing Units'!$J$4:$Q$4,0))*HLOOKUP(X$4,$X$1:$AC$2,2,FALSE)*'[5]Number of Hazard Events'!C113*HLOOKUP(X$4,[5]Assumptions!$B$2:$H$3,2,FALSE)</f>
        <v>21004164504.256107</v>
      </c>
      <c r="Y113" s="84">
        <f>HLOOKUP(Y$5,$AE$1:$AH$3,2,FALSE)*INDEX('[5]Pop and Housing Units'!$J$4:$Q$115,MATCH('Relocation Components'!$B113,'[5]Pop and Housing Units'!$Q$4:$Q$115,0),MATCH('Relocation Components'!Y$4,'[5]Pop and Housing Units'!$J$4:$Q$4,0))*HLOOKUP(Y$4,$X$1:$AC$2,2,FALSE)*'[5]Number of Hazard Events'!D113*HLOOKUP(Y$4,[5]Assumptions!$B$2:$H$3,2,FALSE)</f>
        <v>6686486599.1333952</v>
      </c>
      <c r="Z113" s="84">
        <f>HLOOKUP(Z$5,$AE$1:$AH$3,2,FALSE)*INDEX('[5]Pop and Housing Units'!$J$4:$Q$115,MATCH('Relocation Components'!$B113,'[5]Pop and Housing Units'!$Q$4:$Q$115,0),MATCH('Relocation Components'!Z$4,'[5]Pop and Housing Units'!$J$4:$Q$4,0))*HLOOKUP(Z$4,$X$1:$AC$2,2,FALSE)*'[5]Number of Hazard Events'!E113*HLOOKUP(Z$4,[5]Assumptions!$B$2:$H$3,2,FALSE)</f>
        <v>0</v>
      </c>
      <c r="AA113" s="84">
        <f>HLOOKUP(AA$5,$AE$1:$AH$3,2,FALSE)*INDEX('[5]Pop and Housing Units'!$J$4:$Q$115,MATCH('Relocation Components'!$B113,'[5]Pop and Housing Units'!$Q$4:$Q$115,0),MATCH('Relocation Components'!AA$4,'[5]Pop and Housing Units'!$J$4:$Q$4,0))*HLOOKUP(AA$4,$X$1:$AC$2,2,FALSE)*'[5]Number of Hazard Events'!F113*HLOOKUP(AA$4,[5]Assumptions!$B$2:$H$3,2,FALSE)</f>
        <v>22485718305.839603</v>
      </c>
      <c r="AB113" s="84">
        <f>HLOOKUP(AB$5,$AE$1:$AH$3,2,FALSE)*INDEX('[5]Pop and Housing Units'!$J$4:$Q$115,MATCH('Relocation Components'!$B113,'[5]Pop and Housing Units'!$Q$4:$Q$115,0),MATCH('Relocation Components'!AB$4,'[5]Pop and Housing Units'!$J$4:$Q$4,0))*HLOOKUP(AB$4,$X$1:$AC$2,2,FALSE)*'[5]Number of Hazard Events'!G113*HLOOKUP(AB$4,[5]Assumptions!$B$2:$H$3,2,FALSE)</f>
        <v>6528488741.9920158</v>
      </c>
      <c r="AC113" s="84">
        <f>HLOOKUP(AC$5,$AE$1:$AH$3,2,FALSE)*INDEX('[5]Pop and Housing Units'!$J$4:$Q$115,MATCH('Relocation Components'!$B113,'[5]Pop and Housing Units'!$Q$4:$Q$115,0),MATCH('Relocation Components'!AC$4,'[5]Pop and Housing Units'!$J$4:$Q$4,0))*HLOOKUP(AC$4,$X$1:$AC$2,2,FALSE)*'[5]Number of Hazard Events'!H113*HLOOKUP(AC$4,[5]Assumptions!$B$2:$H$3,2,FALSE)</f>
        <v>0</v>
      </c>
      <c r="AD113" s="84">
        <f>HLOOKUP(AD$5,$AE$1:$AH$3,2,FALSE)*INDEX('[5]Pop and Housing Units'!$J$4:$Q$115,MATCH('Relocation Components'!$B113,'[5]Pop and Housing Units'!$Q$4:$Q$115,0),MATCH('Relocation Components'!AD$4,'[5]Pop and Housing Units'!$J$4:$Q$4,0))*HLOOKUP(AD$4,$X$1:$AC$2,2,FALSE)*'[5]Number of Hazard Events'!I113*HLOOKUP(AD$4,[5]Assumptions!$B$2:$H$3,2,FALSE)</f>
        <v>54893562452.765327</v>
      </c>
      <c r="AE113" s="84">
        <f>HLOOKUP(AE$5,$AE$1:$AH$3,2,FALSE)*INDEX('[5]Pop and Housing Units'!$J$4:$Q$115,MATCH('Relocation Components'!$B113,'[5]Pop and Housing Units'!$Q$4:$Q$115,0),MATCH('Relocation Components'!AE$4,'[5]Pop and Housing Units'!$J$4:$Q$4,0))*HLOOKUP(AE$4,$X$1:$AC$2,2,FALSE)*'[5]Number of Hazard Events'!J113*HLOOKUP(AE$4,[5]Assumptions!$B$2:$H$3,2,FALSE)</f>
        <v>11316282715.827108</v>
      </c>
      <c r="AF113" s="84">
        <f>HLOOKUP(AF$5,$AE$1:$AH$3,2,FALSE)*INDEX('[5]Pop and Housing Units'!$J$4:$Q$115,MATCH('Relocation Components'!$B113,'[5]Pop and Housing Units'!$Q$4:$Q$115,0),MATCH('Relocation Components'!AF$4,'[5]Pop and Housing Units'!$J$4:$Q$4,0))*HLOOKUP(AF$4,$X$1:$AC$2,2,FALSE)*'[5]Number of Hazard Events'!K113*HLOOKUP(AF$4,[5]Assumptions!$B$2:$H$3,2,FALSE)</f>
        <v>0</v>
      </c>
      <c r="AG113" s="84">
        <f>HLOOKUP(AG$5,$AE$1:$AH$3,2,FALSE)*INDEX('[5]Pop and Housing Units'!$J$4:$Q$115,MATCH('Relocation Components'!$B113,'[5]Pop and Housing Units'!$Q$4:$Q$115,0),MATCH('Relocation Components'!AG$4,'[5]Pop and Housing Units'!$J$4:$Q$4,0))*HLOOKUP(AG$4,$X$1:$AC$2,2,FALSE)*'[5]Number of Hazard Events'!L113*HLOOKUP(AG$4,[5]Assumptions!$B$2:$H$3,2,FALSE)</f>
        <v>115121902.47157247</v>
      </c>
      <c r="AH113" s="84">
        <f>HLOOKUP(AH$5,$AE$1:$AH$3,2,FALSE)*INDEX('[5]Pop and Housing Units'!$J$4:$Q$115,MATCH('Relocation Components'!$B113,'[5]Pop and Housing Units'!$Q$4:$Q$115,0),MATCH('Relocation Components'!AH$4,'[5]Pop and Housing Units'!$J$4:$Q$4,0))*HLOOKUP(AH$4,$X$1:$AC$2,2,FALSE)*'[5]Number of Hazard Events'!M113*HLOOKUP(AH$4,[5]Assumptions!$B$2:$H$3,2,FALSE)</f>
        <v>39729143.053661034</v>
      </c>
      <c r="AI113" s="84">
        <f>HLOOKUP(AI$5,$AE$1:$AH$3,2,FALSE)*INDEX('[5]Pop and Housing Units'!$J$4:$Q$115,MATCH('Relocation Components'!$B113,'[5]Pop and Housing Units'!$Q$4:$Q$115,0),MATCH('Relocation Components'!AI$4,'[5]Pop and Housing Units'!$J$4:$Q$4,0))*HLOOKUP(AI$4,$X$1:$AC$2,2,FALSE)*'[5]Number of Hazard Events'!N113*HLOOKUP(AI$4,[5]Assumptions!$B$2:$H$3,2,FALSE)</f>
        <v>0</v>
      </c>
      <c r="AJ113" s="84">
        <f>HLOOKUP(AJ$5,$AE$1:$AH$3,2,FALSE)*INDEX('[5]Pop and Housing Units'!$J$4:$Q$115,MATCH('Relocation Components'!$B113,'[5]Pop and Housing Units'!$Q$4:$Q$115,0),MATCH('Relocation Components'!AJ$4,'[5]Pop and Housing Units'!$J$4:$Q$4,0))*HLOOKUP(AJ$4,$X$1:$AC$2,2,FALSE)*'[5]Number of Hazard Events'!O113*HLOOKUP(AJ$4,[5]Assumptions!$B$2:$H$3,2,FALSE)</f>
        <v>120261916.48002614</v>
      </c>
      <c r="AK113" s="84">
        <f>HLOOKUP(AK$5,$AE$1:$AH$3,2,FALSE)*INDEX('[5]Pop and Housing Units'!$J$4:$Q$115,MATCH('Relocation Components'!$B113,'[5]Pop and Housing Units'!$Q$4:$Q$115,0),MATCH('Relocation Components'!AK$4,'[5]Pop and Housing Units'!$J$4:$Q$4,0))*HLOOKUP(AK$4,$X$1:$AC$2,2,FALSE)*'[5]Number of Hazard Events'!P113*HLOOKUP(AK$4,[5]Assumptions!$B$2:$H$3,2,FALSE)</f>
        <v>43238183.967717275</v>
      </c>
      <c r="AL113" s="84">
        <f>HLOOKUP(AL$5,$AE$1:$AH$3,2,FALSE)*INDEX('[5]Pop and Housing Units'!$J$4:$Q$115,MATCH('Relocation Components'!$B113,'[5]Pop and Housing Units'!$Q$4:$Q$115,0),MATCH('Relocation Components'!AL$4,'[5]Pop and Housing Units'!$J$4:$Q$4,0))*HLOOKUP(AL$4,$X$1:$AC$2,2,FALSE)*'[5]Number of Hazard Events'!Q113*HLOOKUP(AL$4,[5]Assumptions!$B$2:$H$3,2,FALSE)</f>
        <v>0</v>
      </c>
      <c r="AM113" s="84">
        <f>HLOOKUP(AM$5,$AE$1:$AH$3,2,FALSE)*INDEX('[5]Pop and Housing Units'!$J$4:$Q$115,MATCH('Relocation Components'!$B113,'[5]Pop and Housing Units'!$Q$4:$Q$115,0),MATCH('Relocation Components'!AM$4,'[5]Pop and Housing Units'!$J$4:$Q$4,0))*HLOOKUP(AM$4,$X$1:$AC$2,2,FALSE)*'[5]Number of Hazard Events'!R113*HLOOKUP(AM$4,[5]Assumptions!$B$2:$H$3,2,FALSE)</f>
        <v>28391279.549154155</v>
      </c>
      <c r="AN113" s="84">
        <f>HLOOKUP(AN$5,$AE$1:$AH$3,2,FALSE)*INDEX('[5]Pop and Housing Units'!$J$4:$Q$115,MATCH('Relocation Components'!$B113,'[5]Pop and Housing Units'!$Q$4:$Q$115,0),MATCH('Relocation Components'!AN$4,'[5]Pop and Housing Units'!$J$4:$Q$4,0))*HLOOKUP(AN$4,$X$1:$AC$2,2,FALSE)*'[5]Number of Hazard Events'!S113*HLOOKUP(AN$4,[5]Assumptions!$B$2:$H$3,2,FALSE)</f>
        <v>7997628.165063316</v>
      </c>
      <c r="AO113" s="84">
        <f>HLOOKUP(AO$5,$AE$1:$AH$3,2,FALSE)*INDEX('[5]Pop and Housing Units'!$J$4:$Q$115,MATCH('Relocation Components'!$B113,'[5]Pop and Housing Units'!$Q$4:$Q$115,0),MATCH('Relocation Components'!AO$4,'[5]Pop and Housing Units'!$J$4:$Q$4,0))*HLOOKUP(AO$4,$X$1:$AC$2,2,FALSE)*'[5]Number of Hazard Events'!T113*HLOOKUP(AO$4,[5]Assumptions!$B$2:$H$3,2,FALSE)</f>
        <v>0</v>
      </c>
      <c r="AP113" s="60">
        <f t="shared" si="20"/>
        <v>123269443373.50075</v>
      </c>
      <c r="AQ113" s="60">
        <f>'Emergency Relocation Component'!AN123</f>
        <v>123260814017.20218</v>
      </c>
      <c r="AR113" s="60">
        <f t="shared" si="25"/>
        <v>8629356.2985687256</v>
      </c>
      <c r="AS113" s="60">
        <f t="shared" si="26"/>
        <v>14669905.707566833</v>
      </c>
      <c r="AT113" s="60">
        <f t="shared" si="27"/>
        <v>-51217825898.554825</v>
      </c>
    </row>
    <row r="114" spans="1:46">
      <c r="A114">
        <f t="shared" si="22"/>
        <v>0.02</v>
      </c>
      <c r="B114" s="12">
        <f t="shared" si="21"/>
        <v>2128</v>
      </c>
      <c r="C114" s="60">
        <f>IF(MOD($B114,10)=0,VLOOKUP($B114,'[6]R1 Analysis'!$B$45:$X$58,23,FALSE),(VLOOKUP(CEILING($B114,10),$B$6:$R$116,COLUMN()-1,FALSE)-VLOOKUP(FLOOR($B114,10),$B$6:$R$116,COLUMN()-1,FALSE))/10+C113)</f>
        <v>17549998.403664</v>
      </c>
      <c r="D114" s="60">
        <f>IF(MOD($B114,10)=0,VLOOKUP($B114,'[6]R1 Analysis'!$B$45:$X$58,15,FALSE),(VLOOKUP(CEILING($B114,10),$B$6:$R$116,COLUMN()-1,FALSE)-VLOOKUP(FLOOR($B114,10),$B$6:$R$116,COLUMN()-1,FALSE))/10+D113)</f>
        <v>2742850.6258814712</v>
      </c>
      <c r="E114" s="60">
        <f>IF(MOD($B114,10)=0,VLOOKUP($B114,'[6]R1 Analysis'!$B$45:$X$58,22,FALSE),(VLOOKUP(CEILING($B114,10),$B$6:$R$116,COLUMN()-1,FALSE)-VLOOKUP(FLOOR($B114,10),$B$6:$R$116,COLUMN()-1,FALSE))/10+E113)</f>
        <v>574389.8139917691</v>
      </c>
      <c r="F114" s="60">
        <f>IF(MOD($B114,10)=0,VLOOKUP($B114,'[6]R2 Analysis'!$B$45:$X$58,8,FALSE),(VLOOKUP(CEILING($B114,10),$B$6:$R$116,COLUMN()-1,FALSE)-VLOOKUP(FLOOR($B114,10),$B$6:$R$116,COLUMN()-1,FALSE))/10+F113)</f>
        <v>170903148.98685706</v>
      </c>
      <c r="G114" s="60">
        <f>IF(MOD($B114,10)=0,VLOOKUP($B114,'[6]R2 Analysis'!$B$45:$X$58,15,FALSE),(VLOOKUP(CEILING($B114,10),$B$6:$R$116,COLUMN()-1,FALSE)-VLOOKUP(FLOOR($B114,10),$B$6:$R$116,COLUMN()-1,FALSE))/10+G113)</f>
        <v>5367270.5955348853</v>
      </c>
      <c r="H114" s="60">
        <f>IF(MOD($B114,10)=0,VLOOKUP($B114,'[6]R2 Analysis'!$B$45:$X$58,22,FALSE),(VLOOKUP(CEILING($B114,10),$B$6:$R$116,COLUMN()-1,FALSE)-VLOOKUP(FLOOR($B114,10),$B$6:$R$116,COLUMN()-1,FALSE))/10+H113)</f>
        <v>1104188.8886407411</v>
      </c>
      <c r="I114" s="60">
        <f>IF(MOD($B114,10)=0,VLOOKUP($B114,'[6]R3 Analysis'!$B$45:$X$58,8,FALSE),(VLOOKUP(CEILING($B114,10),$B$6:$R$116,COLUMN()-1,FALSE)-VLOOKUP(FLOOR($B114,10),$B$6:$R$116,COLUMN()-1,FALSE))/10+I113)</f>
        <v>27954484.577961285</v>
      </c>
      <c r="J114" s="60">
        <f>IF(MOD($B114,10)=0,VLOOKUP($B114,'[6]R3 Analysis'!$B$45:$X$58,15,FALSE),(VLOOKUP(CEILING($B114,10),$B$6:$R$116,COLUMN()-1,FALSE)-VLOOKUP(FLOOR($B114,10),$B$6:$R$116,COLUMN()-1,FALSE))/10+J113)</f>
        <v>1934868.0912000006</v>
      </c>
      <c r="K114" s="60">
        <f>IF(MOD($B114,10)=0,VLOOKUP($B114,'[6]R3 Analysis'!$B$45:$X$58,22,FALSE),(VLOOKUP(CEILING($B114,10),$B$6:$R$116,COLUMN()-1,FALSE)-VLOOKUP(FLOOR($B114,10),$B$6:$R$116,COLUMN()-1,FALSE))/10+K113)</f>
        <v>738502.16612972924</v>
      </c>
      <c r="L114" s="60">
        <f>IF(MOD($B114,10)=0,VLOOKUP($B114,'[6]R4 Analysis'!$B$45:$X$58,8,FALSE),(VLOOKUP(CEILING($B114,10),$B$6:$R$116,COLUMN()-1,FALSE)-VLOOKUP(FLOOR($B114,10),$B$6:$R$116,COLUMN()-1,FALSE))/10+L113)</f>
        <v>17473892.734707706</v>
      </c>
      <c r="M114" s="60">
        <f>IF(MOD($B114,10)=0,VLOOKUP($B114,'[6]R4 Analysis'!$B$45:$X$58,15,FALSE),(VLOOKUP(CEILING($B114,10),$B$6:$R$116,COLUMN()-1,FALSE)-VLOOKUP(FLOOR($B114,10),$B$6:$R$116,COLUMN()-1,FALSE))/10+M113)</f>
        <v>651878.60355100967</v>
      </c>
      <c r="N114" s="60">
        <f>IF(MOD($B114,10)=0,VLOOKUP($B114,'[6]R4 Analysis'!$B$45:$X$58,22,FALSE),(VLOOKUP(CEILING($B114,10),$B$6:$R$116,COLUMN()-1,FALSE)-VLOOKUP(FLOOR($B114,10),$B$6:$R$116,COLUMN()-1,FALSE))/10+N113)</f>
        <v>239216.89491210179</v>
      </c>
      <c r="O114" s="60">
        <f>IF(MOD($B114,10)=0,VLOOKUP($B114,'[6]R5 Analysis'!$B$45:$X$58,8,FALSE),(VLOOKUP(CEILING($B114,10),$B$6:$R$116,COLUMN()-1,FALSE)-VLOOKUP(FLOOR($B114,10),$B$6:$R$116,COLUMN()-1,FALSE))/10+O113)</f>
        <v>39088250.249350026</v>
      </c>
      <c r="P114" s="60">
        <f>IF(MOD($B114,10)=0,VLOOKUP($B114,'[6]R5 Analysis'!$B$45:$X$58,15,FALSE),(VLOOKUP(CEILING($B114,10),$B$6:$R$116,COLUMN()-1,FALSE)-VLOOKUP(FLOOR($B114,10),$B$6:$R$116,COLUMN()-1,FALSE))/10+P113)</f>
        <v>560380.82578206889</v>
      </c>
      <c r="Q114" s="60">
        <f>IF(MOD($B114,10)=0,VLOOKUP($B114,'[6]R5 Analysis'!$B$45:$X$58,22,FALSE),(VLOOKUP(CEILING($B114,10),$B$6:$R$116,COLUMN()-1,FALSE)-VLOOKUP(FLOOR($B114,10),$B$6:$R$116,COLUMN()-1,FALSE))/10+Q113)</f>
        <v>232668.92506224487</v>
      </c>
      <c r="R114" s="60">
        <f>IF(MOD($B114,10)=0,VLOOKUP($B114,'[6]R6 Analysis'!$B$45:$X$58,8,FALSE),(VLOOKUP(CEILING($B114,10),$B$6:$R$116,COLUMN()-1,FALSE)-VLOOKUP(FLOOR($B114,10),$B$6:$R$116,COLUMN()-1,FALSE))/10+R113)</f>
        <v>2226521.6705</v>
      </c>
      <c r="S114" s="60">
        <f>IF(MOD($B114,10)=0,VLOOKUP($B114,'[6]R6 Analysis'!$B$45:$X$58,15,FALSE),(VLOOKUP(CEILING($B114,10),$B$6:$T$116,COLUMN()-1,FALSE)-VLOOKUP(FLOOR($B114,10),$B$6:$T$116,COLUMN()-1,FALSE))/10+S113)</f>
        <v>273109.05327999999</v>
      </c>
      <c r="T114" s="60">
        <f>IF(MOD($B114,10)=0,VLOOKUP($B114,'[6]R6 Analysis'!$B$45:$X$58,22,FALSE),(VLOOKUP(CEILING($B114,10),$B$6:$T$116,COLUMN()-1,FALSE)-VLOOKUP(FLOOR($B114,10),$B$6:$T$116,COLUMN()-1,FALSE))/10+T113)</f>
        <v>150044.11899905076</v>
      </c>
      <c r="U114" s="60">
        <f t="shared" si="23"/>
        <v>289765665.22600514</v>
      </c>
      <c r="V114" s="60">
        <f>'Emergency Relocation Component'!U124</f>
        <v>53817863438.250504</v>
      </c>
      <c r="W114" s="103">
        <f t="shared" si="24"/>
        <v>-53528097773.024498</v>
      </c>
      <c r="X114" s="84">
        <f>HLOOKUP(X$5,$AE$1:$AH$3,2,FALSE)*INDEX('[5]Pop and Housing Units'!$J$4:$Q$115,MATCH('Relocation Components'!$B114,'[5]Pop and Housing Units'!$Q$4:$Q$115,0),MATCH('Relocation Components'!X$4,'[5]Pop and Housing Units'!$J$4:$Q$4,0))*HLOOKUP(X$4,$X$1:$AC$2,2,FALSE)*'[5]Number of Hazard Events'!C114*HLOOKUP(X$4,[5]Assumptions!$B$2:$H$3,2,FALSE)</f>
        <v>21920921691.39156</v>
      </c>
      <c r="Y114" s="84">
        <f>HLOOKUP(Y$5,$AE$1:$AH$3,2,FALSE)*INDEX('[5]Pop and Housing Units'!$J$4:$Q$115,MATCH('Relocation Components'!$B114,'[5]Pop and Housing Units'!$Q$4:$Q$115,0),MATCH('Relocation Components'!Y$4,'[5]Pop and Housing Units'!$J$4:$Q$4,0))*HLOOKUP(Y$4,$X$1:$AC$2,2,FALSE)*'[5]Number of Hazard Events'!D114*HLOOKUP(Y$4,[5]Assumptions!$B$2:$H$3,2,FALSE)</f>
        <v>6977468914.9677877</v>
      </c>
      <c r="Z114" s="84">
        <f>HLOOKUP(Z$5,$AE$1:$AH$3,2,FALSE)*INDEX('[5]Pop and Housing Units'!$J$4:$Q$115,MATCH('Relocation Components'!$B114,'[5]Pop and Housing Units'!$Q$4:$Q$115,0),MATCH('Relocation Components'!Z$4,'[5]Pop and Housing Units'!$J$4:$Q$4,0))*HLOOKUP(Z$4,$X$1:$AC$2,2,FALSE)*'[5]Number of Hazard Events'!E114*HLOOKUP(Z$4,[5]Assumptions!$B$2:$H$3,2,FALSE)</f>
        <v>0</v>
      </c>
      <c r="AA114" s="84">
        <f>HLOOKUP(AA$5,$AE$1:$AH$3,2,FALSE)*INDEX('[5]Pop and Housing Units'!$J$4:$Q$115,MATCH('Relocation Components'!$B114,'[5]Pop and Housing Units'!$Q$4:$Q$115,0),MATCH('Relocation Components'!AA$4,'[5]Pop and Housing Units'!$J$4:$Q$4,0))*HLOOKUP(AA$4,$X$1:$AC$2,2,FALSE)*'[5]Number of Hazard Events'!F114*HLOOKUP(AA$4,[5]Assumptions!$B$2:$H$3,2,FALSE)</f>
        <v>23453999277.373344</v>
      </c>
      <c r="AB114" s="84">
        <f>HLOOKUP(AB$5,$AE$1:$AH$3,2,FALSE)*INDEX('[5]Pop and Housing Units'!$J$4:$Q$115,MATCH('Relocation Components'!$B114,'[5]Pop and Housing Units'!$Q$4:$Q$115,0),MATCH('Relocation Components'!AB$4,'[5]Pop and Housing Units'!$J$4:$Q$4,0))*HLOOKUP(AB$4,$X$1:$AC$2,2,FALSE)*'[5]Number of Hazard Events'!G114*HLOOKUP(AB$4,[5]Assumptions!$B$2:$H$3,2,FALSE)</f>
        <v>6809876618.7038565</v>
      </c>
      <c r="AC114" s="84">
        <f>HLOOKUP(AC$5,$AE$1:$AH$3,2,FALSE)*INDEX('[5]Pop and Housing Units'!$J$4:$Q$115,MATCH('Relocation Components'!$B114,'[5]Pop and Housing Units'!$Q$4:$Q$115,0),MATCH('Relocation Components'!AC$4,'[5]Pop and Housing Units'!$J$4:$Q$4,0))*HLOOKUP(AC$4,$X$1:$AC$2,2,FALSE)*'[5]Number of Hazard Events'!H114*HLOOKUP(AC$4,[5]Assumptions!$B$2:$H$3,2,FALSE)</f>
        <v>0</v>
      </c>
      <c r="AD114" s="84">
        <f>HLOOKUP(AD$5,$AE$1:$AH$3,2,FALSE)*INDEX('[5]Pop and Housing Units'!$J$4:$Q$115,MATCH('Relocation Components'!$B114,'[5]Pop and Housing Units'!$Q$4:$Q$115,0),MATCH('Relocation Components'!AD$4,'[5]Pop and Housing Units'!$J$4:$Q$4,0))*HLOOKUP(AD$4,$X$1:$AC$2,2,FALSE)*'[5]Number of Hazard Events'!I114*HLOOKUP(AD$4,[5]Assumptions!$B$2:$H$3,2,FALSE)</f>
        <v>57282501834.44841</v>
      </c>
      <c r="AE114" s="84">
        <f>HLOOKUP(AE$5,$AE$1:$AH$3,2,FALSE)*INDEX('[5]Pop and Housing Units'!$J$4:$Q$115,MATCH('Relocation Components'!$B114,'[5]Pop and Housing Units'!$Q$4:$Q$115,0),MATCH('Relocation Components'!AE$4,'[5]Pop and Housing Units'!$J$4:$Q$4,0))*HLOOKUP(AE$4,$X$1:$AC$2,2,FALSE)*'[5]Number of Hazard Events'!J114*HLOOKUP(AE$4,[5]Assumptions!$B$2:$H$3,2,FALSE)</f>
        <v>11808708319.037649</v>
      </c>
      <c r="AF114" s="84">
        <f>HLOOKUP(AF$5,$AE$1:$AH$3,2,FALSE)*INDEX('[5]Pop and Housing Units'!$J$4:$Q$115,MATCH('Relocation Components'!$B114,'[5]Pop and Housing Units'!$Q$4:$Q$115,0),MATCH('Relocation Components'!AF$4,'[5]Pop and Housing Units'!$J$4:$Q$4,0))*HLOOKUP(AF$4,$X$1:$AC$2,2,FALSE)*'[5]Number of Hazard Events'!K114*HLOOKUP(AF$4,[5]Assumptions!$B$2:$H$3,2,FALSE)</f>
        <v>0</v>
      </c>
      <c r="AG114" s="84">
        <f>HLOOKUP(AG$5,$AE$1:$AH$3,2,FALSE)*INDEX('[5]Pop and Housing Units'!$J$4:$Q$115,MATCH('Relocation Components'!$B114,'[5]Pop and Housing Units'!$Q$4:$Q$115,0),MATCH('Relocation Components'!AG$4,'[5]Pop and Housing Units'!$J$4:$Q$4,0))*HLOOKUP(AG$4,$X$1:$AC$2,2,FALSE)*'[5]Number of Hazard Events'!L114*HLOOKUP(AG$4,[5]Assumptions!$B$2:$H$3,2,FALSE)</f>
        <v>115039445.1207231</v>
      </c>
      <c r="AH114" s="84">
        <f>HLOOKUP(AH$5,$AE$1:$AH$3,2,FALSE)*INDEX('[5]Pop and Housing Units'!$J$4:$Q$115,MATCH('Relocation Components'!$B114,'[5]Pop and Housing Units'!$Q$4:$Q$115,0),MATCH('Relocation Components'!AH$4,'[5]Pop and Housing Units'!$J$4:$Q$4,0))*HLOOKUP(AH$4,$X$1:$AC$2,2,FALSE)*'[5]Number of Hazard Events'!M114*HLOOKUP(AH$4,[5]Assumptions!$B$2:$H$3,2,FALSE)</f>
        <v>39702483.938319743</v>
      </c>
      <c r="AI114" s="84">
        <f>HLOOKUP(AI$5,$AE$1:$AH$3,2,FALSE)*INDEX('[5]Pop and Housing Units'!$J$4:$Q$115,MATCH('Relocation Components'!$B114,'[5]Pop and Housing Units'!$Q$4:$Q$115,0),MATCH('Relocation Components'!AI$4,'[5]Pop and Housing Units'!$J$4:$Q$4,0))*HLOOKUP(AI$4,$X$1:$AC$2,2,FALSE)*'[5]Number of Hazard Events'!N114*HLOOKUP(AI$4,[5]Assumptions!$B$2:$H$3,2,FALSE)</f>
        <v>0</v>
      </c>
      <c r="AJ114" s="84">
        <f>HLOOKUP(AJ$5,$AE$1:$AH$3,2,FALSE)*INDEX('[5]Pop and Housing Units'!$J$4:$Q$115,MATCH('Relocation Components'!$B114,'[5]Pop and Housing Units'!$Q$4:$Q$115,0),MATCH('Relocation Components'!AJ$4,'[5]Pop and Housing Units'!$J$4:$Q$4,0))*HLOOKUP(AJ$4,$X$1:$AC$2,2,FALSE)*'[5]Number of Hazard Events'!O114*HLOOKUP(AJ$4,[5]Assumptions!$B$2:$H$3,2,FALSE)</f>
        <v>120176593.59664193</v>
      </c>
      <c r="AK114" s="84">
        <f>HLOOKUP(AK$5,$AE$1:$AH$3,2,FALSE)*INDEX('[5]Pop and Housing Units'!$J$4:$Q$115,MATCH('Relocation Components'!$B114,'[5]Pop and Housing Units'!$Q$4:$Q$115,0),MATCH('Relocation Components'!AK$4,'[5]Pop and Housing Units'!$J$4:$Q$4,0))*HLOOKUP(AK$4,$X$1:$AC$2,2,FALSE)*'[5]Number of Hazard Events'!P114*HLOOKUP(AK$4,[5]Assumptions!$B$2:$H$3,2,FALSE)</f>
        <v>43217823.25807175</v>
      </c>
      <c r="AL114" s="84">
        <f>HLOOKUP(AL$5,$AE$1:$AH$3,2,FALSE)*INDEX('[5]Pop and Housing Units'!$J$4:$Q$115,MATCH('Relocation Components'!$B114,'[5]Pop and Housing Units'!$Q$4:$Q$115,0),MATCH('Relocation Components'!AL$4,'[5]Pop and Housing Units'!$J$4:$Q$4,0))*HLOOKUP(AL$4,$X$1:$AC$2,2,FALSE)*'[5]Number of Hazard Events'!Q114*HLOOKUP(AL$4,[5]Assumptions!$B$2:$H$3,2,FALSE)</f>
        <v>0</v>
      </c>
      <c r="AM114" s="84">
        <f>HLOOKUP(AM$5,$AE$1:$AH$3,2,FALSE)*INDEX('[5]Pop and Housing Units'!$J$4:$Q$115,MATCH('Relocation Components'!$B114,'[5]Pop and Housing Units'!$Q$4:$Q$115,0),MATCH('Relocation Components'!AM$4,'[5]Pop and Housing Units'!$J$4:$Q$4,0))*HLOOKUP(AM$4,$X$1:$AC$2,2,FALSE)*'[5]Number of Hazard Events'!R114*HLOOKUP(AM$4,[5]Assumptions!$B$2:$H$3,2,FALSE)</f>
        <v>28523252.907633372</v>
      </c>
      <c r="AN114" s="84">
        <f>HLOOKUP(AN$5,$AE$1:$AH$3,2,FALSE)*INDEX('[5]Pop and Housing Units'!$J$4:$Q$115,MATCH('Relocation Components'!$B114,'[5]Pop and Housing Units'!$Q$4:$Q$115,0),MATCH('Relocation Components'!AN$4,'[5]Pop and Housing Units'!$J$4:$Q$4,0))*HLOOKUP(AN$4,$X$1:$AC$2,2,FALSE)*'[5]Number of Hazard Events'!S114*HLOOKUP(AN$4,[5]Assumptions!$B$2:$H$3,2,FALSE)</f>
        <v>8035061.0318524633</v>
      </c>
      <c r="AO114" s="84">
        <f>HLOOKUP(AO$5,$AE$1:$AH$3,2,FALSE)*INDEX('[5]Pop and Housing Units'!$J$4:$Q$115,MATCH('Relocation Components'!$B114,'[5]Pop and Housing Units'!$Q$4:$Q$115,0),MATCH('Relocation Components'!AO$4,'[5]Pop and Housing Units'!$J$4:$Q$4,0))*HLOOKUP(AO$4,$X$1:$AC$2,2,FALSE)*'[5]Number of Hazard Events'!T114*HLOOKUP(AO$4,[5]Assumptions!$B$2:$H$3,2,FALSE)</f>
        <v>0</v>
      </c>
      <c r="AP114" s="60">
        <f t="shared" si="20"/>
        <v>128608171315.77586</v>
      </c>
      <c r="AQ114" s="60">
        <f>'Emergency Relocation Component'!AN124</f>
        <v>128599182449.71257</v>
      </c>
      <c r="AR114" s="60">
        <f t="shared" si="25"/>
        <v>8988866.063293457</v>
      </c>
      <c r="AS114" s="60">
        <f t="shared" si="26"/>
        <v>15281072.307598876</v>
      </c>
      <c r="AT114" s="60">
        <f t="shared" si="27"/>
        <v>-53512816700.716896</v>
      </c>
    </row>
    <row r="115" spans="1:46">
      <c r="A115">
        <f t="shared" si="22"/>
        <v>0.02</v>
      </c>
      <c r="B115" s="12">
        <f t="shared" si="21"/>
        <v>2129</v>
      </c>
      <c r="C115" s="60">
        <f>IF(MOD($B115,10)=0,VLOOKUP($B115,'[6]R1 Analysis'!$B$45:$X$58,23,FALSE),(VLOOKUP(CEILING($B115,10),$B$6:$R$116,COLUMN()-1,FALSE)-VLOOKUP(FLOOR($B115,10),$B$6:$R$116,COLUMN()-1,FALSE))/10+C114)</f>
        <v>17460803.414178215</v>
      </c>
      <c r="D115" s="60">
        <f>IF(MOD($B115,10)=0,VLOOKUP($B115,'[6]R1 Analysis'!$B$45:$X$58,15,FALSE),(VLOOKUP(CEILING($B115,10),$B$6:$R$116,COLUMN()-1,FALSE)-VLOOKUP(FLOOR($B115,10),$B$6:$R$116,COLUMN()-1,FALSE))/10+D114)</f>
        <v>2728634.0538744838</v>
      </c>
      <c r="E115" s="60">
        <f>IF(MOD($B115,10)=0,VLOOKUP($B115,'[6]R1 Analysis'!$B$45:$X$58,22,FALSE),(VLOOKUP(CEILING($B115,10),$B$6:$R$116,COLUMN()-1,FALSE)-VLOOKUP(FLOOR($B115,10),$B$6:$R$116,COLUMN()-1,FALSE))/10+E114)</f>
        <v>571420.51071604888</v>
      </c>
      <c r="F115" s="60">
        <f>IF(MOD($B115,10)=0,VLOOKUP($B115,'[6]R2 Analysis'!$B$45:$X$58,8,FALSE),(VLOOKUP(CEILING($B115,10),$B$6:$R$116,COLUMN()-1,FALSE)-VLOOKUP(FLOOR($B115,10),$B$6:$R$116,COLUMN()-1,FALSE))/10+F114)</f>
        <v>170010292.95342848</v>
      </c>
      <c r="G115" s="60">
        <f>IF(MOD($B115,10)=0,VLOOKUP($B115,'[6]R2 Analysis'!$B$45:$X$58,15,FALSE),(VLOOKUP(CEILING($B115,10),$B$6:$R$116,COLUMN()-1,FALSE)-VLOOKUP(FLOOR($B115,10),$B$6:$R$116,COLUMN()-1,FALSE))/10+G114)</f>
        <v>5339434.4123023273</v>
      </c>
      <c r="H115" s="60">
        <f>IF(MOD($B115,10)=0,VLOOKUP($B115,'[6]R2 Analysis'!$B$45:$X$58,22,FALSE),(VLOOKUP(CEILING($B115,10),$B$6:$R$116,COLUMN()-1,FALSE)-VLOOKUP(FLOOR($B115,10),$B$6:$R$116,COLUMN()-1,FALSE))/10+H114)</f>
        <v>1098477.3429962967</v>
      </c>
      <c r="I115" s="60">
        <f>IF(MOD($B115,10)=0,VLOOKUP($B115,'[6]R3 Analysis'!$B$45:$X$58,8,FALSE),(VLOOKUP(CEILING($B115,10),$B$6:$R$116,COLUMN()-1,FALSE)-VLOOKUP(FLOOR($B115,10),$B$6:$R$116,COLUMN()-1,FALSE))/10+I114)</f>
        <v>27810031.132012896</v>
      </c>
      <c r="J115" s="60">
        <f>IF(MOD($B115,10)=0,VLOOKUP($B115,'[6]R3 Analysis'!$B$45:$X$58,15,FALSE),(VLOOKUP(CEILING($B115,10),$B$6:$R$116,COLUMN()-1,FALSE)-VLOOKUP(FLOOR($B115,10),$B$6:$R$116,COLUMN()-1,FALSE))/10+J114)</f>
        <v>1924860.9996000007</v>
      </c>
      <c r="K115" s="60">
        <f>IF(MOD($B115,10)=0,VLOOKUP($B115,'[6]R3 Analysis'!$B$45:$X$58,22,FALSE),(VLOOKUP(CEILING($B115,10),$B$6:$R$116,COLUMN()-1,FALSE)-VLOOKUP(FLOOR($B115,10),$B$6:$R$116,COLUMN()-1,FALSE))/10+K114)</f>
        <v>734680.20473153098</v>
      </c>
      <c r="L115" s="60">
        <f>IF(MOD($B115,10)=0,VLOOKUP($B115,'[6]R4 Analysis'!$B$45:$X$58,8,FALSE),(VLOOKUP(CEILING($B115,10),$B$6:$R$116,COLUMN()-1,FALSE)-VLOOKUP(FLOOR($B115,10),$B$6:$R$116,COLUMN()-1,FALSE))/10+L114)</f>
        <v>17382882.876714438</v>
      </c>
      <c r="M115" s="60">
        <f>IF(MOD($B115,10)=0,VLOOKUP($B115,'[6]R4 Analysis'!$B$45:$X$58,15,FALSE),(VLOOKUP(CEILING($B115,10),$B$6:$R$116,COLUMN()-1,FALSE)-VLOOKUP(FLOOR($B115,10),$B$6:$R$116,COLUMN()-1,FALSE))/10+M114)</f>
        <v>648513.06667802983</v>
      </c>
      <c r="N115" s="60">
        <f>IF(MOD($B115,10)=0,VLOOKUP($B115,'[6]R4 Analysis'!$B$45:$X$58,22,FALSE),(VLOOKUP(CEILING($B115,10),$B$6:$R$116,COLUMN()-1,FALSE)-VLOOKUP(FLOOR($B115,10),$B$6:$R$116,COLUMN()-1,FALSE))/10+N114)</f>
        <v>237979.07940600533</v>
      </c>
      <c r="O115" s="60">
        <f>IF(MOD($B115,10)=0,VLOOKUP($B115,'[6]R5 Analysis'!$B$45:$X$58,8,FALSE),(VLOOKUP(CEILING($B115,10),$B$6:$R$116,COLUMN()-1,FALSE)-VLOOKUP(FLOOR($B115,10),$B$6:$R$116,COLUMN()-1,FALSE))/10+O114)</f>
        <v>38875669.690550029</v>
      </c>
      <c r="P115" s="60">
        <f>IF(MOD($B115,10)=0,VLOOKUP($B115,'[6]R5 Analysis'!$B$45:$X$58,15,FALSE),(VLOOKUP(CEILING($B115,10),$B$6:$R$116,COLUMN()-1,FALSE)-VLOOKUP(FLOOR($B115,10),$B$6:$R$116,COLUMN()-1,FALSE))/10+P114)</f>
        <v>557467.69294482749</v>
      </c>
      <c r="Q115" s="60">
        <f>IF(MOD($B115,10)=0,VLOOKUP($B115,'[6]R5 Analysis'!$B$45:$X$58,22,FALSE),(VLOOKUP(CEILING($B115,10),$B$6:$R$116,COLUMN()-1,FALSE)-VLOOKUP(FLOOR($B115,10),$B$6:$R$116,COLUMN()-1,FALSE))/10+Q114)</f>
        <v>231463.07859489793</v>
      </c>
      <c r="R115" s="60">
        <f>IF(MOD($B115,10)=0,VLOOKUP($B115,'[6]R6 Analysis'!$B$45:$X$58,8,FALSE),(VLOOKUP(CEILING($B115,10),$B$6:$R$116,COLUMN()-1,FALSE)-VLOOKUP(FLOOR($B115,10),$B$6:$R$116,COLUMN()-1,FALSE))/10+R114)</f>
        <v>2214678.470125</v>
      </c>
      <c r="S115" s="60">
        <f>IF(MOD($B115,10)=0,VLOOKUP($B115,'[6]R6 Analysis'!$B$45:$X$58,15,FALSE),(VLOOKUP(CEILING($B115,10),$B$6:$T$116,COLUMN()-1,FALSE)-VLOOKUP(FLOOR($B115,10),$B$6:$T$116,COLUMN()-1,FALSE))/10+S114)</f>
        <v>271665.12323999999</v>
      </c>
      <c r="T115" s="60">
        <f>IF(MOD($B115,10)=0,VLOOKUP($B115,'[6]R6 Analysis'!$B$45:$X$58,22,FALSE),(VLOOKUP(CEILING($B115,10),$B$6:$T$116,COLUMN()-1,FALSE)-VLOOKUP(FLOOR($B115,10),$B$6:$T$116,COLUMN()-1,FALSE))/10+T114)</f>
        <v>149266.53337138973</v>
      </c>
      <c r="U115" s="60">
        <f t="shared" si="23"/>
        <v>288248220.63546485</v>
      </c>
      <c r="V115" s="60">
        <f>'Emergency Relocation Component'!U125</f>
        <v>56212546967.55407</v>
      </c>
      <c r="W115" s="103">
        <f t="shared" si="24"/>
        <v>-55924298746.918602</v>
      </c>
      <c r="X115" s="84">
        <f>HLOOKUP(X$5,$AE$1:$AH$3,2,FALSE)*INDEX('[5]Pop and Housing Units'!$J$4:$Q$115,MATCH('Relocation Components'!$B115,'[5]Pop and Housing Units'!$Q$4:$Q$115,0),MATCH('Relocation Components'!X$4,'[5]Pop and Housing Units'!$J$4:$Q$4,0))*HLOOKUP(X$4,$X$1:$AC$2,2,FALSE)*'[5]Number of Hazard Events'!C115*HLOOKUP(X$4,[5]Assumptions!$B$2:$H$3,2,FALSE)</f>
        <v>22878198534.020222</v>
      </c>
      <c r="Y115" s="84">
        <f>HLOOKUP(Y$5,$AE$1:$AH$3,2,FALSE)*INDEX('[5]Pop and Housing Units'!$J$4:$Q$115,MATCH('Relocation Components'!$B115,'[5]Pop and Housing Units'!$Q$4:$Q$115,0),MATCH('Relocation Components'!Y$4,'[5]Pop and Housing Units'!$J$4:$Q$4,0))*HLOOKUP(Y$4,$X$1:$AC$2,2,FALSE)*'[5]Number of Hazard Events'!D115*HLOOKUP(Y$4,[5]Assumptions!$B$2:$H$3,2,FALSE)</f>
        <v>7281266148.5125084</v>
      </c>
      <c r="Z115" s="84">
        <f>HLOOKUP(Z$5,$AE$1:$AH$3,2,FALSE)*INDEX('[5]Pop and Housing Units'!$J$4:$Q$115,MATCH('Relocation Components'!$B115,'[5]Pop and Housing Units'!$Q$4:$Q$115,0),MATCH('Relocation Components'!Z$4,'[5]Pop and Housing Units'!$J$4:$Q$4,0))*HLOOKUP(Z$4,$X$1:$AC$2,2,FALSE)*'[5]Number of Hazard Events'!E115*HLOOKUP(Z$4,[5]Assumptions!$B$2:$H$3,2,FALSE)</f>
        <v>0</v>
      </c>
      <c r="AA115" s="84">
        <f>HLOOKUP(AA$5,$AE$1:$AH$3,2,FALSE)*INDEX('[5]Pop and Housing Units'!$J$4:$Q$115,MATCH('Relocation Components'!$B115,'[5]Pop and Housing Units'!$Q$4:$Q$115,0),MATCH('Relocation Components'!AA$4,'[5]Pop and Housing Units'!$J$4:$Q$4,0))*HLOOKUP(AA$4,$X$1:$AC$2,2,FALSE)*'[5]Number of Hazard Events'!F115*HLOOKUP(AA$4,[5]Assumptions!$B$2:$H$3,2,FALSE)</f>
        <v>24464915741.593739</v>
      </c>
      <c r="AB115" s="84">
        <f>HLOOKUP(AB$5,$AE$1:$AH$3,2,FALSE)*INDEX('[5]Pop and Housing Units'!$J$4:$Q$115,MATCH('Relocation Components'!$B115,'[5]Pop and Housing Units'!$Q$4:$Q$115,0),MATCH('Relocation Components'!AB$4,'[5]Pop and Housing Units'!$J$4:$Q$4,0))*HLOOKUP(AB$4,$X$1:$AC$2,2,FALSE)*'[5]Number of Hazard Events'!G115*HLOOKUP(AB$4,[5]Assumptions!$B$2:$H$3,2,FALSE)</f>
        <v>7103668305.691679</v>
      </c>
      <c r="AC115" s="84">
        <f>HLOOKUP(AC$5,$AE$1:$AH$3,2,FALSE)*INDEX('[5]Pop and Housing Units'!$J$4:$Q$115,MATCH('Relocation Components'!$B115,'[5]Pop and Housing Units'!$Q$4:$Q$115,0),MATCH('Relocation Components'!AC$4,'[5]Pop and Housing Units'!$J$4:$Q$4,0))*HLOOKUP(AC$4,$X$1:$AC$2,2,FALSE)*'[5]Number of Hazard Events'!H115*HLOOKUP(AC$4,[5]Assumptions!$B$2:$H$3,2,FALSE)</f>
        <v>0</v>
      </c>
      <c r="AD115" s="84">
        <f>HLOOKUP(AD$5,$AE$1:$AH$3,2,FALSE)*INDEX('[5]Pop and Housing Units'!$J$4:$Q$115,MATCH('Relocation Components'!$B115,'[5]Pop and Housing Units'!$Q$4:$Q$115,0),MATCH('Relocation Components'!AD$4,'[5]Pop and Housing Units'!$J$4:$Q$4,0))*HLOOKUP(AD$4,$X$1:$AC$2,2,FALSE)*'[5]Number of Hazard Events'!I115*HLOOKUP(AD$4,[5]Assumptions!$B$2:$H$3,2,FALSE)</f>
        <v>59776702163.963432</v>
      </c>
      <c r="AE115" s="84">
        <f>HLOOKUP(AE$5,$AE$1:$AH$3,2,FALSE)*INDEX('[5]Pop and Housing Units'!$J$4:$Q$115,MATCH('Relocation Components'!$B115,'[5]Pop and Housing Units'!$Q$4:$Q$115,0),MATCH('Relocation Components'!AE$4,'[5]Pop and Housing Units'!$J$4:$Q$4,0))*HLOOKUP(AE$4,$X$1:$AC$2,2,FALSE)*'[5]Number of Hazard Events'!J115*HLOOKUP(AE$4,[5]Assumptions!$B$2:$H$3,2,FALSE)</f>
        <v>12322828213.207605</v>
      </c>
      <c r="AF115" s="84">
        <f>HLOOKUP(AF$5,$AE$1:$AH$3,2,FALSE)*INDEX('[5]Pop and Housing Units'!$J$4:$Q$115,MATCH('Relocation Components'!$B115,'[5]Pop and Housing Units'!$Q$4:$Q$115,0),MATCH('Relocation Components'!AF$4,'[5]Pop and Housing Units'!$J$4:$Q$4,0))*HLOOKUP(AF$4,$X$1:$AC$2,2,FALSE)*'[5]Number of Hazard Events'!K115*HLOOKUP(AF$4,[5]Assumptions!$B$2:$H$3,2,FALSE)</f>
        <v>0</v>
      </c>
      <c r="AG115" s="84">
        <f>HLOOKUP(AG$5,$AE$1:$AH$3,2,FALSE)*INDEX('[5]Pop and Housing Units'!$J$4:$Q$115,MATCH('Relocation Components'!$B115,'[5]Pop and Housing Units'!$Q$4:$Q$115,0),MATCH('Relocation Components'!AG$4,'[5]Pop and Housing Units'!$J$4:$Q$4,0))*HLOOKUP(AG$4,$X$1:$AC$2,2,FALSE)*'[5]Number of Hazard Events'!L115*HLOOKUP(AG$4,[5]Assumptions!$B$2:$H$3,2,FALSE)</f>
        <v>114951633.29913981</v>
      </c>
      <c r="AH115" s="84">
        <f>HLOOKUP(AH$5,$AE$1:$AH$3,2,FALSE)*INDEX('[5]Pop and Housing Units'!$J$4:$Q$115,MATCH('Relocation Components'!$B115,'[5]Pop and Housing Units'!$Q$4:$Q$115,0),MATCH('Relocation Components'!AH$4,'[5]Pop and Housing Units'!$J$4:$Q$4,0))*HLOOKUP(AH$4,$X$1:$AC$2,2,FALSE)*'[5]Number of Hazard Events'!M115*HLOOKUP(AH$4,[5]Assumptions!$B$2:$H$3,2,FALSE)</f>
        <v>39673993.030358955</v>
      </c>
      <c r="AI115" s="84">
        <f>HLOOKUP(AI$5,$AE$1:$AH$3,2,FALSE)*INDEX('[5]Pop and Housing Units'!$J$4:$Q$115,MATCH('Relocation Components'!$B115,'[5]Pop and Housing Units'!$Q$4:$Q$115,0),MATCH('Relocation Components'!AI$4,'[5]Pop and Housing Units'!$J$4:$Q$4,0))*HLOOKUP(AI$4,$X$1:$AC$2,2,FALSE)*'[5]Number of Hazard Events'!N115*HLOOKUP(AI$4,[5]Assumptions!$B$2:$H$3,2,FALSE)</f>
        <v>0</v>
      </c>
      <c r="AJ115" s="84">
        <f>HLOOKUP(AJ$5,$AE$1:$AH$3,2,FALSE)*INDEX('[5]Pop and Housing Units'!$J$4:$Q$115,MATCH('Relocation Components'!$B115,'[5]Pop and Housing Units'!$Q$4:$Q$115,0),MATCH('Relocation Components'!AJ$4,'[5]Pop and Housing Units'!$J$4:$Q$4,0))*HLOOKUP(AJ$4,$X$1:$AC$2,2,FALSE)*'[5]Number of Hazard Events'!O115*HLOOKUP(AJ$4,[5]Assumptions!$B$2:$H$3,2,FALSE)</f>
        <v>120085123.26461366</v>
      </c>
      <c r="AK115" s="84">
        <f>HLOOKUP(AK$5,$AE$1:$AH$3,2,FALSE)*INDEX('[5]Pop and Housing Units'!$J$4:$Q$115,MATCH('Relocation Components'!$B115,'[5]Pop and Housing Units'!$Q$4:$Q$115,0),MATCH('Relocation Components'!AK$4,'[5]Pop and Housing Units'!$J$4:$Q$4,0))*HLOOKUP(AK$4,$X$1:$AC$2,2,FALSE)*'[5]Number of Hazard Events'!P115*HLOOKUP(AK$4,[5]Assumptions!$B$2:$H$3,2,FALSE)</f>
        <v>43195349.36295481</v>
      </c>
      <c r="AL115" s="84">
        <f>HLOOKUP(AL$5,$AE$1:$AH$3,2,FALSE)*INDEX('[5]Pop and Housing Units'!$J$4:$Q$115,MATCH('Relocation Components'!$B115,'[5]Pop and Housing Units'!$Q$4:$Q$115,0),MATCH('Relocation Components'!AL$4,'[5]Pop and Housing Units'!$J$4:$Q$4,0))*HLOOKUP(AL$4,$X$1:$AC$2,2,FALSE)*'[5]Number of Hazard Events'!Q115*HLOOKUP(AL$4,[5]Assumptions!$B$2:$H$3,2,FALSE)</f>
        <v>0</v>
      </c>
      <c r="AM115" s="84">
        <f>HLOOKUP(AM$5,$AE$1:$AH$3,2,FALSE)*INDEX('[5]Pop and Housing Units'!$J$4:$Q$115,MATCH('Relocation Components'!$B115,'[5]Pop and Housing Units'!$Q$4:$Q$115,0),MATCH('Relocation Components'!AM$4,'[5]Pop and Housing Units'!$J$4:$Q$4,0))*HLOOKUP(AM$4,$X$1:$AC$2,2,FALSE)*'[5]Number of Hazard Events'!R115*HLOOKUP(AM$4,[5]Assumptions!$B$2:$H$3,2,FALSE)</f>
        <v>28655016.812549952</v>
      </c>
      <c r="AN115" s="84">
        <f>HLOOKUP(AN$5,$AE$1:$AH$3,2,FALSE)*INDEX('[5]Pop and Housing Units'!$J$4:$Q$115,MATCH('Relocation Components'!$B115,'[5]Pop and Housing Units'!$Q$4:$Q$115,0),MATCH('Relocation Components'!AN$4,'[5]Pop and Housing Units'!$J$4:$Q$4,0))*HLOOKUP(AN$4,$X$1:$AC$2,2,FALSE)*'[5]Number of Hazard Events'!S115*HLOOKUP(AN$4,[5]Assumptions!$B$2:$H$3,2,FALSE)</f>
        <v>8072440.0304017682</v>
      </c>
      <c r="AO115" s="84">
        <f>HLOOKUP(AO$5,$AE$1:$AH$3,2,FALSE)*INDEX('[5]Pop and Housing Units'!$J$4:$Q$115,MATCH('Relocation Components'!$B115,'[5]Pop and Housing Units'!$Q$4:$Q$115,0),MATCH('Relocation Components'!AO$4,'[5]Pop and Housing Units'!$J$4:$Q$4,0))*HLOOKUP(AO$4,$X$1:$AC$2,2,FALSE)*'[5]Number of Hazard Events'!T115*HLOOKUP(AO$4,[5]Assumptions!$B$2:$H$3,2,FALSE)</f>
        <v>0</v>
      </c>
      <c r="AP115" s="60">
        <f t="shared" si="20"/>
        <v>134182212662.78922</v>
      </c>
      <c r="AQ115" s="60">
        <f>'Emergency Relocation Component'!AN125</f>
        <v>134172848623.97578</v>
      </c>
      <c r="AR115" s="60">
        <f t="shared" si="25"/>
        <v>9364038.8134307861</v>
      </c>
      <c r="AS115" s="60">
        <f t="shared" si="26"/>
        <v>15918865.982832337</v>
      </c>
      <c r="AT115" s="60">
        <f t="shared" si="27"/>
        <v>-55908379880.935768</v>
      </c>
    </row>
    <row r="116" spans="1:46" ht="15" thickBot="1">
      <c r="A116">
        <f t="shared" si="22"/>
        <v>0.02</v>
      </c>
      <c r="B116" s="12">
        <f t="shared" si="21"/>
        <v>2130</v>
      </c>
      <c r="C116" s="60">
        <f>IF(MOD($B116,10)=0,VLOOKUP($B116,'[6]R1 Analysis'!$B$45:$X$58,23,FALSE),(VLOOKUP(CEILING($B116,10),$B$6:$R$116,COLUMN()-1,FALSE)-VLOOKUP(FLOOR($B116,10),$B$6:$R$116,COLUMN()-1,FALSE))/10+C115)</f>
        <v>17371608.424692437</v>
      </c>
      <c r="D116" s="60">
        <f>IF(MOD($B116,10)=0,VLOOKUP($B116,'[6]R1 Analysis'!$B$45:$X$58,15,FALSE),(VLOOKUP(CEILING($B116,10),$B$6:$R$116,COLUMN()-1,FALSE)-VLOOKUP(FLOOR($B116,10),$B$6:$R$116,COLUMN()-1,FALSE))/10+D115)</f>
        <v>2714417.4818674945</v>
      </c>
      <c r="E116" s="60">
        <f>IF(MOD($B116,10)=0,VLOOKUP($B116,'[6]R1 Analysis'!$B$45:$X$58,22,FALSE),(VLOOKUP(CEILING($B116,10),$B$6:$R$116,COLUMN()-1,FALSE)-VLOOKUP(FLOOR($B116,10),$B$6:$R$116,COLUMN()-1,FALSE))/10+E115)</f>
        <v>568451.20744032913</v>
      </c>
      <c r="F116" s="60">
        <f>IF(MOD($B116,10)=0,VLOOKUP($B116,'[6]R2 Analysis'!$B$45:$X$58,8,FALSE),(VLOOKUP(CEILING($B116,10),$B$6:$R$116,COLUMN()-1,FALSE)-VLOOKUP(FLOOR($B116,10),$B$6:$R$116,COLUMN()-1,FALSE))/10+F115)</f>
        <v>169117436.91999999</v>
      </c>
      <c r="G116" s="60">
        <f>IF(MOD($B116,10)=0,VLOOKUP($B116,'[6]R2 Analysis'!$B$45:$X$58,15,FALSE),(VLOOKUP(CEILING($B116,10),$B$6:$R$116,COLUMN()-1,FALSE)-VLOOKUP(FLOOR($B116,10),$B$6:$R$116,COLUMN()-1,FALSE))/10+G115)</f>
        <v>5311598.2290697685</v>
      </c>
      <c r="H116" s="60">
        <f>IF(MOD($B116,10)=0,VLOOKUP($B116,'[6]R2 Analysis'!$B$45:$X$58,22,FALSE),(VLOOKUP(CEILING($B116,10),$B$6:$R$116,COLUMN()-1,FALSE)-VLOOKUP(FLOOR($B116,10),$B$6:$R$116,COLUMN()-1,FALSE))/10+H115)</f>
        <v>1092765.7973518521</v>
      </c>
      <c r="I116" s="60">
        <f>IF(MOD($B116,10)=0,VLOOKUP($B116,'[6]R3 Analysis'!$B$45:$X$58,8,FALSE),(VLOOKUP(CEILING($B116,10),$B$6:$R$116,COLUMN()-1,FALSE)-VLOOKUP(FLOOR($B116,10),$B$6:$R$116,COLUMN()-1,FALSE))/10+I115)</f>
        <v>27665577.686064515</v>
      </c>
      <c r="J116" s="60">
        <f>IF(MOD($B116,10)=0,VLOOKUP($B116,'[6]R3 Analysis'!$B$45:$X$58,15,FALSE),(VLOOKUP(CEILING($B116,10),$B$6:$R$116,COLUMN()-1,FALSE)-VLOOKUP(FLOOR($B116,10),$B$6:$R$116,COLUMN()-1,FALSE))/10+J115)</f>
        <v>1914853.9080000001</v>
      </c>
      <c r="K116" s="60">
        <f>IF(MOD($B116,10)=0,VLOOKUP($B116,'[6]R3 Analysis'!$B$45:$X$58,22,FALSE),(VLOOKUP(CEILING($B116,10),$B$6:$R$116,COLUMN()-1,FALSE)-VLOOKUP(FLOOR($B116,10),$B$6:$R$116,COLUMN()-1,FALSE))/10+K115)</f>
        <v>730858.24333333329</v>
      </c>
      <c r="L116" s="60">
        <f>IF(MOD($B116,10)=0,VLOOKUP($B116,'[6]R4 Analysis'!$B$45:$X$58,8,FALSE),(VLOOKUP(CEILING($B116,10),$B$6:$R$116,COLUMN()-1,FALSE)-VLOOKUP(FLOOR($B116,10),$B$6:$R$116,COLUMN()-1,FALSE))/10+L115)</f>
        <v>17291873.018721152</v>
      </c>
      <c r="M116" s="60">
        <f>IF(MOD($B116,10)=0,VLOOKUP($B116,'[6]R4 Analysis'!$B$45:$X$58,15,FALSE),(VLOOKUP(CEILING($B116,10),$B$6:$R$116,COLUMN()-1,FALSE)-VLOOKUP(FLOOR($B116,10),$B$6:$R$116,COLUMN()-1,FALSE))/10+M115)</f>
        <v>645147.52980505046</v>
      </c>
      <c r="N116" s="60">
        <f>IF(MOD($B116,10)=0,VLOOKUP($B116,'[6]R4 Analysis'!$B$45:$X$58,22,FALSE),(VLOOKUP(CEILING($B116,10),$B$6:$R$116,COLUMN()-1,FALSE)-VLOOKUP(FLOOR($B116,10),$B$6:$R$116,COLUMN()-1,FALSE))/10+N115)</f>
        <v>236741.26389990901</v>
      </c>
      <c r="O116" s="60">
        <f>IF(MOD($B116,10)=0,VLOOKUP($B116,'[6]R5 Analysis'!$B$45:$X$58,8,FALSE),(VLOOKUP(CEILING($B116,10),$B$6:$R$116,COLUMN()-1,FALSE)-VLOOKUP(FLOOR($B116,10),$B$6:$R$116,COLUMN()-1,FALSE))/10+O115)</f>
        <v>38663089.131749995</v>
      </c>
      <c r="P116" s="60">
        <f>IF(MOD($B116,10)=0,VLOOKUP($B116,'[6]R5 Analysis'!$B$45:$X$58,15,FALSE),(VLOOKUP(CEILING($B116,10),$B$6:$R$116,COLUMN()-1,FALSE)-VLOOKUP(FLOOR($B116,10),$B$6:$R$116,COLUMN()-1,FALSE))/10+P115)</f>
        <v>554554.56010758621</v>
      </c>
      <c r="Q116" s="60">
        <f>IF(MOD($B116,10)=0,VLOOKUP($B116,'[6]R5 Analysis'!$B$45:$X$58,22,FALSE),(VLOOKUP(CEILING($B116,10),$B$6:$R$116,COLUMN()-1,FALSE)-VLOOKUP(FLOOR($B116,10),$B$6:$R$116,COLUMN()-1,FALSE))/10+Q115)</f>
        <v>230257.23212755105</v>
      </c>
      <c r="R116" s="60">
        <f>IF(MOD($B116,10)=0,VLOOKUP($B116,'[6]R6 Analysis'!$B$45:$X$58,8,FALSE),(VLOOKUP(CEILING($B116,10),$B$6:$R$116,COLUMN()-1,FALSE)-VLOOKUP(FLOOR($B116,10),$B$6:$R$116,COLUMN()-1,FALSE))/10+R115)</f>
        <v>2202835.26975</v>
      </c>
      <c r="S116" s="60">
        <f>IF(MOD($B116,10)=0,VLOOKUP($B116,'[6]R6 Analysis'!$B$45:$X$58,15,FALSE),(VLOOKUP(CEILING($B116,10),$B$6:$T$116,COLUMN()-1,FALSE)-VLOOKUP(FLOOR($B116,10),$B$6:$T$116,COLUMN()-1,FALSE))/10+S115)</f>
        <v>270221.19320000004</v>
      </c>
      <c r="T116" s="60">
        <f>IF(MOD($B116,10)=0,VLOOKUP($B116,'[6]R6 Analysis'!$B$45:$X$58,22,FALSE),(VLOOKUP(CEILING($B116,10),$B$6:$T$116,COLUMN()-1,FALSE)-VLOOKUP(FLOOR($B116,10),$B$6:$T$116,COLUMN()-1,FALSE))/10+T115)</f>
        <v>148488.94774372882</v>
      </c>
      <c r="U116" s="60">
        <f t="shared" si="23"/>
        <v>286730776.04492474</v>
      </c>
      <c r="V116" s="60">
        <f>'Emergency Relocation Component'!U126</f>
        <v>58712154191.192345</v>
      </c>
      <c r="W116" s="104">
        <f t="shared" si="24"/>
        <v>-58425423415.147423</v>
      </c>
      <c r="X116" s="84">
        <f>HLOOKUP(X$5,$AE$1:$AH$3,2,FALSE)*INDEX('[5]Pop and Housing Units'!$J$4:$Q$115,MATCH('Relocation Components'!$B116,'[5]Pop and Housing Units'!$Q$4:$Q$115,0),MATCH('Relocation Components'!X$4,'[5]Pop and Housing Units'!$J$4:$Q$4,0))*HLOOKUP(X$4,$X$1:$AC$2,2,FALSE)*'[5]Number of Hazard Events'!C116*HLOOKUP(X$4,[5]Assumptions!$B$2:$H$3,2,FALSE)</f>
        <v>23877749252.064365</v>
      </c>
      <c r="Y116" s="84">
        <f>HLOOKUP(Y$5,$AE$1:$AH$3,2,FALSE)*INDEX('[5]Pop and Housing Units'!$J$4:$Q$115,MATCH('Relocation Components'!$B116,'[5]Pop and Housing Units'!$Q$4:$Q$115,0),MATCH('Relocation Components'!Y$4,'[5]Pop and Housing Units'!$J$4:$Q$4,0))*HLOOKUP(Y$4,$X$1:$AC$2,2,FALSE)*'[5]Number of Hazard Events'!D116*HLOOKUP(Y$4,[5]Assumptions!$B$2:$H$3,2,FALSE)</f>
        <v>7598430428.6569262</v>
      </c>
      <c r="Z116" s="84">
        <f>HLOOKUP(Z$5,$AE$1:$AH$3,2,FALSE)*INDEX('[5]Pop and Housing Units'!$J$4:$Q$115,MATCH('Relocation Components'!$B116,'[5]Pop and Housing Units'!$Q$4:$Q$115,0),MATCH('Relocation Components'!Z$4,'[5]Pop and Housing Units'!$J$4:$Q$4,0))*HLOOKUP(Z$4,$X$1:$AC$2,2,FALSE)*'[5]Number of Hazard Events'!E116*HLOOKUP(Z$4,[5]Assumptions!$B$2:$H$3,2,FALSE)</f>
        <v>0</v>
      </c>
      <c r="AA116" s="84">
        <f>HLOOKUP(AA$5,$AE$1:$AH$3,2,FALSE)*INDEX('[5]Pop and Housing Units'!$J$4:$Q$115,MATCH('Relocation Components'!$B116,'[5]Pop and Housing Units'!$Q$4:$Q$115,0),MATCH('Relocation Components'!AA$4,'[5]Pop and Housing Units'!$J$4:$Q$4,0))*HLOOKUP(AA$4,$X$1:$AC$2,2,FALSE)*'[5]Number of Hazard Events'!F116*HLOOKUP(AA$4,[5]Assumptions!$B$2:$H$3,2,FALSE)</f>
        <v>25520301871.588848</v>
      </c>
      <c r="AB116" s="84">
        <f>HLOOKUP(AB$5,$AE$1:$AH$3,2,FALSE)*INDEX('[5]Pop and Housing Units'!$J$4:$Q$115,MATCH('Relocation Components'!$B116,'[5]Pop and Housing Units'!$Q$4:$Q$115,0),MATCH('Relocation Components'!AB$4,'[5]Pop and Housing Units'!$J$4:$Q$4,0))*HLOOKUP(AB$4,$X$1:$AC$2,2,FALSE)*'[5]Number of Hazard Events'!G116*HLOOKUP(AB$4,[5]Assumptions!$B$2:$H$3,2,FALSE)</f>
        <v>7410398214.265707</v>
      </c>
      <c r="AC116" s="84">
        <f>HLOOKUP(AC$5,$AE$1:$AH$3,2,FALSE)*INDEX('[5]Pop and Housing Units'!$J$4:$Q$115,MATCH('Relocation Components'!$B116,'[5]Pop and Housing Units'!$Q$4:$Q$115,0),MATCH('Relocation Components'!AC$4,'[5]Pop and Housing Units'!$J$4:$Q$4,0))*HLOOKUP(AC$4,$X$1:$AC$2,2,FALSE)*'[5]Number of Hazard Events'!H116*HLOOKUP(AC$4,[5]Assumptions!$B$2:$H$3,2,FALSE)</f>
        <v>0</v>
      </c>
      <c r="AD116" s="84">
        <f>HLOOKUP(AD$5,$AE$1:$AH$3,2,FALSE)*INDEX('[5]Pop and Housing Units'!$J$4:$Q$115,MATCH('Relocation Components'!$B116,'[5]Pop and Housing Units'!$Q$4:$Q$115,0),MATCH('Relocation Components'!AD$4,'[5]Pop and Housing Units'!$J$4:$Q$4,0))*HLOOKUP(AD$4,$X$1:$AC$2,2,FALSE)*'[5]Number of Hazard Events'!I116*HLOOKUP(AD$4,[5]Assumptions!$B$2:$H$3,2,FALSE)</f>
        <v>62380701434.652901</v>
      </c>
      <c r="AE116" s="84">
        <f>HLOOKUP(AE$5,$AE$1:$AH$3,2,FALSE)*INDEX('[5]Pop and Housing Units'!$J$4:$Q$115,MATCH('Relocation Components'!$B116,'[5]Pop and Housing Units'!$Q$4:$Q$115,0),MATCH('Relocation Components'!AE$4,'[5]Pop and Housing Units'!$J$4:$Q$4,0))*HLOOKUP(AE$4,$X$1:$AC$2,2,FALSE)*'[5]Number of Hazard Events'!J116*HLOOKUP(AE$4,[5]Assumptions!$B$2:$H$3,2,FALSE)</f>
        <v>12859577513.197783</v>
      </c>
      <c r="AF116" s="84">
        <f>HLOOKUP(AF$5,$AE$1:$AH$3,2,FALSE)*INDEX('[5]Pop and Housing Units'!$J$4:$Q$115,MATCH('Relocation Components'!$B116,'[5]Pop and Housing Units'!$Q$4:$Q$115,0),MATCH('Relocation Components'!AF$4,'[5]Pop and Housing Units'!$J$4:$Q$4,0))*HLOOKUP(AF$4,$X$1:$AC$2,2,FALSE)*'[5]Number of Hazard Events'!K116*HLOOKUP(AF$4,[5]Assumptions!$B$2:$H$3,2,FALSE)</f>
        <v>0</v>
      </c>
      <c r="AG116" s="84">
        <f>HLOOKUP(AG$5,$AE$1:$AH$3,2,FALSE)*INDEX('[5]Pop and Housing Units'!$J$4:$Q$115,MATCH('Relocation Components'!$B116,'[5]Pop and Housing Units'!$Q$4:$Q$115,0),MATCH('Relocation Components'!AG$4,'[5]Pop and Housing Units'!$J$4:$Q$4,0))*HLOOKUP(AG$4,$X$1:$AC$2,2,FALSE)*'[5]Number of Hazard Events'!L116*HLOOKUP(AG$4,[5]Assumptions!$B$2:$H$3,2,FALSE)</f>
        <v>114858467.00682265</v>
      </c>
      <c r="AH116" s="84">
        <f>HLOOKUP(AH$5,$AE$1:$AH$3,2,FALSE)*INDEX('[5]Pop and Housing Units'!$J$4:$Q$115,MATCH('Relocation Components'!$B116,'[5]Pop and Housing Units'!$Q$4:$Q$115,0),MATCH('Relocation Components'!AH$4,'[5]Pop and Housing Units'!$J$4:$Q$4,0))*HLOOKUP(AH$4,$X$1:$AC$2,2,FALSE)*'[5]Number of Hazard Events'!M116*HLOOKUP(AH$4,[5]Assumptions!$B$2:$H$3,2,FALSE)</f>
        <v>39643670.329778686</v>
      </c>
      <c r="AI116" s="84">
        <f>HLOOKUP(AI$5,$AE$1:$AH$3,2,FALSE)*INDEX('[5]Pop and Housing Units'!$J$4:$Q$115,MATCH('Relocation Components'!$B116,'[5]Pop and Housing Units'!$Q$4:$Q$115,0),MATCH('Relocation Components'!AI$4,'[5]Pop and Housing Units'!$J$4:$Q$4,0))*HLOOKUP(AI$4,$X$1:$AC$2,2,FALSE)*'[5]Number of Hazard Events'!N116*HLOOKUP(AI$4,[5]Assumptions!$B$2:$H$3,2,FALSE)</f>
        <v>0</v>
      </c>
      <c r="AJ116" s="84">
        <f>HLOOKUP(AJ$5,$AE$1:$AH$3,2,FALSE)*INDEX('[5]Pop and Housing Units'!$J$4:$Q$115,MATCH('Relocation Components'!$B116,'[5]Pop and Housing Units'!$Q$4:$Q$115,0),MATCH('Relocation Components'!AJ$4,'[5]Pop and Housing Units'!$J$4:$Q$4,0))*HLOOKUP(AJ$4,$X$1:$AC$2,2,FALSE)*'[5]Number of Hazard Events'!O116*HLOOKUP(AJ$4,[5]Assumptions!$B$2:$H$3,2,FALSE)</f>
        <v>119987505.48394129</v>
      </c>
      <c r="AK116" s="84">
        <f>HLOOKUP(AK$5,$AE$1:$AH$3,2,FALSE)*INDEX('[5]Pop and Housing Units'!$J$4:$Q$115,MATCH('Relocation Components'!$B116,'[5]Pop and Housing Units'!$Q$4:$Q$115,0),MATCH('Relocation Components'!AK$4,'[5]Pop and Housing Units'!$J$4:$Q$4,0))*HLOOKUP(AK$4,$X$1:$AC$2,2,FALSE)*'[5]Number of Hazard Events'!P116*HLOOKUP(AK$4,[5]Assumptions!$B$2:$H$3,2,FALSE)</f>
        <v>43170762.282366507</v>
      </c>
      <c r="AL116" s="84">
        <f>HLOOKUP(AL$5,$AE$1:$AH$3,2,FALSE)*INDEX('[5]Pop and Housing Units'!$J$4:$Q$115,MATCH('Relocation Components'!$B116,'[5]Pop and Housing Units'!$Q$4:$Q$115,0),MATCH('Relocation Components'!AL$4,'[5]Pop and Housing Units'!$J$4:$Q$4,0))*HLOOKUP(AL$4,$X$1:$AC$2,2,FALSE)*'[5]Number of Hazard Events'!Q116*HLOOKUP(AL$4,[5]Assumptions!$B$2:$H$3,2,FALSE)</f>
        <v>0</v>
      </c>
      <c r="AM116" s="84">
        <f>HLOOKUP(AM$5,$AE$1:$AH$3,2,FALSE)*INDEX('[5]Pop and Housing Units'!$J$4:$Q$115,MATCH('Relocation Components'!$B116,'[5]Pop and Housing Units'!$Q$4:$Q$115,0),MATCH('Relocation Components'!AM$4,'[5]Pop and Housing Units'!$J$4:$Q$4,0))*HLOOKUP(AM$4,$X$1:$AC$2,2,FALSE)*'[5]Number of Hazard Events'!R116*HLOOKUP(AM$4,[5]Assumptions!$B$2:$H$3,2,FALSE)</f>
        <v>28786597.684920002</v>
      </c>
      <c r="AN116" s="84">
        <f>HLOOKUP(AN$5,$AE$1:$AH$3,2,FALSE)*INDEX('[5]Pop and Housing Units'!$J$4:$Q$115,MATCH('Relocation Components'!$B116,'[5]Pop and Housing Units'!$Q$4:$Q$115,0),MATCH('Relocation Components'!AN$4,'[5]Pop and Housing Units'!$J$4:$Q$4,0))*HLOOKUP(AN$4,$X$1:$AC$2,2,FALSE)*'[5]Number of Hazard Events'!S116*HLOOKUP(AN$4,[5]Assumptions!$B$2:$H$3,2,FALSE)</f>
        <v>8109772.6811279999</v>
      </c>
      <c r="AO116" s="84">
        <f>HLOOKUP(AO$5,$AE$1:$AH$3,2,FALSE)*INDEX('[5]Pop and Housing Units'!$J$4:$Q$115,MATCH('Relocation Components'!$B116,'[5]Pop and Housing Units'!$Q$4:$Q$115,0),MATCH('Relocation Components'!AO$4,'[5]Pop and Housing Units'!$J$4:$Q$4,0))*HLOOKUP(AO$4,$X$1:$AC$2,2,FALSE)*'[5]Number of Hazard Events'!T116*HLOOKUP(AO$4,[5]Assumptions!$B$2:$H$3,2,FALSE)</f>
        <v>0</v>
      </c>
      <c r="AP116" s="60">
        <f t="shared" si="20"/>
        <v>140001715489.89548</v>
      </c>
      <c r="AQ116" s="60">
        <f>'Emergency Relocation Component'!AN126</f>
        <v>139991959951.55792</v>
      </c>
      <c r="AR116" s="60">
        <f t="shared" si="25"/>
        <v>9755538.3375549316</v>
      </c>
      <c r="AS116" s="60">
        <f t="shared" si="26"/>
        <v>16584415.173843384</v>
      </c>
      <c r="AT116" s="60">
        <f t="shared" si="27"/>
        <v>-58408838999.973579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092DE14-1276-4D64-B0C5-DCE769A960D1}">
  <dimension ref="B2:H7"/>
  <sheetViews>
    <sheetView showGridLines="0" workbookViewId="0">
      <selection activeCell="N7" sqref="N7"/>
    </sheetView>
  </sheetViews>
  <sheetFormatPr defaultRowHeight="14.45"/>
  <cols>
    <col min="2" max="2" width="28" customWidth="1"/>
    <col min="3" max="8" width="8.7109375" customWidth="1"/>
  </cols>
  <sheetData>
    <row r="2" spans="2:8" ht="15" thickBot="1"/>
    <row r="3" spans="2:8">
      <c r="B3" s="135"/>
      <c r="C3" s="136" t="s">
        <v>5</v>
      </c>
      <c r="D3" s="136" t="s">
        <v>6</v>
      </c>
      <c r="E3" s="136" t="s">
        <v>7</v>
      </c>
      <c r="F3" s="136" t="s">
        <v>8</v>
      </c>
      <c r="G3" s="136" t="s">
        <v>9</v>
      </c>
      <c r="H3" s="137" t="s">
        <v>10</v>
      </c>
    </row>
    <row r="4" spans="2:8" ht="27.6" customHeight="1">
      <c r="B4" s="145" t="s">
        <v>128</v>
      </c>
      <c r="C4" s="141">
        <f>'[6]R1 Analysis'!$D$10</f>
        <v>0.48333333333333334</v>
      </c>
      <c r="D4" s="141">
        <f>'[6]R2 Analysis'!$D$10</f>
        <v>1.0375000000000001</v>
      </c>
      <c r="E4" s="141">
        <f>'[6]R3 Analysis'!$D$10</f>
        <v>1.625</v>
      </c>
      <c r="F4" s="141">
        <f>'[6]R4 Analysis'!$D$10</f>
        <v>0.38750000000000001</v>
      </c>
      <c r="G4" s="141">
        <f>'[6]R5 Analysis'!$D$10</f>
        <v>0.3125</v>
      </c>
      <c r="H4" s="142">
        <f>'[6]R6 Analysis'!$D$10</f>
        <v>0.2</v>
      </c>
    </row>
    <row r="5" spans="2:8" ht="27.6" customHeight="1">
      <c r="B5" s="146" t="s">
        <v>129</v>
      </c>
      <c r="C5" s="134">
        <f>'[6]R1 Analysis'!$D$40/1000000</f>
        <v>31.308310523076923</v>
      </c>
      <c r="D5" s="134">
        <f>'[6]R2 Analysis'!$D$40/1000000</f>
        <v>175.06981047619047</v>
      </c>
      <c r="E5" s="134">
        <f>'[6]R3 Analysis'!$D$40/1000000</f>
        <v>18.285246322580647</v>
      </c>
      <c r="F5" s="134">
        <f>'[6]R4 Analysis'!$D$40/1000000</f>
        <v>47.899925259615387</v>
      </c>
      <c r="G5" s="134">
        <f>'[6]R5 Analysis'!$D$40/1000000</f>
        <v>132.86284925000001</v>
      </c>
      <c r="H5" s="138">
        <f>'[6]R6 Analysis'!$D$40/1000000</f>
        <v>11.843200375</v>
      </c>
    </row>
    <row r="6" spans="2:8" ht="27.6" customHeight="1">
      <c r="B6" s="145" t="s">
        <v>130</v>
      </c>
      <c r="C6" s="143">
        <f>[5]Assumptions!C27</f>
        <v>2.58</v>
      </c>
      <c r="D6" s="143">
        <f>[5]Assumptions!D27</f>
        <v>1.19</v>
      </c>
      <c r="E6" s="143">
        <f>[5]Assumptions!E27</f>
        <v>2.12</v>
      </c>
      <c r="F6" s="143">
        <f>[5]Assumptions!F27</f>
        <v>0.28999999999999998</v>
      </c>
      <c r="G6" s="143">
        <f>[5]Assumptions!G27</f>
        <v>0.61</v>
      </c>
      <c r="H6" s="144">
        <f>[5]Assumptions!H27</f>
        <v>0.19</v>
      </c>
    </row>
    <row r="7" spans="2:8" ht="27.6" customHeight="1" thickBot="1">
      <c r="B7" s="147" t="s">
        <v>131</v>
      </c>
      <c r="C7" s="139">
        <f>[5]Assumptions!C3</f>
        <v>1920</v>
      </c>
      <c r="D7" s="139">
        <f>[5]Assumptions!D3</f>
        <v>1829</v>
      </c>
      <c r="E7" s="139">
        <f>[5]Assumptions!E3</f>
        <v>1925</v>
      </c>
      <c r="F7" s="139">
        <f>[5]Assumptions!F3</f>
        <v>1639</v>
      </c>
      <c r="G7" s="139">
        <f>[5]Assumptions!G3</f>
        <v>1599</v>
      </c>
      <c r="H7" s="140">
        <f>[5]Assumptions!H3</f>
        <v>1653</v>
      </c>
    </row>
  </sheetData>
  <phoneticPr fontId="12" type="noConversion"/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ABF5E45-D173-4502-8666-9B77A7D377F1}">
  <dimension ref="A1:J121"/>
  <sheetViews>
    <sheetView workbookViewId="0">
      <selection activeCell="D5" sqref="D5"/>
    </sheetView>
  </sheetViews>
  <sheetFormatPr defaultRowHeight="14.45"/>
  <cols>
    <col min="3" max="3" width="22.7109375" bestFit="1" customWidth="1"/>
    <col min="4" max="4" width="18.28515625" bestFit="1" customWidth="1"/>
    <col min="5" max="6" width="17.42578125" bestFit="1" customWidth="1"/>
    <col min="7" max="7" width="24.28515625" bestFit="1" customWidth="1"/>
    <col min="8" max="8" width="21.42578125" bestFit="1" customWidth="1"/>
    <col min="9" max="9" width="25.85546875" bestFit="1" customWidth="1"/>
  </cols>
  <sheetData>
    <row r="1" spans="1:10">
      <c r="A1" t="str">
        <f>'With and Without Program'!A1</f>
        <v>SSP1‒ 2.6</v>
      </c>
    </row>
    <row r="3" spans="1:10">
      <c r="C3" t="s">
        <v>97</v>
      </c>
      <c r="D3">
        <f>'With and Without Program'!C6</f>
        <v>0.05</v>
      </c>
    </row>
    <row r="5" spans="1:10">
      <c r="C5" t="s">
        <v>132</v>
      </c>
      <c r="D5">
        <f>VLOOKUP(1,$I$11:$J$121,2,FALSE)</f>
        <v>2046</v>
      </c>
    </row>
    <row r="10" spans="1:10">
      <c r="C10" t="s">
        <v>104</v>
      </c>
      <c r="D10" t="s">
        <v>105</v>
      </c>
      <c r="E10" t="s">
        <v>133</v>
      </c>
      <c r="F10" t="s">
        <v>134</v>
      </c>
      <c r="G10" t="s">
        <v>135</v>
      </c>
      <c r="H10" t="s">
        <v>136</v>
      </c>
      <c r="I10" t="s">
        <v>137</v>
      </c>
    </row>
    <row r="11" spans="1:10">
      <c r="B11" s="8">
        <f>2020</f>
        <v>2020</v>
      </c>
      <c r="C11" s="148">
        <f>'With and Without Program'!F11</f>
        <v>5538370648.4113607</v>
      </c>
      <c r="D11" s="84">
        <f>'With and Without Program'!L11</f>
        <v>31406674290.356094</v>
      </c>
      <c r="E11" s="60">
        <f>'With and Without Program'!C124</f>
        <v>5538370648.4113607</v>
      </c>
      <c r="F11" s="60">
        <f>'With and Without Program'!D124</f>
        <v>31406674290.356094</v>
      </c>
      <c r="G11" s="60">
        <f>SUM($E$11:E11)</f>
        <v>5538370648.4113607</v>
      </c>
      <c r="H11" s="60">
        <f>SUM($F$11:F11)</f>
        <v>31406674290.356094</v>
      </c>
      <c r="I11">
        <f>IF(H11&gt;G11,0,1)</f>
        <v>0</v>
      </c>
      <c r="J11">
        <f>B11</f>
        <v>2020</v>
      </c>
    </row>
    <row r="12" spans="1:10">
      <c r="B12" s="8">
        <f t="shared" ref="B12:B75" si="0">B11+1</f>
        <v>2021</v>
      </c>
      <c r="C12" s="148">
        <f>'With and Without Program'!F12</f>
        <v>5826864854.6884336</v>
      </c>
      <c r="D12" s="84">
        <f>'With and Without Program'!L12</f>
        <v>5678028718.1315889</v>
      </c>
      <c r="E12" s="60">
        <f>'With and Without Program'!C125</f>
        <v>5549395099.70327</v>
      </c>
      <c r="F12" s="60">
        <f>'With and Without Program'!D125</f>
        <v>5407646398.220561</v>
      </c>
      <c r="G12" s="60">
        <f>SUM($E$11:E12)</f>
        <v>11087765748.114632</v>
      </c>
      <c r="H12" s="60">
        <f>SUM($F$11:F12)</f>
        <v>36814320688.576653</v>
      </c>
      <c r="I12">
        <f t="shared" ref="I12:I75" si="1">IF(H12&gt;G12,0,1)</f>
        <v>0</v>
      </c>
      <c r="J12">
        <f t="shared" ref="J12:J75" si="2">B12</f>
        <v>2021</v>
      </c>
    </row>
    <row r="13" spans="1:10">
      <c r="B13" s="8">
        <f t="shared" si="0"/>
        <v>2022</v>
      </c>
      <c r="C13" s="148">
        <f>'With and Without Program'!F13</f>
        <v>6131613030.6446476</v>
      </c>
      <c r="D13" s="84">
        <f>'With and Without Program'!L13</f>
        <v>5820980271.5333967</v>
      </c>
      <c r="E13" s="60">
        <f>'With and Without Program'!C126</f>
        <v>5561553769.2921972</v>
      </c>
      <c r="F13" s="60">
        <f>'With and Without Program'!D126</f>
        <v>5279800699.8035345</v>
      </c>
      <c r="G13" s="60">
        <f>SUM($E$11:E13)</f>
        <v>16649319517.40683</v>
      </c>
      <c r="H13" s="60">
        <f>SUM($F$11:F13)</f>
        <v>42094121388.380188</v>
      </c>
      <c r="I13">
        <f t="shared" si="1"/>
        <v>0</v>
      </c>
      <c r="J13">
        <f t="shared" si="2"/>
        <v>2022</v>
      </c>
    </row>
    <row r="14" spans="1:10">
      <c r="B14" s="8">
        <f t="shared" si="0"/>
        <v>2023</v>
      </c>
      <c r="C14" s="148">
        <f>'With and Without Program'!F14</f>
        <v>6453660806.7387915</v>
      </c>
      <c r="D14" s="84">
        <f>'With and Without Program'!L14</f>
        <v>5969705415.8912048</v>
      </c>
      <c r="E14" s="60">
        <f>'With and Without Program'!C127</f>
        <v>5574914853.0299454</v>
      </c>
      <c r="F14" s="60">
        <f>'With and Without Program'!D127</f>
        <v>5156855990.4038048</v>
      </c>
      <c r="G14" s="60">
        <f>SUM($E$11:E14)</f>
        <v>22224234370.436775</v>
      </c>
      <c r="H14" s="60">
        <f>SUM($F$11:F14)</f>
        <v>47250977378.783997</v>
      </c>
      <c r="I14">
        <f t="shared" si="1"/>
        <v>0</v>
      </c>
      <c r="J14">
        <f t="shared" si="2"/>
        <v>2023</v>
      </c>
    </row>
    <row r="15" spans="1:10">
      <c r="B15" s="8">
        <f t="shared" si="0"/>
        <v>2024</v>
      </c>
      <c r="C15" s="148">
        <f>'With and Without Program'!F15</f>
        <v>6794130743.9202003</v>
      </c>
      <c r="D15" s="84">
        <f>'With and Without Program'!L15</f>
        <v>6124536314.0879984</v>
      </c>
      <c r="E15" s="60">
        <f>'With and Without Program'!C128</f>
        <v>5589548177.0827589</v>
      </c>
      <c r="F15" s="60">
        <f>'With and Without Program'!D128</f>
        <v>5038671182.552947</v>
      </c>
      <c r="G15" s="60">
        <f>SUM($E$11:E15)</f>
        <v>27813782547.519535</v>
      </c>
      <c r="H15" s="60">
        <f>SUM($F$11:F15)</f>
        <v>52289648561.336945</v>
      </c>
      <c r="I15">
        <f t="shared" si="1"/>
        <v>0</v>
      </c>
      <c r="J15">
        <f t="shared" si="2"/>
        <v>2024</v>
      </c>
    </row>
    <row r="16" spans="1:10">
      <c r="B16" s="8">
        <f t="shared" si="0"/>
        <v>2025</v>
      </c>
      <c r="C16" s="148">
        <f>'With and Without Program'!F16</f>
        <v>7154226183.3588448</v>
      </c>
      <c r="D16" s="84">
        <f>'With and Without Program'!L16</f>
        <v>6285822541.6009102</v>
      </c>
      <c r="E16" s="60">
        <f>'With and Without Program'!C129</f>
        <v>5605523415.49543</v>
      </c>
      <c r="F16" s="60">
        <f>'With and Without Program'!D129</f>
        <v>4925106439.1215868</v>
      </c>
      <c r="G16" s="60">
        <f>SUM($E$11:E16)</f>
        <v>33419305963.014965</v>
      </c>
      <c r="H16" s="60">
        <f>SUM($F$11:F16)</f>
        <v>57214755000.458534</v>
      </c>
      <c r="I16">
        <f t="shared" si="1"/>
        <v>0</v>
      </c>
      <c r="J16">
        <f t="shared" si="2"/>
        <v>2025</v>
      </c>
    </row>
    <row r="17" spans="2:10">
      <c r="B17" s="8">
        <f t="shared" si="0"/>
        <v>2026</v>
      </c>
      <c r="C17" s="148">
        <f>'With and Without Program'!F17</f>
        <v>7157392965.5590363</v>
      </c>
      <c r="D17" s="84">
        <f>'With and Without Program'!L17</f>
        <v>6453934419.3725882</v>
      </c>
      <c r="E17" s="60">
        <f>'With and Without Program'!C130</f>
        <v>5340956830.6788454</v>
      </c>
      <c r="F17" s="60">
        <f>'With and Without Program'!D130</f>
        <v>4816025232.6188993</v>
      </c>
      <c r="G17" s="60">
        <f>SUM($E$11:E17)</f>
        <v>38760262793.69381</v>
      </c>
      <c r="H17" s="60">
        <f>SUM($F$11:F17)</f>
        <v>62030780233.077431</v>
      </c>
      <c r="I17">
        <f t="shared" si="1"/>
        <v>0</v>
      </c>
      <c r="J17">
        <f t="shared" si="2"/>
        <v>2026</v>
      </c>
    </row>
    <row r="18" spans="2:10">
      <c r="B18" s="8">
        <f t="shared" si="0"/>
        <v>2027</v>
      </c>
      <c r="C18" s="148">
        <f>'With and Without Program'!F18</f>
        <v>7476874584.0225086</v>
      </c>
      <c r="D18" s="84">
        <f>'With and Without Program'!L18</f>
        <v>6629263848.444808</v>
      </c>
      <c r="E18" s="60">
        <f>'With and Without Program'!C131</f>
        <v>5313675174.5892153</v>
      </c>
      <c r="F18" s="60">
        <f>'With and Without Program'!D131</f>
        <v>4711294049.5962839</v>
      </c>
      <c r="G18" s="60">
        <f>SUM($E$11:E18)</f>
        <v>44073937968.283028</v>
      </c>
      <c r="H18" s="60">
        <f>SUM($F$11:F18)</f>
        <v>66742074282.673714</v>
      </c>
      <c r="I18">
        <f t="shared" si="1"/>
        <v>0</v>
      </c>
      <c r="J18">
        <f t="shared" si="2"/>
        <v>2027</v>
      </c>
    </row>
    <row r="19" spans="2:10">
      <c r="B19" s="8">
        <f t="shared" si="0"/>
        <v>2028</v>
      </c>
      <c r="C19" s="148">
        <f>'With and Without Program'!F19</f>
        <v>7812891989.3588018</v>
      </c>
      <c r="D19" s="84">
        <f>'With and Without Program'!L19</f>
        <v>6812224019.6206636</v>
      </c>
      <c r="E19" s="60">
        <f>'With and Without Program'!C132</f>
        <v>5288072829.676652</v>
      </c>
      <c r="F19" s="60">
        <f>'With and Without Program'!D132</f>
        <v>4610781359.4365492</v>
      </c>
      <c r="G19" s="60">
        <f>SUM($E$11:E19)</f>
        <v>49362010797.959679</v>
      </c>
      <c r="H19" s="60">
        <f>SUM($F$11:F19)</f>
        <v>71352855642.11026</v>
      </c>
      <c r="I19">
        <f t="shared" si="1"/>
        <v>0</v>
      </c>
      <c r="J19">
        <f t="shared" si="2"/>
        <v>2028</v>
      </c>
    </row>
    <row r="20" spans="2:10">
      <c r="B20" s="8">
        <f t="shared" si="0"/>
        <v>2029</v>
      </c>
      <c r="C20" s="148">
        <f>'With and Without Program'!F20</f>
        <v>8166463805.3671379</v>
      </c>
      <c r="D20" s="84">
        <f>'With and Without Program'!L20</f>
        <v>7003250968.5450802</v>
      </c>
      <c r="E20" s="60">
        <f>'With and Without Program'!C133</f>
        <v>5264175382.9095793</v>
      </c>
      <c r="F20" s="60">
        <f>'With and Without Program'!D133</f>
        <v>4514358016.835083</v>
      </c>
      <c r="G20" s="60">
        <f>SUM($E$11:E20)</f>
        <v>54626186180.869255</v>
      </c>
      <c r="H20" s="60">
        <f>SUM($F$11:F20)</f>
        <v>75867213658.945343</v>
      </c>
      <c r="I20">
        <f t="shared" si="1"/>
        <v>0</v>
      </c>
      <c r="J20">
        <f t="shared" si="2"/>
        <v>2029</v>
      </c>
    </row>
    <row r="21" spans="2:10">
      <c r="B21" s="8">
        <f t="shared" si="0"/>
        <v>2030</v>
      </c>
      <c r="C21" s="148">
        <f>'With and Without Program'!F21</f>
        <v>8538679705.6943197</v>
      </c>
      <c r="D21" s="84">
        <f>'With and Without Program'!L21</f>
        <v>7202806233.4624557</v>
      </c>
      <c r="E21" s="60">
        <f>'With and Without Program'!C134</f>
        <v>5242008639.0652533</v>
      </c>
      <c r="F21" s="60">
        <f>'With and Without Program'!D134</f>
        <v>4421898209.4085979</v>
      </c>
      <c r="G21" s="60">
        <f>SUM($E$11:E21)</f>
        <v>59868194819.934509</v>
      </c>
      <c r="H21" s="60">
        <f>SUM($F$11:F21)</f>
        <v>80289111868.353943</v>
      </c>
      <c r="I21">
        <f t="shared" si="1"/>
        <v>0</v>
      </c>
      <c r="J21">
        <f t="shared" si="2"/>
        <v>2030</v>
      </c>
    </row>
    <row r="22" spans="2:10">
      <c r="B22" s="8">
        <f t="shared" si="0"/>
        <v>2031</v>
      </c>
      <c r="C22" s="148">
        <f>'With and Without Program'!F22</f>
        <v>8907554879.9676113</v>
      </c>
      <c r="D22" s="84">
        <f>'With and Without Program'!L22</f>
        <v>7392701796.6398506</v>
      </c>
      <c r="E22" s="60">
        <f>'With and Without Program'!C135</f>
        <v>5208062854.7178888</v>
      </c>
      <c r="F22" s="60">
        <f>'With and Without Program'!D135</f>
        <v>4322359630.8874168</v>
      </c>
      <c r="G22" s="60">
        <f>SUM($E$11:E22)</f>
        <v>65076257674.652397</v>
      </c>
      <c r="H22" s="60">
        <f>SUM($F$11:F22)</f>
        <v>84611471499.241364</v>
      </c>
      <c r="I22">
        <f t="shared" si="1"/>
        <v>0</v>
      </c>
      <c r="J22">
        <f t="shared" si="2"/>
        <v>2031</v>
      </c>
    </row>
    <row r="23" spans="2:10">
      <c r="B23" s="8">
        <f t="shared" si="0"/>
        <v>2032</v>
      </c>
      <c r="C23" s="148">
        <f>'With and Without Program'!F23</f>
        <v>9295783649.6072159</v>
      </c>
      <c r="D23" s="84">
        <f>'With and Without Program'!L23</f>
        <v>7591375578.1913166</v>
      </c>
      <c r="E23" s="60">
        <f>'With and Without Program'!C136</f>
        <v>5176240167.3844538</v>
      </c>
      <c r="F23" s="60">
        <f>'With and Without Program'!D136</f>
        <v>4227161977.3762307</v>
      </c>
      <c r="G23" s="60">
        <f>SUM($E$11:E23)</f>
        <v>70252497842.03685</v>
      </c>
      <c r="H23" s="60">
        <f>SUM($F$11:F23)</f>
        <v>88838633476.617599</v>
      </c>
      <c r="I23">
        <f t="shared" si="1"/>
        <v>0</v>
      </c>
      <c r="J23">
        <f t="shared" si="2"/>
        <v>2032</v>
      </c>
    </row>
    <row r="24" spans="2:10">
      <c r="B24" s="8">
        <f t="shared" si="0"/>
        <v>2033</v>
      </c>
      <c r="C24" s="148">
        <f>'With and Without Program'!F24</f>
        <v>9704573624.6755791</v>
      </c>
      <c r="D24" s="84">
        <f>'With and Without Program'!L24</f>
        <v>7799316350.5246611</v>
      </c>
      <c r="E24" s="60">
        <f>'With and Without Program'!C137</f>
        <v>5146542592.0746565</v>
      </c>
      <c r="F24" s="60">
        <f>'With and Without Program'!D137</f>
        <v>4136143981.1201687</v>
      </c>
      <c r="G24" s="60">
        <f>SUM($E$11:E24)</f>
        <v>75399040434.111511</v>
      </c>
      <c r="H24" s="60">
        <f>SUM($F$11:F24)</f>
        <v>92974777457.737762</v>
      </c>
      <c r="I24">
        <f t="shared" si="1"/>
        <v>0</v>
      </c>
      <c r="J24">
        <f t="shared" si="2"/>
        <v>2033</v>
      </c>
    </row>
    <row r="25" spans="2:10">
      <c r="B25" s="8">
        <f t="shared" si="0"/>
        <v>2034</v>
      </c>
      <c r="C25" s="148">
        <f>'With and Without Program'!F25</f>
        <v>10135213344.743885</v>
      </c>
      <c r="D25" s="84">
        <f>'With and Without Program'!L25</f>
        <v>8017038237.7940226</v>
      </c>
      <c r="E25" s="60">
        <f>'With and Without Program'!C138</f>
        <v>5118971457.2026596</v>
      </c>
      <c r="F25" s="60">
        <f>'With and Without Program'!D138</f>
        <v>4049149091.8494287</v>
      </c>
      <c r="G25" s="60">
        <f>SUM($E$11:E25)</f>
        <v>80518011891.314178</v>
      </c>
      <c r="H25" s="60">
        <f>SUM($F$11:F25)</f>
        <v>97023926549.587189</v>
      </c>
      <c r="I25">
        <f t="shared" si="1"/>
        <v>0</v>
      </c>
      <c r="J25">
        <f t="shared" si="2"/>
        <v>2034</v>
      </c>
    </row>
    <row r="26" spans="2:10">
      <c r="B26" s="8">
        <f t="shared" si="0"/>
        <v>2035</v>
      </c>
      <c r="C26" s="148">
        <f>'With and Without Program'!F26</f>
        <v>10589085426.054754</v>
      </c>
      <c r="D26" s="84">
        <f>'With and Without Program'!L26</f>
        <v>8245087684.4826927</v>
      </c>
      <c r="E26" s="60">
        <f>'With and Without Program'!C139</f>
        <v>5093531143.0782423</v>
      </c>
      <c r="F26" s="60">
        <f>'With and Without Program'!D139</f>
        <v>3966028151.4954615</v>
      </c>
      <c r="G26" s="60">
        <f>SUM($E$11:E26)</f>
        <v>85611543034.392426</v>
      </c>
      <c r="H26" s="60">
        <f>SUM($F$11:F26)</f>
        <v>100989954701.08266</v>
      </c>
      <c r="I26">
        <f t="shared" si="1"/>
        <v>0</v>
      </c>
      <c r="J26">
        <f t="shared" si="2"/>
        <v>2035</v>
      </c>
    </row>
    <row r="27" spans="2:10">
      <c r="B27" s="8">
        <f t="shared" si="0"/>
        <v>2036</v>
      </c>
      <c r="C27" s="148">
        <f>'With and Without Program'!F27</f>
        <v>11067662489.763174</v>
      </c>
      <c r="D27" s="84">
        <f>'With and Without Program'!L27</f>
        <v>8484037006.0231628</v>
      </c>
      <c r="E27" s="60">
        <f>'With and Without Program'!C140</f>
        <v>5070223708.0725374</v>
      </c>
      <c r="F27" s="60">
        <f>'With and Without Program'!D140</f>
        <v>3886635105.4606333</v>
      </c>
      <c r="G27" s="60">
        <f>SUM($E$11:E27)</f>
        <v>90681766742.464966</v>
      </c>
      <c r="H27" s="60">
        <f>SUM($F$11:F27)</f>
        <v>104876589806.54329</v>
      </c>
      <c r="I27">
        <f t="shared" si="1"/>
        <v>0</v>
      </c>
      <c r="J27">
        <f t="shared" si="2"/>
        <v>2036</v>
      </c>
    </row>
    <row r="28" spans="2:10">
      <c r="B28" s="8">
        <f t="shared" si="0"/>
        <v>2037</v>
      </c>
      <c r="C28" s="148">
        <f>'With and Without Program'!F28</f>
        <v>11572523439.953247</v>
      </c>
      <c r="D28" s="84">
        <f>'With and Without Program'!L28</f>
        <v>8734493141.2629166</v>
      </c>
      <c r="E28" s="60">
        <f>'With and Without Program'!C141</f>
        <v>5049053644.1506052</v>
      </c>
      <c r="F28" s="60">
        <f>'With and Without Program'!D141</f>
        <v>3810830425.4927626</v>
      </c>
      <c r="G28" s="60">
        <f>SUM($E$11:E28)</f>
        <v>95730820386.61557</v>
      </c>
      <c r="H28" s="60">
        <f>SUM($F$11:F28)</f>
        <v>108687420232.03606</v>
      </c>
      <c r="I28">
        <f t="shared" si="1"/>
        <v>0</v>
      </c>
      <c r="J28">
        <f t="shared" si="2"/>
        <v>2037</v>
      </c>
    </row>
    <row r="29" spans="2:10">
      <c r="B29" s="8">
        <f t="shared" si="0"/>
        <v>2038</v>
      </c>
      <c r="C29" s="148">
        <f>'With and Without Program'!F29</f>
        <v>12105354861.125744</v>
      </c>
      <c r="D29" s="84">
        <f>'With and Without Program'!L29</f>
        <v>8997094910.3883953</v>
      </c>
      <c r="E29" s="60">
        <f>'With and Without Program'!C142</f>
        <v>5030024979.2982397</v>
      </c>
      <c r="F29" s="60">
        <f>'With and Without Program'!D142</f>
        <v>3738478769.0694857</v>
      </c>
      <c r="G29" s="60">
        <f>SUM($E$11:E29)</f>
        <v>100760845365.9138</v>
      </c>
      <c r="H29" s="60">
        <f>SUM($F$11:F29)</f>
        <v>112425899001.10555</v>
      </c>
      <c r="I29">
        <f t="shared" si="1"/>
        <v>0</v>
      </c>
      <c r="J29">
        <f t="shared" si="2"/>
        <v>2038</v>
      </c>
    </row>
    <row r="30" spans="2:10">
      <c r="B30" s="8">
        <f t="shared" si="0"/>
        <v>2039</v>
      </c>
      <c r="C30" s="148">
        <f>'With and Without Program'!F30</f>
        <v>12667959193.428802</v>
      </c>
      <c r="D30" s="84">
        <f>'With and Without Program'!L30</f>
        <v>9272515155.1946564</v>
      </c>
      <c r="E30" s="60">
        <f>'With and Without Program'!C143</f>
        <v>5013141618.9410381</v>
      </c>
      <c r="F30" s="60">
        <f>'With and Without Program'!D143</f>
        <v>3669449113.8620434</v>
      </c>
      <c r="G30" s="60">
        <f>SUM($E$11:E30)</f>
        <v>105773986984.85484</v>
      </c>
      <c r="H30" s="60">
        <f>SUM($F$11:F30)</f>
        <v>116095348114.96759</v>
      </c>
      <c r="I30">
        <f t="shared" si="1"/>
        <v>0</v>
      </c>
      <c r="J30">
        <f t="shared" si="2"/>
        <v>2039</v>
      </c>
    </row>
    <row r="31" spans="2:10">
      <c r="B31" s="8">
        <f t="shared" si="0"/>
        <v>2040</v>
      </c>
      <c r="C31" s="148">
        <f>'With and Without Program'!F31</f>
        <v>13262269878.383125</v>
      </c>
      <c r="D31" s="84">
        <f>'With and Without Program'!L31</f>
        <v>9561467249.3927765</v>
      </c>
      <c r="E31" s="60">
        <f>'With and Without Program'!C144</f>
        <v>4998410036.1859884</v>
      </c>
      <c r="F31" s="60">
        <f>'With and Without Program'!D144</f>
        <v>3603616447.130775</v>
      </c>
      <c r="G31" s="60">
        <f>SUM($E$11:E31)</f>
        <v>110772397021.04083</v>
      </c>
      <c r="H31" s="60">
        <f>SUM($F$11:F31)</f>
        <v>119698964562.09836</v>
      </c>
      <c r="I31">
        <f t="shared" si="1"/>
        <v>0</v>
      </c>
      <c r="J31">
        <f t="shared" si="2"/>
        <v>2040</v>
      </c>
    </row>
    <row r="32" spans="2:10">
      <c r="B32" s="8">
        <f t="shared" si="0"/>
        <v>2041</v>
      </c>
      <c r="C32" s="148">
        <f>'With and Without Program'!F32</f>
        <v>13847750214.678425</v>
      </c>
      <c r="D32" s="84">
        <f>'With and Without Program'!L32</f>
        <v>9834650334.4505062</v>
      </c>
      <c r="E32" s="60">
        <f>'With and Without Program'!C145</f>
        <v>4970544207.013938</v>
      </c>
      <c r="F32" s="60">
        <f>'With and Without Program'!D145</f>
        <v>3530072646.4646034</v>
      </c>
      <c r="G32" s="60">
        <f>SUM($E$11:E32)</f>
        <v>115742941228.05476</v>
      </c>
      <c r="H32" s="60">
        <f>SUM($F$11:F32)</f>
        <v>123229037208.56296</v>
      </c>
      <c r="I32">
        <f t="shared" si="1"/>
        <v>0</v>
      </c>
      <c r="J32">
        <f t="shared" si="2"/>
        <v>2041</v>
      </c>
    </row>
    <row r="33" spans="2:10">
      <c r="B33" s="8">
        <f t="shared" si="0"/>
        <v>2042</v>
      </c>
      <c r="C33" s="148">
        <f>'With and Without Program'!F33</f>
        <v>14465742612.769943</v>
      </c>
      <c r="D33" s="84">
        <f>'With and Without Program'!L33</f>
        <v>10121392708.188988</v>
      </c>
      <c r="E33" s="60">
        <f>'With and Without Program'!C146</f>
        <v>4945112247.3476582</v>
      </c>
      <c r="F33" s="60">
        <f>'With and Without Program'!D146</f>
        <v>3459996792.5114803</v>
      </c>
      <c r="G33" s="60">
        <f>SUM($E$11:E33)</f>
        <v>120688053475.40242</v>
      </c>
      <c r="H33" s="60">
        <f>SUM($F$11:F33)</f>
        <v>126689034001.07443</v>
      </c>
      <c r="I33">
        <f t="shared" si="1"/>
        <v>0</v>
      </c>
      <c r="J33">
        <f t="shared" si="2"/>
        <v>2042</v>
      </c>
    </row>
    <row r="34" spans="2:10">
      <c r="B34" s="8">
        <f t="shared" si="0"/>
        <v>2043</v>
      </c>
      <c r="C34" s="148">
        <f>'With and Without Program'!F34</f>
        <v>15118338212.637434</v>
      </c>
      <c r="D34" s="84">
        <f>'With and Without Program'!L34</f>
        <v>10422419076.138659</v>
      </c>
      <c r="E34" s="60">
        <f>'With and Without Program'!C147</f>
        <v>4922097113.3657665</v>
      </c>
      <c r="F34" s="60">
        <f>'With and Without Program'!D147</f>
        <v>3393240588.1797605</v>
      </c>
      <c r="G34" s="60">
        <f>SUM($E$11:E34)</f>
        <v>125610150588.76819</v>
      </c>
      <c r="H34" s="60">
        <f>SUM($F$11:F34)</f>
        <v>130082274589.2542</v>
      </c>
      <c r="I34">
        <f t="shared" si="1"/>
        <v>0</v>
      </c>
      <c r="J34">
        <f t="shared" si="2"/>
        <v>2043</v>
      </c>
    </row>
    <row r="35" spans="2:10">
      <c r="B35" s="8">
        <f t="shared" si="0"/>
        <v>2044</v>
      </c>
      <c r="C35" s="148">
        <f>'With and Without Program'!F35</f>
        <v>15807767539.867928</v>
      </c>
      <c r="D35" s="84">
        <f>'With and Without Program'!L35</f>
        <v>10738489676.767063</v>
      </c>
      <c r="E35" s="60">
        <f>'With and Without Program'!C148</f>
        <v>4901481447.3207588</v>
      </c>
      <c r="F35" s="60">
        <f>'With and Without Program'!D148</f>
        <v>3329661053.666975</v>
      </c>
      <c r="G35" s="60">
        <f>SUM($E$11:E35)</f>
        <v>130511632036.08894</v>
      </c>
      <c r="H35" s="60">
        <f>SUM($F$11:F35)</f>
        <v>133411935642.92117</v>
      </c>
      <c r="I35">
        <f t="shared" si="1"/>
        <v>0</v>
      </c>
      <c r="J35">
        <f t="shared" si="2"/>
        <v>2044</v>
      </c>
    </row>
    <row r="36" spans="2:10">
      <c r="B36" s="8">
        <f t="shared" si="0"/>
        <v>2045</v>
      </c>
      <c r="C36" s="148">
        <f>'With and Without Program'!F36</f>
        <v>16536420146.060297</v>
      </c>
      <c r="D36" s="84">
        <f>'With and Without Program'!L36</f>
        <v>11070408336.28558</v>
      </c>
      <c r="E36" s="60">
        <f>'With and Without Program'!C149</f>
        <v>4883250703.0903177</v>
      </c>
      <c r="F36" s="60">
        <f>'With and Without Program'!D149</f>
        <v>3269122265.5311427</v>
      </c>
      <c r="G36" s="60">
        <f>SUM($E$11:E36)</f>
        <v>135394882739.17926</v>
      </c>
      <c r="H36" s="60">
        <f>SUM($F$11:F36)</f>
        <v>136681057908.45232</v>
      </c>
      <c r="I36">
        <f t="shared" si="1"/>
        <v>0</v>
      </c>
      <c r="J36">
        <f t="shared" si="2"/>
        <v>2045</v>
      </c>
    </row>
    <row r="37" spans="2:10">
      <c r="B37" s="8">
        <f t="shared" si="0"/>
        <v>2046</v>
      </c>
      <c r="C37" s="148">
        <f>'With and Without Program'!F37</f>
        <v>17306847213.431515</v>
      </c>
      <c r="D37" s="84">
        <f>'With and Without Program'!L37</f>
        <v>11419019329.303608</v>
      </c>
      <c r="E37" s="60">
        <f>'With and Without Program'!C150</f>
        <v>4867390429.9771585</v>
      </c>
      <c r="F37" s="60">
        <f>'With and Without Program'!D150</f>
        <v>3211493388.5844531</v>
      </c>
      <c r="G37" s="60">
        <f>SUM($E$11:E37)</f>
        <v>140262273169.15643</v>
      </c>
      <c r="H37" s="60">
        <f>SUM($F$11:F37)</f>
        <v>139892551297.03677</v>
      </c>
      <c r="I37">
        <f t="shared" si="1"/>
        <v>1</v>
      </c>
      <c r="J37">
        <f t="shared" si="2"/>
        <v>2046</v>
      </c>
    </row>
    <row r="38" spans="2:10">
      <c r="B38" s="8">
        <f t="shared" si="0"/>
        <v>2047</v>
      </c>
      <c r="C38" s="148">
        <f>'With and Without Program'!F38</f>
        <v>18121779685.748058</v>
      </c>
      <c r="D38" s="84">
        <f>'With and Without Program'!L38</f>
        <v>11785213580.845036</v>
      </c>
      <c r="E38" s="60">
        <f>'With and Without Program'!C151</f>
        <v>4853888226.1202736</v>
      </c>
      <c r="F38" s="60">
        <f>'With and Without Program'!D151</f>
        <v>3156649646.6881146</v>
      </c>
      <c r="G38" s="60">
        <f>SUM($E$11:E38)</f>
        <v>145116161395.2767</v>
      </c>
      <c r="H38" s="60">
        <f>SUM($F$11:F38)</f>
        <v>143049200943.72488</v>
      </c>
      <c r="I38">
        <f t="shared" si="1"/>
        <v>1</v>
      </c>
      <c r="J38">
        <f t="shared" si="2"/>
        <v>2047</v>
      </c>
    </row>
    <row r="39" spans="2:10">
      <c r="B39" s="8">
        <f t="shared" si="0"/>
        <v>2048</v>
      </c>
      <c r="C39" s="148">
        <f>'With and Without Program'!F39</f>
        <v>18984134906.526623</v>
      </c>
      <c r="D39" s="84">
        <f>'With and Without Program'!L39</f>
        <v>12169927456.480459</v>
      </c>
      <c r="E39" s="60">
        <f>'With and Without Program'!C152</f>
        <v>4842732021.3208485</v>
      </c>
      <c r="F39" s="60">
        <f>'With and Without Program'!D152</f>
        <v>3104471058.6410761</v>
      </c>
      <c r="G39" s="60">
        <f>SUM($E$11:E39)</f>
        <v>149958893416.59756</v>
      </c>
      <c r="H39" s="60">
        <f>SUM($F$11:F39)</f>
        <v>146153672002.36597</v>
      </c>
      <c r="I39">
        <f t="shared" si="1"/>
        <v>1</v>
      </c>
      <c r="J39">
        <f t="shared" si="2"/>
        <v>2048</v>
      </c>
    </row>
    <row r="40" spans="2:10">
      <c r="B40" s="8">
        <f t="shared" si="0"/>
        <v>2049</v>
      </c>
      <c r="C40" s="148">
        <f>'With and Without Program'!F40</f>
        <v>19897035229.945915</v>
      </c>
      <c r="D40" s="84">
        <f>'With and Without Program'!L40</f>
        <v>12574148317.178238</v>
      </c>
      <c r="E40" s="60">
        <f>'With and Without Program'!C153</f>
        <v>4833911509.6866407</v>
      </c>
      <c r="F40" s="60">
        <f>'With and Without Program'!D153</f>
        <v>3054843074.4815044</v>
      </c>
      <c r="G40" s="60">
        <f>SUM($E$11:E40)</f>
        <v>154792804926.28421</v>
      </c>
      <c r="H40" s="60">
        <f>SUM($F$11:F40)</f>
        <v>149208515076.84747</v>
      </c>
      <c r="I40">
        <f t="shared" si="1"/>
        <v>1</v>
      </c>
      <c r="J40">
        <f t="shared" si="2"/>
        <v>2049</v>
      </c>
    </row>
    <row r="41" spans="2:10">
      <c r="B41" s="8">
        <f t="shared" si="0"/>
        <v>2050</v>
      </c>
      <c r="C41" s="148">
        <f>'With and Without Program'!F41</f>
        <v>20863821002.445591</v>
      </c>
      <c r="D41" s="84">
        <f>'With and Without Program'!L41</f>
        <v>12998916210.251354</v>
      </c>
      <c r="E41" s="60">
        <f>'With and Without Program'!C154</f>
        <v>4827417672.7583694</v>
      </c>
      <c r="F41" s="60">
        <f>'With and Without Program'!D154</f>
        <v>3007656068.0192347</v>
      </c>
      <c r="G41" s="60">
        <f>SUM($E$11:E41)</f>
        <v>159620222599.04257</v>
      </c>
      <c r="H41" s="60">
        <f>SUM($F$11:F41)</f>
        <v>152216171144.8667</v>
      </c>
      <c r="I41">
        <f t="shared" si="1"/>
        <v>1</v>
      </c>
      <c r="J41">
        <f t="shared" si="2"/>
        <v>2050</v>
      </c>
    </row>
    <row r="42" spans="2:10">
      <c r="B42" s="8">
        <f t="shared" si="0"/>
        <v>2051</v>
      </c>
      <c r="C42" s="148">
        <f>'With and Without Program'!F42</f>
        <v>21829368689.510521</v>
      </c>
      <c r="D42" s="84">
        <f>'With and Without Program'!L42</f>
        <v>13409669430.842146</v>
      </c>
      <c r="E42" s="60">
        <f>'With and Without Program'!C155</f>
        <v>4810308222.0447769</v>
      </c>
      <c r="F42" s="60">
        <f>'With and Without Program'!D155</f>
        <v>2954947714.5016265</v>
      </c>
      <c r="G42" s="60">
        <f>SUM($E$11:E42)</f>
        <v>164430530821.08734</v>
      </c>
      <c r="H42" s="60">
        <f>SUM($F$11:F42)</f>
        <v>155171118859.36832</v>
      </c>
      <c r="I42">
        <f t="shared" si="1"/>
        <v>1</v>
      </c>
      <c r="J42">
        <f t="shared" si="2"/>
        <v>2051</v>
      </c>
    </row>
    <row r="43" spans="2:10">
      <c r="B43" s="8">
        <f t="shared" si="0"/>
        <v>2052</v>
      </c>
      <c r="C43" s="148">
        <f>'With and Without Program'!F43</f>
        <v>22850816261.565254</v>
      </c>
      <c r="D43" s="84">
        <f>'With and Without Program'!L43</f>
        <v>13841009644.564369</v>
      </c>
      <c r="E43" s="60">
        <f>'With and Without Program'!C156</f>
        <v>4795613212.067811</v>
      </c>
      <c r="F43" s="60">
        <f>'With and Without Program'!D156</f>
        <v>2904759635.7192097</v>
      </c>
      <c r="G43" s="60">
        <f>SUM($E$11:E43)</f>
        <v>169226144033.15515</v>
      </c>
      <c r="H43" s="60">
        <f>SUM($F$11:F43)</f>
        <v>158075878495.08752</v>
      </c>
      <c r="I43">
        <f t="shared" si="1"/>
        <v>1</v>
      </c>
      <c r="J43">
        <f t="shared" si="2"/>
        <v>2052</v>
      </c>
    </row>
    <row r="44" spans="2:10">
      <c r="B44" s="8">
        <f t="shared" si="0"/>
        <v>2053</v>
      </c>
      <c r="C44" s="148">
        <f>'With and Without Program'!F44</f>
        <v>23931785910.097355</v>
      </c>
      <c r="D44" s="84">
        <f>'With and Without Program'!L44</f>
        <v>14293984868.909233</v>
      </c>
      <c r="E44" s="60">
        <f>'With and Without Program'!C157</f>
        <v>4783306827.0437651</v>
      </c>
      <c r="F44" s="60">
        <f>'With and Without Program'!D157</f>
        <v>2856975056.7702479</v>
      </c>
      <c r="G44" s="60">
        <f>SUM($E$11:E44)</f>
        <v>174009450860.19891</v>
      </c>
      <c r="H44" s="60">
        <f>SUM($F$11:F44)</f>
        <v>160932853551.85776</v>
      </c>
      <c r="I44">
        <f t="shared" si="1"/>
        <v>1</v>
      </c>
      <c r="J44">
        <f t="shared" si="2"/>
        <v>2053</v>
      </c>
    </row>
    <row r="45" spans="2:10">
      <c r="B45" s="8">
        <f t="shared" si="0"/>
        <v>2054</v>
      </c>
      <c r="C45" s="148">
        <f>'With and Without Program'!F45</f>
        <v>25076154809.154186</v>
      </c>
      <c r="D45" s="84">
        <f>'With and Without Program'!L45</f>
        <v>14769700873.032917</v>
      </c>
      <c r="E45" s="60">
        <f>'With and Without Program'!C158</f>
        <v>4773366423.9418116</v>
      </c>
      <c r="F45" s="60">
        <f>'With and Without Program'!D158</f>
        <v>2811483450.1365633</v>
      </c>
      <c r="G45" s="60">
        <f>SUM($E$11:E45)</f>
        <v>178782817284.14072</v>
      </c>
      <c r="H45" s="60">
        <f>SUM($F$11:F45)</f>
        <v>163744337001.99432</v>
      </c>
      <c r="I45">
        <f t="shared" si="1"/>
        <v>1</v>
      </c>
      <c r="J45">
        <f t="shared" si="2"/>
        <v>2054</v>
      </c>
    </row>
    <row r="46" spans="2:10">
      <c r="B46" s="8">
        <f t="shared" si="0"/>
        <v>2055</v>
      </c>
      <c r="C46" s="148">
        <f>'With and Without Program'!F46</f>
        <v>26288055126.631088</v>
      </c>
      <c r="D46" s="84">
        <f>'With and Without Program'!L46</f>
        <v>15269314912.772354</v>
      </c>
      <c r="E46" s="60">
        <f>'With and Without Program'!C159</f>
        <v>4765769015.2712288</v>
      </c>
      <c r="F46" s="60">
        <f>'With and Without Program'!D159</f>
        <v>2768178457.6748619</v>
      </c>
      <c r="G46" s="60">
        <f>SUM($E$11:E46)</f>
        <v>183548586299.41196</v>
      </c>
      <c r="H46" s="60">
        <f>SUM($F$11:F46)</f>
        <v>166512515459.66919</v>
      </c>
      <c r="I46">
        <f t="shared" si="1"/>
        <v>1</v>
      </c>
      <c r="J46">
        <f t="shared" si="2"/>
        <v>2055</v>
      </c>
    </row>
    <row r="47" spans="2:10">
      <c r="B47" s="8">
        <f t="shared" si="0"/>
        <v>2056</v>
      </c>
      <c r="C47" s="148">
        <f>'With and Without Program'!F47</f>
        <v>27571907716.717438</v>
      </c>
      <c r="D47" s="84">
        <f>'With and Without Program'!L47</f>
        <v>15794046549.083508</v>
      </c>
      <c r="E47" s="60">
        <f>'With and Without Program'!C160</f>
        <v>4760494302.551075</v>
      </c>
      <c r="F47" s="60">
        <f>'With and Without Program'!D160</f>
        <v>2726959243.5764151</v>
      </c>
      <c r="G47" s="60">
        <f>SUM($E$11:E47)</f>
        <v>188309080601.96304</v>
      </c>
      <c r="H47" s="60">
        <f>SUM($F$11:F47)</f>
        <v>169239474703.24561</v>
      </c>
      <c r="I47">
        <f t="shared" si="1"/>
        <v>1</v>
      </c>
      <c r="J47">
        <f t="shared" si="2"/>
        <v>2056</v>
      </c>
    </row>
    <row r="48" spans="2:10">
      <c r="B48" s="8">
        <f t="shared" si="0"/>
        <v>2057</v>
      </c>
      <c r="C48" s="148">
        <f>'With and Without Program'!F48</f>
        <v>28932434901.428772</v>
      </c>
      <c r="D48" s="84">
        <f>'With and Without Program'!L48</f>
        <v>16345177033.692524</v>
      </c>
      <c r="E48" s="60">
        <f>'With and Without Program'!C161</f>
        <v>4757523246.4624805</v>
      </c>
      <c r="F48" s="60">
        <f>'With and Without Program'!D161</f>
        <v>2687729531.5886698</v>
      </c>
      <c r="G48" s="60">
        <f>SUM($E$11:E48)</f>
        <v>193066603848.42554</v>
      </c>
      <c r="H48" s="60">
        <f>SUM($F$11:F48)</f>
        <v>171927204234.83429</v>
      </c>
      <c r="I48">
        <f t="shared" si="1"/>
        <v>1</v>
      </c>
      <c r="J48">
        <f t="shared" si="2"/>
        <v>2057</v>
      </c>
    </row>
    <row r="49" spans="2:10">
      <c r="B49" s="8">
        <f t="shared" si="0"/>
        <v>2058</v>
      </c>
      <c r="C49" s="148">
        <f>'With and Without Program'!F49</f>
        <v>30374682622.982433</v>
      </c>
      <c r="D49" s="84">
        <f>'With and Without Program'!L49</f>
        <v>16924053019.425774</v>
      </c>
      <c r="E49" s="60">
        <f>'With and Without Program'!C162</f>
        <v>4756838250.9141159</v>
      </c>
      <c r="F49" s="60">
        <f>'With and Without Program'!D162</f>
        <v>2650397495.9195285</v>
      </c>
      <c r="G49" s="60">
        <f>SUM($E$11:E49)</f>
        <v>197823442099.33966</v>
      </c>
      <c r="H49" s="60">
        <f>SUM($F$11:F49)</f>
        <v>174577601730.75381</v>
      </c>
      <c r="I49">
        <f t="shared" si="1"/>
        <v>1</v>
      </c>
      <c r="J49">
        <f t="shared" si="2"/>
        <v>2058</v>
      </c>
    </row>
    <row r="50" spans="2:10">
      <c r="B50" s="8">
        <f t="shared" si="0"/>
        <v>2059</v>
      </c>
      <c r="C50" s="148">
        <f>'With and Without Program'!F50</f>
        <v>31904038571.255291</v>
      </c>
      <c r="D50" s="84">
        <f>'With and Without Program'!L50</f>
        <v>17532087826.398357</v>
      </c>
      <c r="E50" s="60">
        <f>'With and Without Program'!C163</f>
        <v>4758422473.3377552</v>
      </c>
      <c r="F50" s="60">
        <f>'With and Without Program'!D163</f>
        <v>2614875246.3216066</v>
      </c>
      <c r="G50" s="60">
        <f>SUM($E$11:E50)</f>
        <v>202581864572.67743</v>
      </c>
      <c r="H50" s="60">
        <f>SUM($F$11:F50)</f>
        <v>177192476977.07541</v>
      </c>
      <c r="I50">
        <f t="shared" si="1"/>
        <v>1</v>
      </c>
      <c r="J50">
        <f t="shared" si="2"/>
        <v>2059</v>
      </c>
    </row>
    <row r="51" spans="2:10">
      <c r="B51" s="8">
        <f t="shared" si="0"/>
        <v>2060</v>
      </c>
      <c r="C51" s="148">
        <f>'With and Without Program'!F51</f>
        <v>33526264914.111584</v>
      </c>
      <c r="D51" s="84">
        <f>'With and Without Program'!L51</f>
        <v>18170769006.592449</v>
      </c>
      <c r="E51" s="60">
        <f>'With and Without Program'!C164</f>
        <v>4762261174.7048454</v>
      </c>
      <c r="F51" s="60">
        <f>'With and Without Program'!D164</f>
        <v>2581079281.4621658</v>
      </c>
      <c r="G51" s="60">
        <f>SUM($E$11:E51)</f>
        <v>207344125747.38226</v>
      </c>
      <c r="H51" s="60">
        <f>SUM($F$11:F51)</f>
        <v>179773556258.53757</v>
      </c>
      <c r="I51">
        <f t="shared" si="1"/>
        <v>1</v>
      </c>
      <c r="J51">
        <f t="shared" si="2"/>
        <v>2060</v>
      </c>
    </row>
    <row r="52" spans="2:10">
      <c r="B52" s="8">
        <f t="shared" si="0"/>
        <v>2061</v>
      </c>
      <c r="C52" s="148">
        <f>'With and Without Program'!F52</f>
        <v>35180772862.449615</v>
      </c>
      <c r="D52" s="84">
        <f>'With and Without Program'!L52</f>
        <v>18806504920.559647</v>
      </c>
      <c r="E52" s="60">
        <f>'With and Without Program'!C165</f>
        <v>4759311319.1407175</v>
      </c>
      <c r="F52" s="60">
        <f>'With and Without Program'!D165</f>
        <v>2544174117.2613592</v>
      </c>
      <c r="G52" s="60">
        <f>SUM($E$11:E52)</f>
        <v>212103437066.52298</v>
      </c>
      <c r="H52" s="60">
        <f>SUM($F$11:F52)</f>
        <v>182317730375.79892</v>
      </c>
      <c r="I52">
        <f t="shared" si="1"/>
        <v>1</v>
      </c>
      <c r="J52">
        <f t="shared" si="2"/>
        <v>2061</v>
      </c>
    </row>
    <row r="53" spans="2:10">
      <c r="B53" s="8">
        <f t="shared" si="0"/>
        <v>2062</v>
      </c>
      <c r="C53" s="148">
        <f>'With and Without Program'!F53</f>
        <v>36934099858.849655</v>
      </c>
      <c r="D53" s="84">
        <f>'With and Without Program'!L53</f>
        <v>19473550357.967037</v>
      </c>
      <c r="E53" s="60">
        <f>'With and Without Program'!C166</f>
        <v>4758575432.7409468</v>
      </c>
      <c r="F53" s="60">
        <f>'With and Without Program'!D166</f>
        <v>2508964850.2550993</v>
      </c>
      <c r="G53" s="60">
        <f>SUM($E$11:E53)</f>
        <v>216862012499.26392</v>
      </c>
      <c r="H53" s="60">
        <f>SUM($F$11:F53)</f>
        <v>184826695226.05402</v>
      </c>
      <c r="I53">
        <f t="shared" si="1"/>
        <v>1</v>
      </c>
      <c r="J53">
        <f t="shared" si="2"/>
        <v>2062</v>
      </c>
    </row>
    <row r="54" spans="2:10">
      <c r="B54" s="8">
        <f t="shared" si="0"/>
        <v>2063</v>
      </c>
      <c r="C54" s="148">
        <f>'With and Without Program'!F54</f>
        <v>38792657875.384773</v>
      </c>
      <c r="D54" s="84">
        <f>'With and Without Program'!L54</f>
        <v>20173440868.816097</v>
      </c>
      <c r="E54" s="60">
        <f>'With and Without Program'!C167</f>
        <v>4760029850.9018679</v>
      </c>
      <c r="F54" s="60">
        <f>'With and Without Program'!D167</f>
        <v>2475369979.53162</v>
      </c>
      <c r="G54" s="60">
        <f>SUM($E$11:E54)</f>
        <v>221622042350.16577</v>
      </c>
      <c r="H54" s="60">
        <f>SUM($F$11:F54)</f>
        <v>187302065205.58563</v>
      </c>
      <c r="I54">
        <f t="shared" si="1"/>
        <v>1</v>
      </c>
      <c r="J54">
        <f t="shared" si="2"/>
        <v>2063</v>
      </c>
    </row>
    <row r="55" spans="2:10">
      <c r="B55" s="8">
        <f t="shared" si="0"/>
        <v>2064</v>
      </c>
      <c r="C55" s="148">
        <f>'With and Without Program'!F55</f>
        <v>40763289325.605927</v>
      </c>
      <c r="D55" s="84">
        <f>'With and Without Program'!L55</f>
        <v>20907787382.947445</v>
      </c>
      <c r="E55" s="60">
        <f>'With and Without Program'!C168</f>
        <v>4763652383.5721331</v>
      </c>
      <c r="F55" s="60">
        <f>'With and Without Program'!D168</f>
        <v>2443311932.1269717</v>
      </c>
      <c r="G55" s="60">
        <f>SUM($E$11:E55)</f>
        <v>226385694733.73792</v>
      </c>
      <c r="H55" s="60">
        <f>SUM($F$11:F55)</f>
        <v>189745377137.71262</v>
      </c>
      <c r="I55">
        <f t="shared" si="1"/>
        <v>1</v>
      </c>
      <c r="J55">
        <f t="shared" si="2"/>
        <v>2064</v>
      </c>
    </row>
    <row r="56" spans="2:10">
      <c r="B56" s="8">
        <f t="shared" si="0"/>
        <v>2065</v>
      </c>
      <c r="C56" s="148">
        <f>'With and Without Program'!F56</f>
        <v>42853300906.554184</v>
      </c>
      <c r="D56" s="84">
        <f>'With and Without Program'!L56</f>
        <v>21678281750.305756</v>
      </c>
      <c r="E56" s="60">
        <f>'With and Without Program'!C169</f>
        <v>4769422786.4320507</v>
      </c>
      <c r="F56" s="60">
        <f>'With and Without Program'!D169</f>
        <v>2412717078.1093545</v>
      </c>
      <c r="G56" s="60">
        <f>SUM($E$11:E56)</f>
        <v>231155117520.16995</v>
      </c>
      <c r="H56" s="60">
        <f>SUM($F$11:F56)</f>
        <v>192158094215.82196</v>
      </c>
      <c r="I56">
        <f t="shared" si="1"/>
        <v>1</v>
      </c>
      <c r="J56">
        <f t="shared" si="2"/>
        <v>2065</v>
      </c>
    </row>
    <row r="57" spans="2:10">
      <c r="B57" s="8">
        <f t="shared" si="0"/>
        <v>2066</v>
      </c>
      <c r="C57" s="148">
        <f>'With and Without Program'!F57</f>
        <v>45070485763.487228</v>
      </c>
      <c r="D57" s="84">
        <f>'With and Without Program'!L57</f>
        <v>22486696745.081409</v>
      </c>
      <c r="E57" s="60">
        <f>'With and Without Program'!C170</f>
        <v>4777321638.6956348</v>
      </c>
      <c r="F57" s="60">
        <f>'With and Without Program'!D170</f>
        <v>2383515090.2698469</v>
      </c>
      <c r="G57" s="60">
        <f>SUM($E$11:E57)</f>
        <v>235932439158.8656</v>
      </c>
      <c r="H57" s="60">
        <f>SUM($F$11:F57)</f>
        <v>194541609306.0918</v>
      </c>
      <c r="I57">
        <f t="shared" si="1"/>
        <v>1</v>
      </c>
      <c r="J57">
        <f t="shared" si="2"/>
        <v>2066</v>
      </c>
    </row>
    <row r="58" spans="2:10">
      <c r="B58" s="8">
        <f t="shared" si="0"/>
        <v>2067</v>
      </c>
      <c r="C58" s="148">
        <f>'With and Without Program'!F58</f>
        <v>47423163471.091408</v>
      </c>
      <c r="D58" s="84">
        <f>'With and Without Program'!L58</f>
        <v>23334892871.177715</v>
      </c>
      <c r="E58" s="60">
        <f>'With and Without Program'!C171</f>
        <v>4787331098.4957571</v>
      </c>
      <c r="F58" s="60">
        <f>'With and Without Program'!D171</f>
        <v>2355639104.3029895</v>
      </c>
      <c r="G58" s="60">
        <f>SUM($E$11:E58)</f>
        <v>240719770257.36136</v>
      </c>
      <c r="H58" s="60">
        <f>SUM($F$11:F58)</f>
        <v>196897248410.39478</v>
      </c>
      <c r="I58">
        <f t="shared" si="1"/>
        <v>1</v>
      </c>
      <c r="J58">
        <f t="shared" si="2"/>
        <v>2067</v>
      </c>
    </row>
    <row r="59" spans="2:10">
      <c r="B59" s="8">
        <f t="shared" si="0"/>
        <v>2068</v>
      </c>
      <c r="C59" s="148">
        <f>'With and Without Program'!F59</f>
        <v>49920216531.58963</v>
      </c>
      <c r="D59" s="84">
        <f>'With and Without Program'!L59</f>
        <v>24224822827.886112</v>
      </c>
      <c r="E59" s="60">
        <f>'With and Without Program'!C172</f>
        <v>4799434898.4372063</v>
      </c>
      <c r="F59" s="60">
        <f>'With and Without Program'!D172</f>
        <v>2329025556.5105939</v>
      </c>
      <c r="G59" s="60">
        <f>SUM($E$11:E59)</f>
        <v>245519205155.79855</v>
      </c>
      <c r="H59" s="60">
        <f>SUM($F$11:F59)</f>
        <v>199226273966.90536</v>
      </c>
      <c r="I59">
        <f t="shared" si="1"/>
        <v>1</v>
      </c>
      <c r="J59">
        <f t="shared" si="2"/>
        <v>2068</v>
      </c>
    </row>
    <row r="60" spans="2:10">
      <c r="B60" s="8">
        <f t="shared" si="0"/>
        <v>2069</v>
      </c>
      <c r="C60" s="148">
        <f>'With and Without Program'!F60</f>
        <v>52571123738.274193</v>
      </c>
      <c r="D60" s="84">
        <f>'With and Without Program'!L60</f>
        <v>25158534029.193672</v>
      </c>
      <c r="E60" s="60">
        <f>'With and Without Program'!C173</f>
        <v>4813617817.158884</v>
      </c>
      <c r="F60" s="60">
        <f>'With and Without Program'!D173</f>
        <v>2303613829.1325088</v>
      </c>
      <c r="G60" s="60">
        <f>SUM($E$11:E60)</f>
        <v>250332822972.95743</v>
      </c>
      <c r="H60" s="60">
        <f>SUM($F$11:F60)</f>
        <v>201529887796.03787</v>
      </c>
      <c r="I60">
        <f t="shared" si="1"/>
        <v>1</v>
      </c>
      <c r="J60">
        <f t="shared" si="2"/>
        <v>2069</v>
      </c>
    </row>
    <row r="61" spans="2:10">
      <c r="B61" s="8">
        <f t="shared" si="0"/>
        <v>2070</v>
      </c>
      <c r="C61" s="148">
        <f>'With and Without Program'!F61</f>
        <v>55386003853.015091</v>
      </c>
      <c r="D61" s="84">
        <f>'With and Without Program'!L61</f>
        <v>26138174426.772682</v>
      </c>
      <c r="E61" s="60">
        <f>'With and Without Program'!C174</f>
        <v>4829865958.0895472</v>
      </c>
      <c r="F61" s="60">
        <f>'With and Without Program'!D174</f>
        <v>2279346226.2687454</v>
      </c>
      <c r="G61" s="60">
        <f>SUM($E$11:E61)</f>
        <v>255162688931.04697</v>
      </c>
      <c r="H61" s="60">
        <f>SUM($F$11:F61)</f>
        <v>203809234022.30661</v>
      </c>
      <c r="I61">
        <f t="shared" si="1"/>
        <v>1</v>
      </c>
      <c r="J61">
        <f t="shared" si="2"/>
        <v>2070</v>
      </c>
    </row>
    <row r="62" spans="2:10">
      <c r="B62" s="8">
        <f t="shared" si="0"/>
        <v>2071</v>
      </c>
      <c r="C62" s="148">
        <f>'With and Without Program'!F62</f>
        <v>58263284842.961098</v>
      </c>
      <c r="D62" s="84">
        <f>'With and Without Program'!L62</f>
        <v>27114238886.223473</v>
      </c>
      <c r="E62" s="60">
        <f>'With and Without Program'!C175</f>
        <v>4838833889.4853525</v>
      </c>
      <c r="F62" s="60">
        <f>'With and Without Program'!D175</f>
        <v>2251869223.7125111</v>
      </c>
      <c r="G62" s="60">
        <f>SUM($E$11:E62)</f>
        <v>260001522820.53232</v>
      </c>
      <c r="H62" s="60">
        <f>SUM($F$11:F62)</f>
        <v>206061103246.01913</v>
      </c>
      <c r="I62">
        <f t="shared" si="1"/>
        <v>1</v>
      </c>
      <c r="J62">
        <f t="shared" si="2"/>
        <v>2071</v>
      </c>
    </row>
    <row r="63" spans="2:10">
      <c r="B63" s="8">
        <f t="shared" si="0"/>
        <v>2072</v>
      </c>
      <c r="C63" s="148">
        <f>'With and Without Program'!F63</f>
        <v>61314423062.367081</v>
      </c>
      <c r="D63" s="84">
        <f>'With and Without Program'!L63</f>
        <v>28136652338.713627</v>
      </c>
      <c r="E63" s="60">
        <f>'With and Without Program'!C176</f>
        <v>4849747127.6187706</v>
      </c>
      <c r="F63" s="60">
        <f>'With and Without Program'!D176</f>
        <v>2225506529.2172127</v>
      </c>
      <c r="G63" s="60">
        <f>SUM($E$11:E63)</f>
        <v>264851269948.15109</v>
      </c>
      <c r="H63" s="60">
        <f>SUM($F$11:F63)</f>
        <v>208286609775.23636</v>
      </c>
      <c r="I63">
        <f t="shared" si="1"/>
        <v>1</v>
      </c>
      <c r="J63">
        <f t="shared" si="2"/>
        <v>2072</v>
      </c>
    </row>
    <row r="64" spans="2:10">
      <c r="B64" s="8">
        <f t="shared" si="0"/>
        <v>2073</v>
      </c>
      <c r="C64" s="148">
        <f>'With and Without Program'!F64</f>
        <v>64550543699.027679</v>
      </c>
      <c r="D64" s="84">
        <f>'With and Without Program'!L64</f>
        <v>29207579395.718826</v>
      </c>
      <c r="E64" s="60">
        <f>'With and Without Program'!C177</f>
        <v>4862583296.5327568</v>
      </c>
      <c r="F64" s="60">
        <f>'With and Without Program'!D177</f>
        <v>2200202811.0557337</v>
      </c>
      <c r="G64" s="60">
        <f>SUM($E$11:E64)</f>
        <v>269713853244.68384</v>
      </c>
      <c r="H64" s="60">
        <f>SUM($F$11:F64)</f>
        <v>210486812586.29208</v>
      </c>
      <c r="I64">
        <f t="shared" si="1"/>
        <v>1</v>
      </c>
      <c r="J64">
        <f t="shared" si="2"/>
        <v>2073</v>
      </c>
    </row>
    <row r="65" spans="2:10">
      <c r="B65" s="8">
        <f t="shared" si="0"/>
        <v>2074</v>
      </c>
      <c r="C65" s="148">
        <f>'With and Without Program'!F65</f>
        <v>67983508165.756615</v>
      </c>
      <c r="D65" s="84">
        <f>'With and Without Program'!L65</f>
        <v>30329288425.579048</v>
      </c>
      <c r="E65" s="60">
        <f>'With and Without Program'!C178</f>
        <v>4877321926.325963</v>
      </c>
      <c r="F65" s="60">
        <f>'With and Without Program'!D178</f>
        <v>2175905707.7088485</v>
      </c>
      <c r="G65" s="60">
        <f>SUM($E$11:E65)</f>
        <v>274591175171.0098</v>
      </c>
      <c r="H65" s="60">
        <f>SUM($F$11:F65)</f>
        <v>212662718294.00095</v>
      </c>
      <c r="I65">
        <f t="shared" si="1"/>
        <v>1</v>
      </c>
      <c r="J65">
        <f t="shared" si="2"/>
        <v>2074</v>
      </c>
    </row>
    <row r="66" spans="2:10">
      <c r="B66" s="8">
        <f t="shared" si="0"/>
        <v>2075</v>
      </c>
      <c r="C66" s="148">
        <f>'With and Without Program'!F66</f>
        <v>71625945895.711105</v>
      </c>
      <c r="D66" s="84">
        <f>'With and Without Program'!L66</f>
        <v>31504150474.149311</v>
      </c>
      <c r="E66" s="60">
        <f>'With and Without Program'!C179</f>
        <v>4893943165.4824171</v>
      </c>
      <c r="F66" s="60">
        <f>'With and Without Program'!D179</f>
        <v>2152565246.7023797</v>
      </c>
      <c r="G66" s="60">
        <f>SUM($E$11:E66)</f>
        <v>279485118336.49219</v>
      </c>
      <c r="H66" s="60">
        <f>SUM($F$11:F66)</f>
        <v>214815283540.70334</v>
      </c>
      <c r="I66">
        <f t="shared" si="1"/>
        <v>1</v>
      </c>
      <c r="J66">
        <f t="shared" si="2"/>
        <v>2075</v>
      </c>
    </row>
    <row r="67" spans="2:10">
      <c r="B67" s="8">
        <f t="shared" si="0"/>
        <v>2076</v>
      </c>
      <c r="C67" s="148">
        <f>'With and Without Program'!F67</f>
        <v>75491314358.530167</v>
      </c>
      <c r="D67" s="84">
        <f>'With and Without Program'!L67</f>
        <v>32734647319.027035</v>
      </c>
      <c r="E67" s="60">
        <f>'With and Without Program'!C180</f>
        <v>4912428461.4769373</v>
      </c>
      <c r="F67" s="60">
        <f>'With and Without Program'!D180</f>
        <v>2130133970.1502726</v>
      </c>
      <c r="G67" s="60">
        <f>SUM($E$11:E67)</f>
        <v>284397546797.96912</v>
      </c>
      <c r="H67" s="60">
        <f>SUM($F$11:F67)</f>
        <v>216945417510.85361</v>
      </c>
      <c r="I67">
        <f t="shared" si="1"/>
        <v>1</v>
      </c>
      <c r="J67">
        <f t="shared" si="2"/>
        <v>2076</v>
      </c>
    </row>
    <row r="68" spans="2:10">
      <c r="B68" s="8">
        <f t="shared" si="0"/>
        <v>2077</v>
      </c>
      <c r="C68" s="148">
        <f>'With and Without Program'!F68</f>
        <v>79593954903.65274</v>
      </c>
      <c r="D68" s="84">
        <f>'With and Without Program'!L68</f>
        <v>34023376943.291878</v>
      </c>
      <c r="E68" s="60">
        <f>'With and Without Program'!C181</f>
        <v>4932760590.7241936</v>
      </c>
      <c r="F68" s="60">
        <f>'With and Without Program'!D181</f>
        <v>2108566827.121218</v>
      </c>
      <c r="G68" s="60">
        <f>SUM($E$11:E68)</f>
        <v>289330307388.6933</v>
      </c>
      <c r="H68" s="60">
        <f>SUM($F$11:F68)</f>
        <v>219053984337.97482</v>
      </c>
      <c r="I68">
        <f t="shared" si="1"/>
        <v>1</v>
      </c>
      <c r="J68">
        <f t="shared" si="2"/>
        <v>2077</v>
      </c>
    </row>
    <row r="69" spans="2:10">
      <c r="B69" s="8">
        <f t="shared" si="0"/>
        <v>2078</v>
      </c>
      <c r="C69" s="148">
        <f>'With and Without Program'!F69</f>
        <v>83949147336.756912</v>
      </c>
      <c r="D69" s="84">
        <f>'With and Without Program'!L69</f>
        <v>35373057652.203003</v>
      </c>
      <c r="E69" s="60">
        <f>'With and Without Program'!C182</f>
        <v>4954923381.7462444</v>
      </c>
      <c r="F69" s="60">
        <f>'With and Without Program'!D182</f>
        <v>2087820972.638</v>
      </c>
      <c r="G69" s="60">
        <f>SUM($E$11:E69)</f>
        <v>294285230770.43951</v>
      </c>
      <c r="H69" s="60">
        <f>SUM($F$11:F69)</f>
        <v>221141805310.61282</v>
      </c>
      <c r="I69">
        <f t="shared" si="1"/>
        <v>1</v>
      </c>
      <c r="J69">
        <f t="shared" si="2"/>
        <v>2078</v>
      </c>
    </row>
    <row r="70" spans="2:10">
      <c r="B70" s="8">
        <f t="shared" si="0"/>
        <v>2079</v>
      </c>
      <c r="C70" s="148">
        <f>'With and Without Program'!F70</f>
        <v>88573169176.198593</v>
      </c>
      <c r="D70" s="84">
        <f>'With and Without Program'!L70</f>
        <v>36786532832.174294</v>
      </c>
      <c r="E70" s="60">
        <f>'With and Without Program'!C183</f>
        <v>4978901551.8213625</v>
      </c>
      <c r="F70" s="60">
        <f>'With and Without Program'!D183</f>
        <v>2067855617.0874596</v>
      </c>
      <c r="G70" s="60">
        <f>SUM($E$11:E70)</f>
        <v>299264132322.26086</v>
      </c>
      <c r="H70" s="60">
        <f>SUM($F$11:F70)</f>
        <v>223209660927.70029</v>
      </c>
      <c r="I70">
        <f t="shared" si="1"/>
        <v>1</v>
      </c>
      <c r="J70">
        <f t="shared" si="2"/>
        <v>2079</v>
      </c>
    </row>
    <row r="71" spans="2:10">
      <c r="B71" s="8">
        <f t="shared" si="0"/>
        <v>2080</v>
      </c>
      <c r="C71" s="148">
        <f>'With and Without Program'!F71</f>
        <v>93483371710.759323</v>
      </c>
      <c r="D71" s="84">
        <f>'With and Without Program'!L71</f>
        <v>38266779932.165359</v>
      </c>
      <c r="E71" s="60">
        <f>'With and Without Program'!C184</f>
        <v>5004681266.123704</v>
      </c>
      <c r="F71" s="60">
        <f>'With and Without Program'!D184</f>
        <v>2048632105.760308</v>
      </c>
      <c r="G71" s="60">
        <f>SUM($E$11:E71)</f>
        <v>304268813588.38458</v>
      </c>
      <c r="H71" s="60">
        <f>SUM($F$11:F71)</f>
        <v>225258293033.4606</v>
      </c>
      <c r="I71">
        <f t="shared" si="1"/>
        <v>1</v>
      </c>
      <c r="J71">
        <f t="shared" si="2"/>
        <v>2080</v>
      </c>
    </row>
    <row r="72" spans="2:10">
      <c r="B72" s="8">
        <f t="shared" si="0"/>
        <v>2081</v>
      </c>
      <c r="C72" s="148">
        <f>'With and Without Program'!F72</f>
        <v>98530237107.82428</v>
      </c>
      <c r="D72" s="84">
        <f>'With and Without Program'!L72</f>
        <v>39750912714.323463</v>
      </c>
      <c r="E72" s="60">
        <f>'With and Without Program'!C185</f>
        <v>5023683665.1748896</v>
      </c>
      <c r="F72" s="60">
        <f>'With and Without Program'!D185</f>
        <v>2026748506.249984</v>
      </c>
      <c r="G72" s="60">
        <f>SUM($E$11:E72)</f>
        <v>309292497253.55945</v>
      </c>
      <c r="H72" s="60">
        <f>SUM($F$11:F72)</f>
        <v>227285041539.71057</v>
      </c>
      <c r="I72">
        <f t="shared" si="1"/>
        <v>1</v>
      </c>
      <c r="J72">
        <f t="shared" si="2"/>
        <v>2081</v>
      </c>
    </row>
    <row r="73" spans="2:10">
      <c r="B73" s="8">
        <f t="shared" si="0"/>
        <v>2082</v>
      </c>
      <c r="C73" s="148">
        <f>'With and Without Program'!F73</f>
        <v>103881513655.62759</v>
      </c>
      <c r="D73" s="84">
        <f>'With and Without Program'!L73</f>
        <v>41302436710.552612</v>
      </c>
      <c r="E73" s="60">
        <f>'With and Without Program'!C186</f>
        <v>5044309515.7665472</v>
      </c>
      <c r="F73" s="60">
        <f>'With and Without Program'!D186</f>
        <v>2005576037.4656374</v>
      </c>
      <c r="G73" s="60">
        <f>SUM($E$11:E73)</f>
        <v>314336806769.32599</v>
      </c>
      <c r="H73" s="60">
        <f>SUM($F$11:F73)</f>
        <v>229290617577.17621</v>
      </c>
      <c r="I73">
        <f t="shared" si="1"/>
        <v>1</v>
      </c>
      <c r="J73">
        <f t="shared" si="2"/>
        <v>2082</v>
      </c>
    </row>
    <row r="74" spans="2:10">
      <c r="B74" s="8">
        <f t="shared" si="0"/>
        <v>2083</v>
      </c>
      <c r="C74" s="148">
        <f>'With and Without Program'!F74</f>
        <v>109556233911.08569</v>
      </c>
      <c r="D74" s="84">
        <f>'With and Without Program'!L74</f>
        <v>42924331483.061523</v>
      </c>
      <c r="E74" s="60">
        <f>'With and Without Program'!C187</f>
        <v>5066537403.8426991</v>
      </c>
      <c r="F74" s="60">
        <f>'With and Without Program'!D187</f>
        <v>1985078559.4763677</v>
      </c>
      <c r="G74" s="60">
        <f>SUM($E$11:E74)</f>
        <v>319403344173.1687</v>
      </c>
      <c r="H74" s="60">
        <f>SUM($F$11:F74)</f>
        <v>231275696136.65259</v>
      </c>
      <c r="I74">
        <f t="shared" si="1"/>
        <v>1</v>
      </c>
      <c r="J74">
        <f t="shared" si="2"/>
        <v>2083</v>
      </c>
    </row>
    <row r="75" spans="2:10">
      <c r="B75" s="8">
        <f t="shared" si="0"/>
        <v>2084</v>
      </c>
      <c r="C75" s="148">
        <f>'With and Without Program'!F75</f>
        <v>115574631051.72713</v>
      </c>
      <c r="D75" s="84">
        <f>'With and Without Program'!L75</f>
        <v>44619706088.708267</v>
      </c>
      <c r="E75" s="60">
        <f>'With and Without Program'!C188</f>
        <v>5090346845.3264208</v>
      </c>
      <c r="F75" s="60">
        <f>'With and Without Program'!D188</f>
        <v>1965221762.4332535</v>
      </c>
      <c r="G75" s="60">
        <f>SUM($E$11:E75)</f>
        <v>324493691018.49512</v>
      </c>
      <c r="H75" s="60">
        <f>SUM($F$11:F75)</f>
        <v>233240917899.08585</v>
      </c>
      <c r="I75">
        <f t="shared" si="1"/>
        <v>1</v>
      </c>
      <c r="J75">
        <f t="shared" si="2"/>
        <v>2084</v>
      </c>
    </row>
    <row r="76" spans="2:10">
      <c r="B76" s="8">
        <f t="shared" ref="B76:B121" si="3">B75+1</f>
        <v>2085</v>
      </c>
      <c r="C76" s="148">
        <f>'With and Without Program'!F76</f>
        <v>121958211868.39423</v>
      </c>
      <c r="D76" s="84">
        <f>'With and Without Program'!L76</f>
        <v>46391803852.741089</v>
      </c>
      <c r="E76" s="60">
        <f>'With and Without Program'!C189</f>
        <v>5115718145.1176796</v>
      </c>
      <c r="F76" s="60">
        <f>'With and Without Program'!D189</f>
        <v>1945973043.7037659</v>
      </c>
      <c r="G76" s="60">
        <f>SUM($E$11:E76)</f>
        <v>329609409163.61279</v>
      </c>
      <c r="H76" s="60">
        <f>SUM($F$11:F76)</f>
        <v>235186890942.78961</v>
      </c>
      <c r="I76">
        <f t="shared" ref="I76:I121" si="4">IF(H76&gt;G76,0,1)</f>
        <v>1</v>
      </c>
      <c r="J76">
        <f t="shared" ref="J76:J121" si="5">B76</f>
        <v>2085</v>
      </c>
    </row>
    <row r="77" spans="2:10">
      <c r="B77" s="8">
        <f t="shared" si="3"/>
        <v>2086</v>
      </c>
      <c r="C77" s="148">
        <f>'With and Without Program'!F77</f>
        <v>128729844625.1713</v>
      </c>
      <c r="D77" s="84">
        <f>'With and Without Program'!L77</f>
        <v>48244010196.768532</v>
      </c>
      <c r="E77" s="60">
        <f>'With and Without Program'!C190</f>
        <v>5142632693.4391232</v>
      </c>
      <c r="F77" s="60">
        <f>'With and Without Program'!D190</f>
        <v>1927301511.3388834</v>
      </c>
      <c r="G77" s="60">
        <f>SUM($E$11:E77)</f>
        <v>334752041857.05194</v>
      </c>
      <c r="H77" s="60">
        <f>SUM($F$11:F77)</f>
        <v>237114192454.12851</v>
      </c>
      <c r="I77">
        <f t="shared" si="4"/>
        <v>1</v>
      </c>
      <c r="J77">
        <f t="shared" si="5"/>
        <v>2086</v>
      </c>
    </row>
    <row r="78" spans="2:10">
      <c r="B78" s="8">
        <f t="shared" si="3"/>
        <v>2087</v>
      </c>
      <c r="C78" s="148">
        <f>'With and Without Program'!F78</f>
        <v>135913833572.07368</v>
      </c>
      <c r="D78" s="84">
        <f>'With and Without Program'!L78</f>
        <v>50179855586.893227</v>
      </c>
      <c r="E78" s="60">
        <f>'With and Without Program'!C191</f>
        <v>5171072474.6561823</v>
      </c>
      <c r="F78" s="60">
        <f>'With and Without Program'!D191</f>
        <v>1909177772.3273795</v>
      </c>
      <c r="G78" s="60">
        <f>SUM($E$11:E78)</f>
        <v>339923114331.70813</v>
      </c>
      <c r="H78" s="60">
        <f>SUM($F$11:F78)</f>
        <v>239023370226.4559</v>
      </c>
      <c r="I78">
        <f t="shared" si="4"/>
        <v>1</v>
      </c>
      <c r="J78">
        <f t="shared" si="5"/>
        <v>2087</v>
      </c>
    </row>
    <row r="79" spans="2:10">
      <c r="B79" s="8">
        <f t="shared" si="3"/>
        <v>2088</v>
      </c>
      <c r="C79" s="148">
        <f>'With and Without Program'!F79</f>
        <v>143536016301.72711</v>
      </c>
      <c r="D79" s="84">
        <f>'With and Without Program'!L79</f>
        <v>52203023627.52037</v>
      </c>
      <c r="E79" s="60">
        <f>'With and Without Program'!C192</f>
        <v>5201020336.3502483</v>
      </c>
      <c r="F79" s="60">
        <f>'With and Without Program'!D192</f>
        <v>1891573937.3382554</v>
      </c>
      <c r="G79" s="60">
        <f>SUM($E$11:E79)</f>
        <v>345124134668.05835</v>
      </c>
      <c r="H79" s="60">
        <f>SUM($F$11:F79)</f>
        <v>240914944163.79416</v>
      </c>
      <c r="I79">
        <f t="shared" si="4"/>
        <v>1</v>
      </c>
      <c r="J79">
        <f t="shared" si="5"/>
        <v>2088</v>
      </c>
    </row>
    <row r="80" spans="2:10">
      <c r="B80" s="8">
        <f t="shared" si="3"/>
        <v>2089</v>
      </c>
      <c r="C80" s="148">
        <f>'With and Without Program'!F80</f>
        <v>151623864762.68655</v>
      </c>
      <c r="D80" s="84">
        <f>'With and Without Program'!L80</f>
        <v>54317358686.168083</v>
      </c>
      <c r="E80" s="60">
        <f>'With and Without Program'!C193</f>
        <v>5232460113.1669559</v>
      </c>
      <c r="F80" s="60">
        <f>'With and Without Program'!D193</f>
        <v>1874463582.7796144</v>
      </c>
      <c r="G80" s="60">
        <f>SUM($E$11:E80)</f>
        <v>350356594781.22528</v>
      </c>
      <c r="H80" s="60">
        <f>SUM($F$11:F80)</f>
        <v>242789407746.57376</v>
      </c>
      <c r="I80">
        <f t="shared" si="4"/>
        <v>1</v>
      </c>
      <c r="J80">
        <f t="shared" si="5"/>
        <v>2089</v>
      </c>
    </row>
    <row r="81" spans="2:10">
      <c r="B81" s="8">
        <f t="shared" si="3"/>
        <v>2090</v>
      </c>
      <c r="C81" s="148">
        <f>'With and Without Program'!F81</f>
        <v>160206576380.19107</v>
      </c>
      <c r="D81" s="84">
        <f>'With and Without Program'!L81</f>
        <v>56526869669.028625</v>
      </c>
      <c r="E81" s="60">
        <f>'With and Without Program'!C194</f>
        <v>5265376184.0409803</v>
      </c>
      <c r="F81" s="60">
        <f>'With and Without Program'!D194</f>
        <v>1857821570.3665285</v>
      </c>
      <c r="G81" s="60">
        <f>SUM($E$11:E81)</f>
        <v>355621970965.26624</v>
      </c>
      <c r="H81" s="60">
        <f>SUM($F$11:F81)</f>
        <v>244647229316.94028</v>
      </c>
      <c r="I81">
        <f t="shared" si="4"/>
        <v>1</v>
      </c>
      <c r="J81">
        <f t="shared" si="5"/>
        <v>2090</v>
      </c>
    </row>
    <row r="82" spans="2:10">
      <c r="B82" s="8">
        <f t="shared" si="3"/>
        <v>2091</v>
      </c>
      <c r="C82" s="148">
        <f>'With and Without Program'!F82</f>
        <v>169324335618.00421</v>
      </c>
      <c r="D82" s="84">
        <f>'With and Without Program'!L82</f>
        <v>58837813965.405418</v>
      </c>
      <c r="E82" s="60">
        <f>'With and Without Program'!C195</f>
        <v>5300039987.5733643</v>
      </c>
      <c r="F82" s="60">
        <f>'With and Without Program'!D195</f>
        <v>1841689002.7052503</v>
      </c>
      <c r="G82" s="60">
        <f>SUM($E$11:E82)</f>
        <v>360922010952.8396</v>
      </c>
      <c r="H82" s="60">
        <f>SUM($F$11:F82)</f>
        <v>246488918319.64554</v>
      </c>
      <c r="I82">
        <f t="shared" si="4"/>
        <v>1</v>
      </c>
      <c r="J82">
        <f t="shared" si="5"/>
        <v>2091</v>
      </c>
    </row>
    <row r="83" spans="2:10">
      <c r="B83" s="8">
        <f t="shared" si="3"/>
        <v>2092</v>
      </c>
      <c r="C83" s="148">
        <f>'With and Without Program'!F83</f>
        <v>179002183820.54282</v>
      </c>
      <c r="D83" s="84">
        <f>'With and Without Program'!L83</f>
        <v>61252660035.677361</v>
      </c>
      <c r="E83" s="60">
        <f>'With and Without Program'!C196</f>
        <v>5336159426.4200115</v>
      </c>
      <c r="F83" s="60">
        <f>'With and Without Program'!D196</f>
        <v>1825977495.1704772</v>
      </c>
      <c r="G83" s="60">
        <f>SUM($E$11:E83)</f>
        <v>366258170379.25958</v>
      </c>
      <c r="H83" s="60">
        <f>SUM($F$11:F83)</f>
        <v>248314895814.81601</v>
      </c>
      <c r="I83">
        <f t="shared" si="4"/>
        <v>1</v>
      </c>
      <c r="J83">
        <f t="shared" si="5"/>
        <v>2092</v>
      </c>
    </row>
    <row r="84" spans="2:10">
      <c r="B84" s="8">
        <f t="shared" si="3"/>
        <v>2093</v>
      </c>
      <c r="C84" s="148">
        <f>'With and Without Program'!F84</f>
        <v>189275314628.96262</v>
      </c>
      <c r="D84" s="84">
        <f>'With and Without Program'!L84</f>
        <v>63775971372.661957</v>
      </c>
      <c r="E84" s="60">
        <f>'With and Without Program'!C197</f>
        <v>5373721374.5180473</v>
      </c>
      <c r="F84" s="60">
        <f>'With and Without Program'!D197</f>
        <v>1810665596.9255648</v>
      </c>
      <c r="G84" s="60">
        <f>SUM($E$11:E84)</f>
        <v>371631891753.77765</v>
      </c>
      <c r="H84" s="60">
        <f>SUM($F$11:F84)</f>
        <v>250125561411.74158</v>
      </c>
      <c r="I84">
        <f t="shared" si="4"/>
        <v>1</v>
      </c>
      <c r="J84">
        <f t="shared" si="5"/>
        <v>2093</v>
      </c>
    </row>
    <row r="85" spans="2:10">
      <c r="B85" s="8">
        <f t="shared" si="3"/>
        <v>2094</v>
      </c>
      <c r="C85" s="148">
        <f>'With and Without Program'!F85</f>
        <v>200181148273.16638</v>
      </c>
      <c r="D85" s="84">
        <f>'With and Without Program'!L85</f>
        <v>66412509718.688805</v>
      </c>
      <c r="E85" s="60">
        <f>'With and Without Program'!C198</f>
        <v>5412713560.4143915</v>
      </c>
      <c r="F85" s="60">
        <f>'With and Without Program'!D198</f>
        <v>1795732990.0264413</v>
      </c>
      <c r="G85" s="60">
        <f>SUM($E$11:E85)</f>
        <v>377044605314.19202</v>
      </c>
      <c r="H85" s="60">
        <f>SUM($F$11:F85)</f>
        <v>251921294401.76801</v>
      </c>
      <c r="I85">
        <f t="shared" si="4"/>
        <v>1</v>
      </c>
      <c r="J85">
        <f t="shared" si="5"/>
        <v>2094</v>
      </c>
    </row>
    <row r="86" spans="2:10">
      <c r="B86" s="8">
        <f t="shared" si="3"/>
        <v>2095</v>
      </c>
      <c r="C86" s="148">
        <f>'With and Without Program'!F86</f>
        <v>211759458146.61951</v>
      </c>
      <c r="D86" s="84">
        <f>'With and Without Program'!L86</f>
        <v>69167240264.064835</v>
      </c>
      <c r="E86" s="60">
        <f>'With and Without Program'!C199</f>
        <v>5453124168.7064857</v>
      </c>
      <c r="F86" s="60">
        <f>'With and Without Program'!D199</f>
        <v>1781160345.1759281</v>
      </c>
      <c r="G86" s="60">
        <f>SUM($E$11:E86)</f>
        <v>382497729482.8985</v>
      </c>
      <c r="H86" s="60">
        <f>SUM($F$11:F86)</f>
        <v>253702454746.94394</v>
      </c>
      <c r="I86">
        <f t="shared" si="4"/>
        <v>1</v>
      </c>
      <c r="J86">
        <f t="shared" si="5"/>
        <v>2095</v>
      </c>
    </row>
    <row r="87" spans="2:10">
      <c r="B87" s="8">
        <f t="shared" si="3"/>
        <v>2096</v>
      </c>
      <c r="C87" s="148">
        <f>'With and Without Program'!F87</f>
        <v>224052529483.61761</v>
      </c>
      <c r="D87" s="84">
        <f>'With and Without Program'!L87</f>
        <v>72045342732.095093</v>
      </c>
      <c r="E87" s="60">
        <f>'With and Without Program'!C200</f>
        <v>5494942117.3680344</v>
      </c>
      <c r="F87" s="60">
        <f>'With and Without Program'!D200</f>
        <v>1766929340.4150157</v>
      </c>
      <c r="G87" s="60">
        <f>SUM($E$11:E87)</f>
        <v>387992671600.26654</v>
      </c>
      <c r="H87" s="60">
        <f>SUM($F$11:F87)</f>
        <v>255469384087.35895</v>
      </c>
      <c r="I87">
        <f t="shared" si="4"/>
        <v>1</v>
      </c>
      <c r="J87">
        <f t="shared" si="5"/>
        <v>2096</v>
      </c>
    </row>
    <row r="88" spans="2:10">
      <c r="B88" s="8">
        <f t="shared" si="3"/>
        <v>2097</v>
      </c>
      <c r="C88" s="148">
        <f>'With and Without Program'!F88</f>
        <v>237105313442.67203</v>
      </c>
      <c r="D88" s="84">
        <f>'With and Without Program'!L88</f>
        <v>75052219523.911011</v>
      </c>
      <c r="E88" s="60">
        <f>'With and Without Program'!C201</f>
        <v>5538156933.4089575</v>
      </c>
      <c r="F88" s="60">
        <f>'With and Without Program'!D201</f>
        <v>1753022586.8370349</v>
      </c>
      <c r="G88" s="60">
        <f>SUM($E$11:E88)</f>
        <v>393530828533.67548</v>
      </c>
      <c r="H88" s="60">
        <f>SUM($F$11:F88)</f>
        <v>257222406674.19598</v>
      </c>
      <c r="I88">
        <f t="shared" si="4"/>
        <v>1</v>
      </c>
      <c r="J88">
        <f t="shared" si="5"/>
        <v>2097</v>
      </c>
    </row>
    <row r="89" spans="2:10">
      <c r="B89" s="8">
        <f t="shared" si="3"/>
        <v>2098</v>
      </c>
      <c r="C89" s="148">
        <f>'With and Without Program'!F89</f>
        <v>250965587656.06113</v>
      </c>
      <c r="D89" s="84">
        <f>'With and Without Program'!L89</f>
        <v>78193503607.383179</v>
      </c>
      <c r="E89" s="60">
        <f>'With and Without Program'!C202</f>
        <v>5582758580.761241</v>
      </c>
      <c r="F89" s="60">
        <f>'With and Without Program'!D202</f>
        <v>1739423549.2642875</v>
      </c>
      <c r="G89" s="60">
        <f>SUM($E$11:E89)</f>
        <v>399113587114.43671</v>
      </c>
      <c r="H89" s="60">
        <f>SUM($F$11:F89)</f>
        <v>258961830223.46027</v>
      </c>
      <c r="I89">
        <f t="shared" si="4"/>
        <v>1</v>
      </c>
      <c r="J89">
        <f t="shared" si="5"/>
        <v>2098</v>
      </c>
    </row>
    <row r="90" spans="2:10">
      <c r="B90" s="8">
        <f t="shared" si="3"/>
        <v>2099</v>
      </c>
      <c r="C90" s="148">
        <f>'With and Without Program'!F90</f>
        <v>265684136821.57123</v>
      </c>
      <c r="D90" s="84">
        <f>'With and Without Program'!L90</f>
        <v>81475068971.805542</v>
      </c>
      <c r="E90" s="60">
        <f>'With and Without Program'!C203</f>
        <v>5628737535.8277197</v>
      </c>
      <c r="F90" s="60">
        <f>'With and Without Program'!D203</f>
        <v>1726116524.8407102</v>
      </c>
      <c r="G90" s="60">
        <f>SUM($E$11:E90)</f>
        <v>404742324650.2644</v>
      </c>
      <c r="H90" s="60">
        <f>SUM($F$11:F90)</f>
        <v>260687946748.30096</v>
      </c>
      <c r="I90">
        <f t="shared" si="4"/>
        <v>1</v>
      </c>
      <c r="J90">
        <f t="shared" si="5"/>
        <v>2099</v>
      </c>
    </row>
    <row r="91" spans="2:10">
      <c r="B91" s="8">
        <f t="shared" si="3"/>
        <v>2100</v>
      </c>
      <c r="C91" s="148">
        <f>'With and Without Program'!F91</f>
        <v>281314956204.14563</v>
      </c>
      <c r="D91" s="84">
        <f>'With and Without Program'!L91</f>
        <v>84903043822.283539</v>
      </c>
      <c r="E91" s="60">
        <f>'With and Without Program'!C204</f>
        <v>5676085080.4306107</v>
      </c>
      <c r="F91" s="60">
        <f>'With and Without Program'!D204</f>
        <v>1713086665.6555963</v>
      </c>
      <c r="G91" s="60">
        <f>SUM($E$11:E91)</f>
        <v>410418409730.69501</v>
      </c>
      <c r="H91" s="60">
        <f>SUM($F$11:F91)</f>
        <v>262401033413.95657</v>
      </c>
      <c r="I91">
        <f t="shared" si="4"/>
        <v>1</v>
      </c>
      <c r="J91">
        <f t="shared" si="5"/>
        <v>2100</v>
      </c>
    </row>
    <row r="92" spans="2:10">
      <c r="B92" s="8">
        <f t="shared" si="3"/>
        <v>2101</v>
      </c>
      <c r="C92" s="148">
        <f>'With and Without Program'!F92</f>
        <v>297957013752.44965</v>
      </c>
      <c r="D92" s="84">
        <f>'With and Without Program'!L92</f>
        <v>88496825033.48082</v>
      </c>
      <c r="E92" s="60">
        <f>'With and Without Program'!C205</f>
        <v>5725591879.8533249</v>
      </c>
      <c r="F92" s="60">
        <f>'With and Without Program'!D205</f>
        <v>1700569811.8100851</v>
      </c>
      <c r="G92" s="60">
        <f>SUM($E$11:E92)</f>
        <v>416144001610.54834</v>
      </c>
      <c r="H92" s="60">
        <f>SUM($F$11:F92)</f>
        <v>264101603225.76666</v>
      </c>
      <c r="I92">
        <f t="shared" si="4"/>
        <v>1</v>
      </c>
      <c r="J92">
        <f t="shared" si="5"/>
        <v>2101</v>
      </c>
    </row>
    <row r="93" spans="2:10">
      <c r="B93" s="8">
        <f t="shared" si="3"/>
        <v>2102</v>
      </c>
      <c r="C93" s="148">
        <f>'With and Without Program'!F93</f>
        <v>315635054328.99304</v>
      </c>
      <c r="D93" s="84">
        <f>'With and Without Program'!L93</f>
        <v>92251304417.898438</v>
      </c>
      <c r="E93" s="60">
        <f>'With and Without Program'!C206</f>
        <v>5776472446.0895109</v>
      </c>
      <c r="F93" s="60">
        <f>'With and Without Program'!D206</f>
        <v>1688301444.2697687</v>
      </c>
      <c r="G93" s="60">
        <f>SUM($E$11:E93)</f>
        <v>421920474056.63788</v>
      </c>
      <c r="H93" s="60">
        <f>SUM($F$11:F93)</f>
        <v>265789904670.03644</v>
      </c>
      <c r="I93">
        <f t="shared" si="4"/>
        <v>1</v>
      </c>
      <c r="J93">
        <f t="shared" si="5"/>
        <v>2102</v>
      </c>
    </row>
    <row r="94" spans="2:10">
      <c r="B94" s="8">
        <f t="shared" si="3"/>
        <v>2103</v>
      </c>
      <c r="C94" s="148">
        <f>'With and Without Program'!F94</f>
        <v>334414445205.61627</v>
      </c>
      <c r="D94" s="84">
        <f>'With and Without Program'!L94</f>
        <v>96173519775.055618</v>
      </c>
      <c r="E94" s="60">
        <f>'With and Without Program'!C207</f>
        <v>5828720171.2123194</v>
      </c>
      <c r="F94" s="60">
        <f>'With and Without Program'!D207</f>
        <v>1676268901.3170033</v>
      </c>
      <c r="G94" s="60">
        <f>SUM($E$11:E94)</f>
        <v>427749194227.85022</v>
      </c>
      <c r="H94" s="60">
        <f>SUM($F$11:F94)</f>
        <v>267466173571.35345</v>
      </c>
      <c r="I94">
        <f t="shared" si="4"/>
        <v>1</v>
      </c>
      <c r="J94">
        <f t="shared" si="5"/>
        <v>2103</v>
      </c>
    </row>
    <row r="95" spans="2:10">
      <c r="B95" s="8">
        <f t="shared" si="3"/>
        <v>2104</v>
      </c>
      <c r="C95" s="148">
        <f>'With and Without Program'!F95</f>
        <v>354364682570.4137</v>
      </c>
      <c r="D95" s="84">
        <f>'With and Without Program'!L95</f>
        <v>100270811850.15668</v>
      </c>
      <c r="E95" s="60">
        <f>'With and Without Program'!C208</f>
        <v>5882328985.0738897</v>
      </c>
      <c r="F95" s="60">
        <f>'With and Without Program'!D208</f>
        <v>1664460178.7760446</v>
      </c>
      <c r="G95" s="60">
        <f>SUM($E$11:E95)</f>
        <v>433631523212.92413</v>
      </c>
      <c r="H95" s="60">
        <f>SUM($F$11:F95)</f>
        <v>269130633750.12949</v>
      </c>
      <c r="I95">
        <f t="shared" si="4"/>
        <v>1</v>
      </c>
      <c r="J95">
        <f t="shared" si="5"/>
        <v>2104</v>
      </c>
    </row>
    <row r="96" spans="2:10">
      <c r="B96" s="8">
        <f t="shared" si="3"/>
        <v>2105</v>
      </c>
      <c r="C96" s="148">
        <f>'With and Without Program'!F96</f>
        <v>375559646350.63782</v>
      </c>
      <c r="D96" s="84">
        <f>'With and Without Program'!L96</f>
        <v>104550836176.41145</v>
      </c>
      <c r="E96" s="60">
        <f>'With and Without Program'!C209</f>
        <v>5937293259.6633339</v>
      </c>
      <c r="F96" s="60">
        <f>'With and Without Program'!D209</f>
        <v>1652863881.8208294</v>
      </c>
      <c r="G96" s="60">
        <f>SUM($E$11:E96)</f>
        <v>439568816472.58746</v>
      </c>
      <c r="H96" s="60">
        <f>SUM($F$11:F96)</f>
        <v>270783497631.95032</v>
      </c>
      <c r="I96">
        <f t="shared" si="4"/>
        <v>1</v>
      </c>
      <c r="J96">
        <f t="shared" si="5"/>
        <v>2105</v>
      </c>
    </row>
    <row r="97" spans="2:10">
      <c r="B97" s="8">
        <f t="shared" si="3"/>
        <v>2106</v>
      </c>
      <c r="C97" s="148">
        <f>'With and Without Program'!F97</f>
        <v>398077875337.9809</v>
      </c>
      <c r="D97" s="84">
        <f>'With and Without Program'!L97</f>
        <v>109021576289.48151</v>
      </c>
      <c r="E97" s="60">
        <f>'With and Without Program'!C210</f>
        <v>5993607797.5813856</v>
      </c>
      <c r="F97" s="60">
        <f>'With and Without Program'!D210</f>
        <v>1641469195.4393723</v>
      </c>
      <c r="G97" s="60">
        <f>SUM($E$11:E97)</f>
        <v>445562424270.16882</v>
      </c>
      <c r="H97" s="60">
        <f>SUM($F$11:F97)</f>
        <v>272424966827.38968</v>
      </c>
      <c r="I97">
        <f t="shared" si="4"/>
        <v>1</v>
      </c>
      <c r="J97">
        <f t="shared" si="5"/>
        <v>2106</v>
      </c>
    </row>
    <row r="98" spans="2:10">
      <c r="B98" s="8">
        <f t="shared" si="3"/>
        <v>2107</v>
      </c>
      <c r="C98" s="148">
        <f>'With and Without Program'!F98</f>
        <v>422002862868.01904</v>
      </c>
      <c r="D98" s="84">
        <f>'With and Without Program'!L98</f>
        <v>113691358093.39259</v>
      </c>
      <c r="E98" s="60">
        <f>'With and Without Program'!C211</f>
        <v>6051267869.6586161</v>
      </c>
      <c r="F98" s="60">
        <f>'With and Without Program'!D211</f>
        <v>1630265865.0530593</v>
      </c>
      <c r="G98" s="60">
        <f>SUM($E$11:E98)</f>
        <v>451613692139.82745</v>
      </c>
      <c r="H98" s="60">
        <f>SUM($F$11:F98)</f>
        <v>274055232692.44275</v>
      </c>
      <c r="I98">
        <f t="shared" si="4"/>
        <v>1</v>
      </c>
      <c r="J98">
        <f t="shared" si="5"/>
        <v>2107</v>
      </c>
    </row>
    <row r="99" spans="2:10">
      <c r="B99" s="8">
        <f t="shared" si="3"/>
        <v>2108</v>
      </c>
      <c r="C99" s="148">
        <f>'With and Without Program'!F99</f>
        <v>447423356388.62921</v>
      </c>
      <c r="D99" s="84">
        <f>'With and Without Program'!L99</f>
        <v>118568862209.72156</v>
      </c>
      <c r="E99" s="60">
        <f>'With and Without Program'!C212</f>
        <v>6110269043.3554611</v>
      </c>
      <c r="F99" s="60">
        <f>'With and Without Program'!D212</f>
        <v>1619244140.7476621</v>
      </c>
      <c r="G99" s="60">
        <f>SUM($E$11:E99)</f>
        <v>457723961183.18292</v>
      </c>
      <c r="H99" s="60">
        <f>SUM($F$11:F99)</f>
        <v>275674476833.19043</v>
      </c>
      <c r="I99">
        <f t="shared" si="4"/>
        <v>1</v>
      </c>
      <c r="J99">
        <f t="shared" si="5"/>
        <v>2108</v>
      </c>
    </row>
    <row r="100" spans="2:10">
      <c r="B100" s="8">
        <f t="shared" si="3"/>
        <v>2109</v>
      </c>
      <c r="C100" s="148">
        <f>'With and Without Program'!F100</f>
        <v>474433695343.00653</v>
      </c>
      <c r="D100" s="84">
        <f>'With and Without Program'!L100</f>
        <v>123663140396.58351</v>
      </c>
      <c r="E100" s="60">
        <f>'With and Without Program'!C213</f>
        <v>6170607302.5560598</v>
      </c>
      <c r="F100" s="60">
        <f>'With and Without Program'!D213</f>
        <v>1608394776.0845349</v>
      </c>
      <c r="G100" s="60">
        <f>SUM($E$11:E100)</f>
        <v>463894568485.73895</v>
      </c>
      <c r="H100" s="60">
        <f>SUM($F$11:F100)</f>
        <v>277282871609.27496</v>
      </c>
      <c r="I100">
        <f t="shared" si="4"/>
        <v>1</v>
      </c>
      <c r="J100">
        <f t="shared" si="5"/>
        <v>2109</v>
      </c>
    </row>
    <row r="101" spans="2:10">
      <c r="B101" s="8">
        <f t="shared" si="3"/>
        <v>2110</v>
      </c>
      <c r="C101" s="148">
        <f>'With and Without Program'!F101</f>
        <v>503134151330.66266</v>
      </c>
      <c r="D101" s="84">
        <f>'With and Without Program'!L101</f>
        <v>128983629337.73842</v>
      </c>
      <c r="E101" s="60">
        <f>'With and Without Program'!C214</f>
        <v>6232278907.9981518</v>
      </c>
      <c r="F101" s="60">
        <f>'With and Without Program'!D214</f>
        <v>1597708981.7350445</v>
      </c>
      <c r="G101" s="60">
        <f>SUM($E$11:E101)</f>
        <v>470126847393.73712</v>
      </c>
      <c r="H101" s="60">
        <f>SUM($F$11:F101)</f>
        <v>278880580591.01001</v>
      </c>
      <c r="I101">
        <f t="shared" si="4"/>
        <v>1</v>
      </c>
      <c r="J101">
        <f t="shared" si="5"/>
        <v>2110</v>
      </c>
    </row>
    <row r="102" spans="2:10">
      <c r="B102" s="8">
        <f t="shared" si="3"/>
        <v>2111</v>
      </c>
      <c r="C102" s="148">
        <f>'With and Without Program'!F102</f>
        <v>533686902116.44543</v>
      </c>
      <c r="D102" s="84">
        <f>'With and Without Program'!L102</f>
        <v>134554515113.94946</v>
      </c>
      <c r="E102" s="60">
        <f>'With and Without Program'!C215</f>
        <v>6295936353.0884895</v>
      </c>
      <c r="F102" s="60">
        <f>'With and Without Program'!D215</f>
        <v>1587347674.8606238</v>
      </c>
      <c r="G102" s="60">
        <f>SUM($E$11:E102)</f>
        <v>476422783746.82562</v>
      </c>
      <c r="H102" s="60">
        <f>SUM($F$11:F102)</f>
        <v>280467928265.87061</v>
      </c>
      <c r="I102">
        <f t="shared" si="4"/>
        <v>1</v>
      </c>
      <c r="J102">
        <f t="shared" si="5"/>
        <v>2111</v>
      </c>
    </row>
    <row r="103" spans="2:10">
      <c r="B103" s="8">
        <f t="shared" si="3"/>
        <v>2112</v>
      </c>
      <c r="C103" s="148">
        <f>'With and Without Program'!F103</f>
        <v>566157007558.92798</v>
      </c>
      <c r="D103" s="84">
        <f>'With and Without Program'!L103</f>
        <v>140373100704.07794</v>
      </c>
      <c r="E103" s="60">
        <f>'With and Without Program'!C216</f>
        <v>6360941078.1067753</v>
      </c>
      <c r="F103" s="60">
        <f>'With and Without Program'!D216</f>
        <v>1577133216.7726481</v>
      </c>
      <c r="G103" s="60">
        <f>SUM($E$11:E103)</f>
        <v>482783724824.93237</v>
      </c>
      <c r="H103" s="60">
        <f>SUM($F$11:F103)</f>
        <v>282045061482.64325</v>
      </c>
      <c r="I103">
        <f t="shared" si="4"/>
        <v>1</v>
      </c>
      <c r="J103">
        <f t="shared" si="5"/>
        <v>2112</v>
      </c>
    </row>
    <row r="104" spans="2:10">
      <c r="B104" s="8">
        <f t="shared" si="3"/>
        <v>2113</v>
      </c>
      <c r="C104" s="148">
        <f>'With and Without Program'!F104</f>
        <v>600665630724.86255</v>
      </c>
      <c r="D104" s="84">
        <f>'With and Without Program'!L104</f>
        <v>146450184002.18298</v>
      </c>
      <c r="E104" s="60">
        <f>'With and Without Program'!C217</f>
        <v>6427291089.9140472</v>
      </c>
      <c r="F104" s="60">
        <f>'With and Without Program'!D217</f>
        <v>1567058134.5192027</v>
      </c>
      <c r="G104" s="60">
        <f>SUM($E$11:E104)</f>
        <v>489211015914.84644</v>
      </c>
      <c r="H104" s="60">
        <f>SUM($F$11:F104)</f>
        <v>283612119617.16248</v>
      </c>
      <c r="I104">
        <f t="shared" si="4"/>
        <v>1</v>
      </c>
      <c r="J104">
        <f t="shared" si="5"/>
        <v>2113</v>
      </c>
    </row>
    <row r="105" spans="2:10">
      <c r="B105" s="8">
        <f t="shared" si="3"/>
        <v>2114</v>
      </c>
      <c r="C105" s="148">
        <f>'With and Without Program'!F105</f>
        <v>637341566078.60315</v>
      </c>
      <c r="D105" s="84">
        <f>'With and Without Program'!L105</f>
        <v>152797023223.38556</v>
      </c>
      <c r="E105" s="60">
        <f>'With and Without Program'!C218</f>
        <v>6494984673.7534809</v>
      </c>
      <c r="F105" s="60">
        <f>'With and Without Program'!D218</f>
        <v>1557115331.6378076</v>
      </c>
      <c r="G105" s="60">
        <f>SUM($E$11:E105)</f>
        <v>495706000588.59991</v>
      </c>
      <c r="H105" s="60">
        <f>SUM($F$11:F105)</f>
        <v>285169234948.80029</v>
      </c>
      <c r="I105">
        <f t="shared" si="4"/>
        <v>1</v>
      </c>
      <c r="J105">
        <f t="shared" si="5"/>
        <v>2114</v>
      </c>
    </row>
    <row r="106" spans="2:10">
      <c r="B106" s="8">
        <f t="shared" si="3"/>
        <v>2115</v>
      </c>
      <c r="C106" s="148">
        <f>'With and Without Program'!F106</f>
        <v>676321727834.6853</v>
      </c>
      <c r="D106" s="84">
        <f>'With and Without Program'!L106</f>
        <v>159425357774.75568</v>
      </c>
      <c r="E106" s="60">
        <f>'With and Without Program'!C219</f>
        <v>6564020494.483923</v>
      </c>
      <c r="F106" s="60">
        <f>'With and Without Program'!D219</f>
        <v>1547298087.1460619</v>
      </c>
      <c r="G106" s="60">
        <f>SUM($E$11:E106)</f>
        <v>502270021083.08386</v>
      </c>
      <c r="H106" s="60">
        <f>SUM($F$11:F106)</f>
        <v>286716533035.94635</v>
      </c>
      <c r="I106">
        <f t="shared" si="4"/>
        <v>1</v>
      </c>
      <c r="J106">
        <f t="shared" si="5"/>
        <v>2115</v>
      </c>
    </row>
    <row r="107" spans="2:10">
      <c r="B107" s="8">
        <f t="shared" si="3"/>
        <v>2116</v>
      </c>
      <c r="C107" s="148">
        <f>'With and Without Program'!F107</f>
        <v>717751646878.5155</v>
      </c>
      <c r="D107" s="84">
        <f>'With and Without Program'!L107</f>
        <v>166347426564.4754</v>
      </c>
      <c r="E107" s="60">
        <f>'With and Without Program'!C220</f>
        <v>6634397472.8235025</v>
      </c>
      <c r="F107" s="60">
        <f>'With and Without Program'!D220</f>
        <v>1537600019.7417078</v>
      </c>
      <c r="G107" s="60">
        <f>SUM($E$11:E107)</f>
        <v>508904418555.90735</v>
      </c>
      <c r="H107" s="60">
        <f>SUM($F$11:F107)</f>
        <v>288254133055.68805</v>
      </c>
      <c r="I107">
        <f t="shared" si="4"/>
        <v>1</v>
      </c>
      <c r="J107">
        <f t="shared" si="5"/>
        <v>2116</v>
      </c>
    </row>
    <row r="108" spans="2:10">
      <c r="B108" s="8">
        <f t="shared" si="3"/>
        <v>2117</v>
      </c>
      <c r="C108" s="148">
        <f>'With and Without Program'!F108</f>
        <v>761786009471.40417</v>
      </c>
      <c r="D108" s="84">
        <f>'With and Without Program'!L108</f>
        <v>173575988822.36154</v>
      </c>
      <c r="E108" s="60">
        <f>'With and Without Program'!C221</f>
        <v>6706114782.909832</v>
      </c>
      <c r="F108" s="60">
        <f>'With and Without Program'!D221</f>
        <v>1528015072.6416371</v>
      </c>
      <c r="G108" s="60">
        <f>SUM($E$11:E108)</f>
        <v>515610533338.8172</v>
      </c>
      <c r="H108" s="60">
        <f>SUM($F$11:F108)</f>
        <v>289782148128.32971</v>
      </c>
      <c r="I108">
        <f t="shared" si="4"/>
        <v>1</v>
      </c>
      <c r="J108">
        <f t="shared" si="5"/>
        <v>2117</v>
      </c>
    </row>
    <row r="109" spans="2:10">
      <c r="B109" s="8">
        <f t="shared" si="3"/>
        <v>2118</v>
      </c>
      <c r="C109" s="148">
        <f>'With and Without Program'!F109</f>
        <v>808589216108.69727</v>
      </c>
      <c r="D109" s="84">
        <f>'With and Without Program'!L109</f>
        <v>181124343864.96439</v>
      </c>
      <c r="E109" s="60">
        <f>'With and Without Program'!C222</f>
        <v>6779171738.4313755</v>
      </c>
      <c r="F109" s="60">
        <f>'With and Without Program'!D222</f>
        <v>1518537483.0750055</v>
      </c>
      <c r="G109" s="60">
        <f>SUM($E$11:E109)</f>
        <v>522389705077.2486</v>
      </c>
      <c r="H109" s="60">
        <f>SUM($F$11:F109)</f>
        <v>291300685611.40472</v>
      </c>
      <c r="I109">
        <f t="shared" si="4"/>
        <v>1</v>
      </c>
      <c r="J109">
        <f t="shared" si="5"/>
        <v>2118</v>
      </c>
    </row>
    <row r="110" spans="2:10">
      <c r="B110" s="8">
        <f t="shared" si="3"/>
        <v>2119</v>
      </c>
      <c r="C110" s="148">
        <f>'With and Without Program'!F110</f>
        <v>858336008682.71362</v>
      </c>
      <c r="D110" s="84">
        <f>'With and Without Program'!L110</f>
        <v>189006356578.99741</v>
      </c>
      <c r="E110" s="60">
        <f>'With and Without Program'!C223</f>
        <v>6853567972.4844732</v>
      </c>
      <c r="F110" s="60">
        <f>'With and Without Program'!D223</f>
        <v>1509161795.5464725</v>
      </c>
      <c r="G110" s="60">
        <f>SUM($E$11:E110)</f>
        <v>529243273049.73309</v>
      </c>
      <c r="H110" s="60">
        <f>SUM($F$11:F110)</f>
        <v>292809847406.95117</v>
      </c>
      <c r="I110">
        <f t="shared" si="4"/>
        <v>1</v>
      </c>
      <c r="J110">
        <f t="shared" si="5"/>
        <v>2119</v>
      </c>
    </row>
    <row r="111" spans="2:10">
      <c r="B111" s="8">
        <f t="shared" si="3"/>
        <v>2120</v>
      </c>
      <c r="C111" s="148">
        <f>'With and Without Program'!F111</f>
        <v>911212109042.77014</v>
      </c>
      <c r="D111" s="84">
        <f>'With and Without Program'!L111</f>
        <v>197236479863.73297</v>
      </c>
      <c r="E111" s="60">
        <f>'With and Without Program'!C224</f>
        <v>6929303369.1569624</v>
      </c>
      <c r="F111" s="60">
        <f>'With and Without Program'!D224</f>
        <v>1499882838.3395355</v>
      </c>
      <c r="G111" s="60">
        <f>SUM($E$11:E111)</f>
        <v>536172576418.89008</v>
      </c>
      <c r="H111" s="60">
        <f>SUM($F$11:F111)</f>
        <v>294309730245.29071</v>
      </c>
      <c r="I111">
        <f t="shared" si="4"/>
        <v>1</v>
      </c>
      <c r="J111">
        <f t="shared" si="5"/>
        <v>2120</v>
      </c>
    </row>
    <row r="112" spans="2:10">
      <c r="B112" s="8">
        <f t="shared" si="3"/>
        <v>2121</v>
      </c>
      <c r="C112" s="148">
        <f>'With and Without Program'!F112</f>
        <v>967853187574.74646</v>
      </c>
      <c r="D112" s="84">
        <f>'With and Without Program'!L112</f>
        <v>205913915391.17621</v>
      </c>
      <c r="E112" s="60">
        <f>'With and Without Program'!C225</f>
        <v>7009552270.7829933</v>
      </c>
      <c r="F112" s="60">
        <f>'With and Without Program'!D225</f>
        <v>1491305057.1573043</v>
      </c>
      <c r="G112" s="60">
        <f>SUM($E$11:E112)</f>
        <v>543182128689.6731</v>
      </c>
      <c r="H112" s="60">
        <f>SUM($F$11:F112)</f>
        <v>295801035302.448</v>
      </c>
      <c r="I112">
        <f t="shared" si="4"/>
        <v>1</v>
      </c>
      <c r="J112">
        <f t="shared" si="5"/>
        <v>2121</v>
      </c>
    </row>
    <row r="113" spans="2:10">
      <c r="B113" s="8">
        <f t="shared" si="3"/>
        <v>2122</v>
      </c>
      <c r="C113" s="148">
        <f>'With and Without Program'!F113</f>
        <v>1028090249189.7126</v>
      </c>
      <c r="D113" s="84">
        <f>'With and Without Program'!L113</f>
        <v>214978454548.46463</v>
      </c>
      <c r="E113" s="60">
        <f>'With and Without Program'!C226</f>
        <v>7091248994.8974552</v>
      </c>
      <c r="F113" s="60">
        <f>'With and Without Program'!D226</f>
        <v>1482813158.6141517</v>
      </c>
      <c r="G113" s="60">
        <f>SUM($E$11:E113)</f>
        <v>550273377684.57056</v>
      </c>
      <c r="H113" s="60">
        <f>SUM($F$11:F113)</f>
        <v>297283848461.06213</v>
      </c>
      <c r="I113">
        <f t="shared" si="4"/>
        <v>1</v>
      </c>
      <c r="J113">
        <f t="shared" si="5"/>
        <v>2122</v>
      </c>
    </row>
    <row r="114" spans="2:10">
      <c r="B114" s="8">
        <f t="shared" si="3"/>
        <v>2123</v>
      </c>
      <c r="C114" s="148">
        <f>'With and Without Program'!F114</f>
        <v>1092152398391.8475</v>
      </c>
      <c r="D114" s="84">
        <f>'With and Without Program'!L114</f>
        <v>224447076604.82361</v>
      </c>
      <c r="E114" s="60">
        <f>'With and Without Program'!C227</f>
        <v>7174397572.3782377</v>
      </c>
      <c r="F114" s="60">
        <f>'With and Without Program'!D227</f>
        <v>1474402806.688978</v>
      </c>
      <c r="G114" s="60">
        <f>SUM($E$11:E114)</f>
        <v>557447775256.94885</v>
      </c>
      <c r="H114" s="60">
        <f>SUM($F$11:F114)</f>
        <v>298758251267.7511</v>
      </c>
      <c r="I114">
        <f t="shared" si="4"/>
        <v>1</v>
      </c>
      <c r="J114">
        <f t="shared" si="5"/>
        <v>2123</v>
      </c>
    </row>
    <row r="115" spans="2:10">
      <c r="B115" s="8">
        <f t="shared" si="3"/>
        <v>2124</v>
      </c>
      <c r="C115" s="148">
        <f>'With and Without Program'!F115</f>
        <v>1160283274589.3762</v>
      </c>
      <c r="D115" s="84">
        <f>'With and Without Program'!L115</f>
        <v>234337490223.53107</v>
      </c>
      <c r="E115" s="60">
        <f>'With and Without Program'!C228</f>
        <v>7259002211.0662308</v>
      </c>
      <c r="F115" s="60">
        <f>'With and Without Program'!D228</f>
        <v>1466069878.7288187</v>
      </c>
      <c r="G115" s="60">
        <f>SUM($E$11:E115)</f>
        <v>564706777468.01514</v>
      </c>
      <c r="H115" s="60">
        <f>SUM($F$11:F115)</f>
        <v>300224321146.47992</v>
      </c>
      <c r="I115">
        <f t="shared" si="4"/>
        <v>1</v>
      </c>
      <c r="J115">
        <f t="shared" si="5"/>
        <v>2124</v>
      </c>
    </row>
    <row r="116" spans="2:10">
      <c r="B116" s="8">
        <f t="shared" si="3"/>
        <v>2125</v>
      </c>
      <c r="C116" s="148">
        <f>'With and Without Program'!F116</f>
        <v>1232741991874.9746</v>
      </c>
      <c r="D116" s="84">
        <f>'With and Without Program'!L116</f>
        <v>244668167182.15848</v>
      </c>
      <c r="E116" s="60">
        <f>'With and Without Program'!C229</f>
        <v>7345067438.5746279</v>
      </c>
      <c r="F116" s="60">
        <f>'With and Without Program'!D229</f>
        <v>1457810474.4302967</v>
      </c>
      <c r="G116" s="60">
        <f>SUM($E$11:E116)</f>
        <v>572051844906.58972</v>
      </c>
      <c r="H116" s="60">
        <f>SUM($F$11:F116)</f>
        <v>301682131620.91022</v>
      </c>
      <c r="I116">
        <f t="shared" si="4"/>
        <v>1</v>
      </c>
      <c r="J116">
        <f t="shared" si="5"/>
        <v>2125</v>
      </c>
    </row>
    <row r="117" spans="2:10">
      <c r="B117" s="8">
        <f t="shared" si="3"/>
        <v>2126</v>
      </c>
      <c r="C117" s="148">
        <f>'With and Without Program'!F117</f>
        <v>1309804081571.271</v>
      </c>
      <c r="D117" s="84">
        <f>'With and Without Program'!L117</f>
        <v>255458370326.19443</v>
      </c>
      <c r="E117" s="60">
        <f>'With and Without Program'!C230</f>
        <v>7432597894.9063969</v>
      </c>
      <c r="F117" s="60">
        <f>'With and Without Program'!D230</f>
        <v>1449620880.1280756</v>
      </c>
      <c r="G117" s="60">
        <f>SUM($E$11:E117)</f>
        <v>579484442801.49609</v>
      </c>
      <c r="H117" s="60">
        <f>SUM($F$11:F117)</f>
        <v>303131752501.03827</v>
      </c>
      <c r="I117">
        <f t="shared" si="4"/>
        <v>1</v>
      </c>
      <c r="J117">
        <f t="shared" si="5"/>
        <v>2126</v>
      </c>
    </row>
    <row r="118" spans="2:10">
      <c r="B118" s="8">
        <f t="shared" si="3"/>
        <v>2127</v>
      </c>
      <c r="C118" s="148">
        <f>'With and Without Program'!F118</f>
        <v>1391762549161.1978</v>
      </c>
      <c r="D118" s="84">
        <f>'With and Without Program'!L118</f>
        <v>266728189735.37927</v>
      </c>
      <c r="E118" s="60">
        <f>'With and Without Program'!C231</f>
        <v>7521598468.8086472</v>
      </c>
      <c r="F118" s="60">
        <f>'With and Without Program'!D231</f>
        <v>1441497577.8094206</v>
      </c>
      <c r="G118" s="60">
        <f>SUM($E$11:E118)</f>
        <v>587006041270.30469</v>
      </c>
      <c r="H118" s="60">
        <f>SUM($F$11:F118)</f>
        <v>304573250078.84772</v>
      </c>
      <c r="I118">
        <f t="shared" si="4"/>
        <v>1</v>
      </c>
      <c r="J118">
        <f t="shared" si="5"/>
        <v>2127</v>
      </c>
    </row>
    <row r="119" spans="2:10">
      <c r="B119" s="8">
        <f t="shared" si="3"/>
        <v>2128</v>
      </c>
      <c r="C119" s="148">
        <f>'With and Without Program'!F119</f>
        <v>1478928960817.8032</v>
      </c>
      <c r="D119" s="84">
        <f>'With and Without Program'!L119</f>
        <v>278498575806.30859</v>
      </c>
      <c r="E119" s="60">
        <f>'With and Without Program'!C232</f>
        <v>7612074216.7776022</v>
      </c>
      <c r="F119" s="60">
        <f>'With and Without Program'!D232</f>
        <v>1433437226.8511224</v>
      </c>
      <c r="G119" s="60">
        <f>SUM($E$11:E119)</f>
        <v>594618115487.08228</v>
      </c>
      <c r="H119" s="60">
        <f>SUM($F$11:F119)</f>
        <v>306006687305.69885</v>
      </c>
      <c r="I119">
        <f t="shared" si="4"/>
        <v>1</v>
      </c>
      <c r="J119">
        <f t="shared" si="5"/>
        <v>2128</v>
      </c>
    </row>
    <row r="120" spans="2:10">
      <c r="B120" s="8">
        <f t="shared" si="3"/>
        <v>2129</v>
      </c>
      <c r="C120" s="148">
        <f>'With and Without Program'!F120</f>
        <v>1571634610476.8152</v>
      </c>
      <c r="D120" s="84">
        <f>'With and Without Program'!L120</f>
        <v>290791375317.09424</v>
      </c>
      <c r="E120" s="60">
        <f>'With and Without Program'!C233</f>
        <v>7704030360.9408903</v>
      </c>
      <c r="F120" s="60">
        <f>'With and Without Program'!D233</f>
        <v>1425436656.3376849</v>
      </c>
      <c r="G120" s="60">
        <f>SUM($E$11:E120)</f>
        <v>602322145848.02319</v>
      </c>
      <c r="H120" s="60">
        <f>SUM($F$11:F120)</f>
        <v>307432123962.03656</v>
      </c>
      <c r="I120">
        <f t="shared" si="4"/>
        <v>1</v>
      </c>
      <c r="J120">
        <f t="shared" si="5"/>
        <v>2129</v>
      </c>
    </row>
    <row r="121" spans="2:10">
      <c r="B121" s="17">
        <f t="shared" si="3"/>
        <v>2130</v>
      </c>
      <c r="C121" s="148">
        <f>'With and Without Program'!F121</f>
        <v>1670231750263.7061</v>
      </c>
      <c r="D121" s="84">
        <f>'With and Without Program'!L121</f>
        <v>303629367899.7757</v>
      </c>
      <c r="E121" s="60">
        <f>'With and Without Program'!C234</f>
        <v>7797472242.9644899</v>
      </c>
      <c r="F121" s="60">
        <f>'With and Without Program'!D234</f>
        <v>1417492852.6975689</v>
      </c>
      <c r="G121" s="60">
        <f>SUM($E$11:E121)</f>
        <v>610119618090.98767</v>
      </c>
      <c r="H121" s="60">
        <f>SUM($F$11:F121)</f>
        <v>308849616814.73413</v>
      </c>
      <c r="I121">
        <f t="shared" si="4"/>
        <v>1</v>
      </c>
      <c r="J121">
        <f t="shared" si="5"/>
        <v>2130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D8205CA1C8C39A41819740943BE5E420" ma:contentTypeVersion="9" ma:contentTypeDescription="Create a new document." ma:contentTypeScope="" ma:versionID="cb2d45d6636e789e8fb005f9499662ae">
  <xsd:schema xmlns:xsd="http://www.w3.org/2001/XMLSchema" xmlns:xs="http://www.w3.org/2001/XMLSchema" xmlns:p="http://schemas.microsoft.com/office/2006/metadata/properties" xmlns:ns3="17c04fd7-d13c-4379-a0e3-2b25f0231878" targetNamespace="http://schemas.microsoft.com/office/2006/metadata/properties" ma:root="true" ma:fieldsID="ad2cd3969e4c34ce7b9c271815f19512" ns3:_="">
    <xsd:import namespace="17c04fd7-d13c-4379-a0e3-2b25f0231878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3:MediaServiceDateTaken" minOccurs="0"/>
                <xsd:element ref="ns3:MediaLengthInSeconds" minOccurs="0"/>
                <xsd:element ref="ns3:_activity" minOccurs="0"/>
                <xsd:element ref="ns3:MediaServiceAutoTags" minOccurs="0"/>
                <xsd:element ref="ns3:MediaServiceOCR" minOccurs="0"/>
                <xsd:element ref="ns3:MediaServiceGenerationTime" minOccurs="0"/>
                <xsd:element ref="ns3:MediaServiceEventHashCode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17c04fd7-d13c-4379-a0e3-2b25f0231878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0" nillable="true" ma:displayName="MediaServiceDateTaken" ma:hidden="true" ma:internalName="MediaServiceDateTaken" ma:readOnly="true">
      <xsd:simpleType>
        <xsd:restriction base="dms:Text"/>
      </xsd:simpleType>
    </xsd:element>
    <xsd:element name="MediaLengthInSeconds" ma:index="11" nillable="true" ma:displayName="MediaLengthInSeconds" ma:hidden="true" ma:internalName="MediaLengthInSeconds" ma:readOnly="true">
      <xsd:simpleType>
        <xsd:restriction base="dms:Unknown"/>
      </xsd:simpleType>
    </xsd:element>
    <xsd:element name="_activity" ma:index="12" nillable="true" ma:displayName="_activity" ma:hidden="true" ma:internalName="_activity">
      <xsd:simpleType>
        <xsd:restriction base="dms:Note"/>
      </xsd:simpleType>
    </xsd:element>
    <xsd:element name="MediaServiceAutoTags" ma:index="13" nillable="true" ma:displayName="Tags" ma:internalName="MediaServiceAutoTags" ma:readOnly="true">
      <xsd:simpleType>
        <xsd:restriction base="dms:Text"/>
      </xsd:simpleType>
    </xsd:element>
    <xsd:element name="MediaServiceOCR" ma:index="14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5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_activity xmlns="17c04fd7-d13c-4379-a0e3-2b25f0231878" xsi:nil="true"/>
  </documentManagement>
</p:properties>
</file>

<file path=customXml/itemProps1.xml><?xml version="1.0" encoding="utf-8"?>
<ds:datastoreItem xmlns:ds="http://schemas.openxmlformats.org/officeDocument/2006/customXml" ds:itemID="{600DCA45-5A85-4703-88B4-90CFAEFB90C6}"/>
</file>

<file path=customXml/itemProps2.xml><?xml version="1.0" encoding="utf-8"?>
<ds:datastoreItem xmlns:ds="http://schemas.openxmlformats.org/officeDocument/2006/customXml" ds:itemID="{EC994A3F-399F-4000-8128-DF41FE6ECFF6}"/>
</file>

<file path=customXml/itemProps3.xml><?xml version="1.0" encoding="utf-8"?>
<ds:datastoreItem xmlns:ds="http://schemas.openxmlformats.org/officeDocument/2006/customXml" ds:itemID="{AB6D9F42-3F47-4BDC-83A3-326C6EE33018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Emily Chan</dc:creator>
  <cp:keywords/>
  <dc:description/>
  <cp:lastModifiedBy>Emily Chan</cp:lastModifiedBy>
  <cp:revision/>
  <dcterms:created xsi:type="dcterms:W3CDTF">2023-03-22T06:39:42Z</dcterms:created>
  <dcterms:modified xsi:type="dcterms:W3CDTF">2023-04-07T12:58:24Z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0x010100D8205CA1C8C39A41819740943BE5E420</vt:lpwstr>
  </property>
</Properties>
</file>